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5/YE25/Key Data/"/>
    </mc:Choice>
  </mc:AlternateContent>
  <xr:revisionPtr revIDLastSave="20" documentId="8_{3905E248-3210-400D-8A23-0555354511AF}" xr6:coauthVersionLast="47" xr6:coauthVersionMax="47" xr10:uidLastSave="{0B3A733A-DFC1-43C0-8EDD-DE6D73AEF881}"/>
  <bookViews>
    <workbookView xWindow="28680" yWindow="-120" windowWidth="29040" windowHeight="15720" tabRatio="844" activeTab="7"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lectricity Networks" sheetId="51" r:id="rId7"/>
    <sheet name="EDPR" sheetId="40" r:id="rId8"/>
    <sheet name="Ocean Winds" sheetId="50" r:id="rId9"/>
    <sheet name="Operating Data" sheetId="49" r:id="rId10"/>
    <sheet name="ESG" sheetId="46"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79" i="40" l="1"/>
  <c r="AA278" i="40"/>
  <c r="AA259" i="40"/>
  <c r="AQ259" i="40"/>
  <c r="AP259" i="40"/>
  <c r="AO259" i="40"/>
  <c r="AN259" i="40"/>
  <c r="AM259" i="40"/>
  <c r="AL259" i="40"/>
  <c r="AQ258" i="40"/>
  <c r="AP258" i="40"/>
  <c r="AO258" i="40"/>
  <c r="AN258" i="40"/>
  <c r="AM258" i="40"/>
  <c r="AL258" i="40"/>
  <c r="AA260" i="40"/>
  <c r="AA241" i="40"/>
  <c r="AR259" i="40" l="1"/>
  <c r="AS259" i="40"/>
  <c r="AA228" i="40" l="1"/>
  <c r="AI88" i="40" l="1"/>
  <c r="AH88" i="40"/>
  <c r="AG88" i="40"/>
  <c r="AF88" i="40"/>
  <c r="AE88" i="40"/>
  <c r="AD88" i="40"/>
  <c r="AC88" i="40"/>
  <c r="AA88" i="40" l="1"/>
  <c r="AJ84" i="40" l="1"/>
  <c r="C4" i="50" l="1"/>
  <c r="AJ42" i="49" l="1"/>
  <c r="AJ11" i="51" l="1"/>
  <c r="AJ9" i="32" l="1"/>
  <c r="AJ5" i="49" l="1"/>
  <c r="AJ9" i="49"/>
  <c r="AA8" i="46"/>
  <c r="AA12" i="46" l="1"/>
  <c r="AA25" i="46"/>
  <c r="AA14" i="46"/>
  <c r="AA26" i="46"/>
  <c r="AA13" i="46"/>
  <c r="AA47" i="46" l="1"/>
  <c r="AA29" i="46"/>
  <c r="AA49" i="46" l="1"/>
  <c r="AA45" i="46"/>
  <c r="AA21" i="46"/>
  <c r="AA9" i="46"/>
  <c r="AA41" i="46" l="1"/>
  <c r="AA43" i="46"/>
  <c r="AA20" i="46"/>
  <c r="AA5" i="46"/>
  <c r="AA42" i="46"/>
  <c r="AA18" i="46"/>
  <c r="AA16" i="46"/>
  <c r="AA10" i="46"/>
  <c r="AA28" i="46"/>
  <c r="AA48" i="46"/>
  <c r="AA46" i="46"/>
  <c r="AA50" i="46"/>
  <c r="AA33" i="46" l="1"/>
  <c r="V77" i="32" l="1"/>
  <c r="C35" i="50"/>
  <c r="C30" i="50"/>
  <c r="C27" i="50"/>
  <c r="C22" i="50"/>
  <c r="C16" i="50"/>
  <c r="C10" i="50"/>
  <c r="C7" i="50"/>
  <c r="AR258" i="40" l="1"/>
  <c r="AS258" i="40"/>
  <c r="AJ90" i="40" l="1"/>
  <c r="AJ40" i="40"/>
  <c r="AJ52" i="40"/>
  <c r="AJ78" i="40"/>
  <c r="AJ48" i="40"/>
  <c r="AJ66" i="40"/>
  <c r="AJ62" i="40"/>
  <c r="AJ56" i="40"/>
  <c r="AJ47" i="40" l="1"/>
  <c r="AJ77" i="40"/>
  <c r="AJ72" i="40"/>
  <c r="AJ61" i="40" s="1"/>
  <c r="AJ45" i="40" l="1"/>
  <c r="AJ43" i="40" s="1"/>
  <c r="AA30" i="40" l="1"/>
  <c r="AA24" i="40"/>
  <c r="AA23" i="40"/>
  <c r="AA15" i="40"/>
  <c r="AA14" i="40"/>
  <c r="AA13" i="40"/>
  <c r="AA12" i="40"/>
  <c r="AA11" i="40"/>
  <c r="AA4" i="40"/>
  <c r="AA34" i="40"/>
  <c r="AA31" i="40"/>
  <c r="AJ27" i="40"/>
  <c r="AA27" i="40" s="1"/>
  <c r="AJ26" i="40"/>
  <c r="AA26" i="40" s="1"/>
  <c r="AJ25" i="40"/>
  <c r="AA25" i="40" s="1"/>
  <c r="AA22" i="40"/>
  <c r="AJ19" i="40"/>
  <c r="AA19" i="40" s="1"/>
  <c r="AJ18" i="40"/>
  <c r="AA18" i="40" s="1"/>
  <c r="AJ17" i="40"/>
  <c r="AA17" i="40" s="1"/>
  <c r="AA10" i="40"/>
  <c r="AJ7" i="40"/>
  <c r="AA7" i="40" s="1"/>
  <c r="AJ6" i="40"/>
  <c r="AA6" i="40" s="1"/>
  <c r="AJ5" i="40"/>
  <c r="AA5" i="40" s="1"/>
  <c r="AA339" i="40"/>
  <c r="AA340" i="40"/>
  <c r="AA341" i="40"/>
  <c r="AA342" i="40"/>
  <c r="AA344" i="40"/>
  <c r="AA346" i="40"/>
  <c r="AA348" i="40"/>
  <c r="AA323" i="40"/>
  <c r="AA324" i="40"/>
  <c r="AA325" i="40"/>
  <c r="AA326" i="40"/>
  <c r="AA327" i="40"/>
  <c r="AA328" i="40"/>
  <c r="AA329" i="40"/>
  <c r="AA330" i="40"/>
  <c r="AA331" i="40"/>
  <c r="AA332" i="40"/>
  <c r="AA333" i="40"/>
  <c r="AA334" i="40"/>
  <c r="AA335" i="40"/>
  <c r="AA313" i="40"/>
  <c r="AA315" i="40"/>
  <c r="AA317" i="40"/>
  <c r="AA319" i="40"/>
  <c r="AA320" i="40"/>
  <c r="AA297" i="40"/>
  <c r="AA298" i="40"/>
  <c r="AA299" i="40"/>
  <c r="AA300" i="40"/>
  <c r="AA301" i="40"/>
  <c r="AA302" i="40"/>
  <c r="AA303" i="40"/>
  <c r="AA304" i="40"/>
  <c r="AA305" i="40"/>
  <c r="AA306" i="40"/>
  <c r="AA307" i="40"/>
  <c r="AA308" i="40"/>
  <c r="AA309" i="40"/>
  <c r="AA282" i="40"/>
  <c r="AA283" i="40"/>
  <c r="AA284" i="40"/>
  <c r="AA285" i="40"/>
  <c r="AA286" i="40"/>
  <c r="AA287" i="40"/>
  <c r="AA288" i="40"/>
  <c r="AA289" i="40"/>
  <c r="AA290" i="40"/>
  <c r="AA291" i="40"/>
  <c r="AA292" i="40"/>
  <c r="AA293" i="40"/>
  <c r="AA294" i="40"/>
  <c r="AA215" i="40"/>
  <c r="AA216" i="40"/>
  <c r="AA217" i="40"/>
  <c r="AA218" i="40"/>
  <c r="AA219" i="40"/>
  <c r="AA220" i="40"/>
  <c r="AA221" i="40"/>
  <c r="AA222" i="40"/>
  <c r="AA223" i="40"/>
  <c r="AA224" i="40"/>
  <c r="AA225" i="40"/>
  <c r="AA226" i="40"/>
  <c r="AA227" i="40"/>
  <c r="AA230" i="40"/>
  <c r="AA231" i="40"/>
  <c r="AA232" i="40"/>
  <c r="AA233" i="40"/>
  <c r="AA234" i="40"/>
  <c r="AA235" i="40"/>
  <c r="AA236" i="40"/>
  <c r="AA237" i="40"/>
  <c r="AA238" i="40"/>
  <c r="AA239" i="40"/>
  <c r="AA240" i="40"/>
  <c r="AA243" i="40"/>
  <c r="AA244" i="40"/>
  <c r="AA245" i="40"/>
  <c r="AA246" i="40"/>
  <c r="AA247" i="40"/>
  <c r="AA248" i="40"/>
  <c r="AA249" i="40"/>
  <c r="AA250" i="40"/>
  <c r="AA251" i="40"/>
  <c r="AA252" i="40"/>
  <c r="AA253" i="40"/>
  <c r="AA254" i="40"/>
  <c r="AA255" i="40"/>
  <c r="AA256" i="40"/>
  <c r="AA257" i="40"/>
  <c r="AA258" i="40"/>
  <c r="AA262" i="40"/>
  <c r="AA263" i="40"/>
  <c r="AA264" i="40"/>
  <c r="AA265" i="40"/>
  <c r="AA266" i="40"/>
  <c r="AA267" i="40"/>
  <c r="AA268" i="40"/>
  <c r="AA269" i="40"/>
  <c r="AA270" i="40"/>
  <c r="AA271" i="40"/>
  <c r="AA272" i="40"/>
  <c r="AA273" i="40"/>
  <c r="AA274" i="40"/>
  <c r="AA275" i="40"/>
  <c r="AA276" i="40"/>
  <c r="AA277" i="40"/>
  <c r="AA190" i="40"/>
  <c r="AA191" i="40"/>
  <c r="AA192" i="40"/>
  <c r="AA193" i="40"/>
  <c r="AA194" i="40"/>
  <c r="AA195" i="40"/>
  <c r="AA196" i="40"/>
  <c r="AA197" i="40"/>
  <c r="AA198" i="40"/>
  <c r="AA199" i="40"/>
  <c r="AA200" i="40"/>
  <c r="AA201" i="40"/>
  <c r="AA202" i="40"/>
  <c r="AA203" i="40"/>
  <c r="AA204" i="40"/>
  <c r="AA205" i="40"/>
  <c r="AA206" i="40"/>
  <c r="AA207" i="40"/>
  <c r="AA208" i="40"/>
  <c r="AA209" i="40"/>
  <c r="AA210" i="40"/>
  <c r="AA211" i="40"/>
  <c r="AA162" i="40"/>
  <c r="AA163" i="40"/>
  <c r="AA164" i="40"/>
  <c r="AA165" i="40"/>
  <c r="AA166" i="40"/>
  <c r="AA169" i="40"/>
  <c r="AA170" i="40"/>
  <c r="AA171" i="40"/>
  <c r="AA172" i="40"/>
  <c r="AA173" i="40"/>
  <c r="AA174" i="40"/>
  <c r="AA175" i="40"/>
  <c r="AA177" i="40"/>
  <c r="AA178" i="40"/>
  <c r="AA179" i="40"/>
  <c r="AA180" i="40"/>
  <c r="AA181" i="40"/>
  <c r="AA183" i="40"/>
  <c r="AA184" i="40"/>
  <c r="AA185" i="40"/>
  <c r="AA186" i="40"/>
  <c r="AA145" i="40"/>
  <c r="AA146" i="40"/>
  <c r="AA147" i="40"/>
  <c r="AA148" i="40"/>
  <c r="AA149" i="40"/>
  <c r="AA150" i="40"/>
  <c r="AA151" i="40"/>
  <c r="AA152" i="40"/>
  <c r="AA153" i="40"/>
  <c r="AA154" i="40"/>
  <c r="AA155" i="40"/>
  <c r="AA156" i="40"/>
  <c r="AA157" i="40"/>
  <c r="AA158" i="40"/>
  <c r="AA159" i="40"/>
  <c r="AA128" i="40"/>
  <c r="AA129" i="40"/>
  <c r="AA130" i="40"/>
  <c r="AA131" i="40"/>
  <c r="AA132" i="40"/>
  <c r="AA133" i="40"/>
  <c r="AA134" i="40"/>
  <c r="AA135" i="40"/>
  <c r="AA136" i="40"/>
  <c r="AA137" i="40"/>
  <c r="AA138" i="40"/>
  <c r="AA139" i="40"/>
  <c r="AA140" i="40"/>
  <c r="AA141" i="40"/>
  <c r="AA142" i="40"/>
  <c r="AA96" i="40"/>
  <c r="AA97" i="40"/>
  <c r="AA98" i="40"/>
  <c r="AA99" i="40"/>
  <c r="AA100" i="40"/>
  <c r="AA101" i="40"/>
  <c r="AA102" i="40"/>
  <c r="AA103" i="40"/>
  <c r="AA104" i="40"/>
  <c r="AA105" i="40"/>
  <c r="AA106" i="40"/>
  <c r="AA108" i="40"/>
  <c r="AA109" i="40"/>
  <c r="AA110" i="40"/>
  <c r="AA111" i="40"/>
  <c r="AA112" i="40"/>
  <c r="AA113" i="40"/>
  <c r="AA114" i="40"/>
  <c r="AA115" i="40"/>
  <c r="AA116" i="40"/>
  <c r="AA117" i="40"/>
  <c r="AA118" i="40"/>
  <c r="AA120" i="40"/>
  <c r="AA121" i="40"/>
  <c r="AA122" i="40"/>
  <c r="AA123" i="40"/>
  <c r="AA124" i="40"/>
  <c r="AA43" i="40"/>
  <c r="AA45" i="40"/>
  <c r="AA47" i="40"/>
  <c r="AA48" i="40"/>
  <c r="AA49" i="40"/>
  <c r="AA50" i="40"/>
  <c r="AA51" i="40"/>
  <c r="AA52" i="40"/>
  <c r="AA53" i="40"/>
  <c r="AA54" i="40"/>
  <c r="AA55" i="40"/>
  <c r="AA56" i="40"/>
  <c r="AA57" i="40"/>
  <c r="AA58" i="40"/>
  <c r="AA59" i="40"/>
  <c r="AA61" i="40"/>
  <c r="AA62" i="40"/>
  <c r="AA63" i="40"/>
  <c r="AA64" i="40"/>
  <c r="AA65" i="40"/>
  <c r="AA66" i="40"/>
  <c r="AA67" i="40"/>
  <c r="AA68" i="40"/>
  <c r="AA69" i="40"/>
  <c r="AA70" i="40"/>
  <c r="AA71" i="40"/>
  <c r="AA72" i="40"/>
  <c r="AA73" i="40"/>
  <c r="AA74" i="40"/>
  <c r="AA75" i="40"/>
  <c r="AA77" i="40"/>
  <c r="AA78" i="40"/>
  <c r="AA79" i="40"/>
  <c r="AA80" i="40"/>
  <c r="AA81" i="40"/>
  <c r="AA84" i="40"/>
  <c r="AA85" i="40"/>
  <c r="AA86" i="40"/>
  <c r="AA87" i="40"/>
  <c r="AA90" i="40"/>
  <c r="AA91" i="40"/>
  <c r="AA92" i="40"/>
  <c r="AA37" i="40"/>
  <c r="AA38" i="40"/>
  <c r="AA39" i="40"/>
  <c r="AA40" i="40"/>
  <c r="AA9" i="40"/>
  <c r="AA16" i="40"/>
  <c r="AA21" i="40"/>
  <c r="AA29" i="40"/>
  <c r="AA32" i="40"/>
  <c r="AA33" i="40"/>
  <c r="AQ297" i="40"/>
  <c r="AQ243" i="40"/>
  <c r="AA190" i="49"/>
  <c r="AA186" i="49"/>
  <c r="AA185" i="49"/>
  <c r="AA183" i="49"/>
  <c r="AJ177" i="51"/>
  <c r="AA177" i="51" s="1"/>
  <c r="AA181" i="49"/>
  <c r="AA179" i="49"/>
  <c r="AA178" i="49"/>
  <c r="AA177" i="49"/>
  <c r="AJ133" i="51"/>
  <c r="AJ134" i="51" s="1"/>
  <c r="AA134" i="51" s="1"/>
  <c r="AA173" i="49"/>
  <c r="AA172" i="49"/>
  <c r="AA169" i="49"/>
  <c r="AA168" i="49"/>
  <c r="AA165" i="49"/>
  <c r="AJ74" i="51"/>
  <c r="AA74" i="51" s="1"/>
  <c r="AJ73" i="51"/>
  <c r="AA73" i="51" s="1"/>
  <c r="AJ237" i="51"/>
  <c r="AA237" i="51" s="1"/>
  <c r="AJ236" i="51"/>
  <c r="AA236" i="51" s="1"/>
  <c r="AA160" i="49"/>
  <c r="AJ171" i="51"/>
  <c r="AA171" i="51" s="1"/>
  <c r="AA157" i="49"/>
  <c r="AA153" i="49"/>
  <c r="AA151" i="49"/>
  <c r="AA150" i="49"/>
  <c r="AA149" i="49"/>
  <c r="AJ167" i="51"/>
  <c r="AJ168" i="51" s="1"/>
  <c r="AA168" i="51" s="1"/>
  <c r="AJ165" i="51"/>
  <c r="AJ166" i="51" s="1"/>
  <c r="AA166" i="51" s="1"/>
  <c r="AA145" i="49"/>
  <c r="AJ125" i="51"/>
  <c r="AA142" i="49"/>
  <c r="AA141" i="49"/>
  <c r="AA140" i="49"/>
  <c r="AA137" i="49"/>
  <c r="AA136" i="49"/>
  <c r="AA135" i="49"/>
  <c r="AJ160" i="51"/>
  <c r="AA160" i="51" s="1"/>
  <c r="AA131" i="49"/>
  <c r="AA127" i="49"/>
  <c r="AJ44" i="51"/>
  <c r="AA44" i="51" s="1"/>
  <c r="AA125" i="49"/>
  <c r="AA124" i="49"/>
  <c r="AA123" i="49"/>
  <c r="AA120" i="49"/>
  <c r="AA118" i="49"/>
  <c r="AA117" i="49"/>
  <c r="AA116" i="49"/>
  <c r="AA115" i="49"/>
  <c r="AA114" i="49"/>
  <c r="AJ37" i="51"/>
  <c r="AA110" i="49"/>
  <c r="AJ110" i="51"/>
  <c r="AA110" i="51" s="1"/>
  <c r="AA108" i="49"/>
  <c r="AA104" i="49"/>
  <c r="AA103" i="49"/>
  <c r="AA102" i="49"/>
  <c r="AA101" i="49"/>
  <c r="AA99" i="49"/>
  <c r="AA97" i="49"/>
  <c r="AA96" i="49"/>
  <c r="AA94" i="49"/>
  <c r="AA92" i="49"/>
  <c r="AA90" i="49"/>
  <c r="AA88" i="49"/>
  <c r="AA83" i="49"/>
  <c r="AA81" i="49"/>
  <c r="AA80" i="49"/>
  <c r="AA79" i="49"/>
  <c r="AA78" i="49"/>
  <c r="AA77" i="49"/>
  <c r="AA76" i="49"/>
  <c r="AA74" i="49"/>
  <c r="AA72" i="49"/>
  <c r="AA71" i="49"/>
  <c r="AA69" i="49"/>
  <c r="AA68" i="49"/>
  <c r="AA67" i="49"/>
  <c r="AJ64" i="49"/>
  <c r="AA64" i="49" s="1"/>
  <c r="AA63" i="49"/>
  <c r="AA60" i="49"/>
  <c r="AA59" i="49"/>
  <c r="AA58" i="49"/>
  <c r="AA56" i="49"/>
  <c r="AA53" i="49"/>
  <c r="AA52" i="49"/>
  <c r="AA51" i="49"/>
  <c r="AA50" i="49"/>
  <c r="AA48" i="49"/>
  <c r="AA44" i="49"/>
  <c r="AA41" i="49"/>
  <c r="AA39" i="49"/>
  <c r="AA37" i="49"/>
  <c r="AA35" i="49"/>
  <c r="AA33" i="49"/>
  <c r="AJ29" i="49"/>
  <c r="AA29" i="49" s="1"/>
  <c r="AA28" i="49"/>
  <c r="AA27" i="49"/>
  <c r="AB29" i="45"/>
  <c r="AB28" i="45"/>
  <c r="AA24" i="49"/>
  <c r="AA21" i="49"/>
  <c r="AA19" i="49"/>
  <c r="AA17" i="49"/>
  <c r="AA16" i="49"/>
  <c r="AA15" i="49"/>
  <c r="AA11" i="49"/>
  <c r="AA8" i="49"/>
  <c r="AA6" i="49"/>
  <c r="AA4" i="49"/>
  <c r="AA261" i="51"/>
  <c r="AJ197" i="51"/>
  <c r="AA197" i="51" s="1"/>
  <c r="AJ188" i="51"/>
  <c r="AA188" i="51" s="1"/>
  <c r="AA257" i="51"/>
  <c r="AA256" i="51"/>
  <c r="AA255" i="51"/>
  <c r="AA254" i="51"/>
  <c r="AA213" i="51"/>
  <c r="AA212" i="51"/>
  <c r="AJ15" i="51"/>
  <c r="AA208" i="51"/>
  <c r="AA205" i="51"/>
  <c r="AA204" i="51"/>
  <c r="AA203" i="51"/>
  <c r="AA198" i="51"/>
  <c r="AA196" i="51"/>
  <c r="AA194" i="51"/>
  <c r="AA193" i="51"/>
  <c r="AA189" i="51"/>
  <c r="AA186" i="51"/>
  <c r="AJ216" i="51"/>
  <c r="AA216" i="51" s="1"/>
  <c r="AA184" i="51"/>
  <c r="AJ12" i="51"/>
  <c r="AJ10" i="51" s="1"/>
  <c r="AA150" i="51"/>
  <c r="AA148" i="51"/>
  <c r="AA147" i="51"/>
  <c r="AA144" i="51"/>
  <c r="AA106" i="51"/>
  <c r="AA105" i="51"/>
  <c r="AA102" i="51"/>
  <c r="AA101" i="51"/>
  <c r="AA100" i="51"/>
  <c r="AA98" i="51"/>
  <c r="AA97" i="51"/>
  <c r="AA30" i="51"/>
  <c r="AA29" i="51"/>
  <c r="AA28" i="51"/>
  <c r="AA27" i="51"/>
  <c r="AA26" i="51"/>
  <c r="AA25" i="51"/>
  <c r="AA22" i="51"/>
  <c r="AA9" i="51"/>
  <c r="AA8" i="51"/>
  <c r="AA7" i="51"/>
  <c r="AA6" i="51"/>
  <c r="AA4" i="51"/>
  <c r="AS258" i="51"/>
  <c r="AS253" i="51"/>
  <c r="AB38" i="45"/>
  <c r="AB37" i="45" s="1"/>
  <c r="AJ13" i="51" l="1"/>
  <c r="AA13" i="51" s="1"/>
  <c r="AA210" i="51"/>
  <c r="AJ14" i="51"/>
  <c r="AA14" i="51" s="1"/>
  <c r="AB32" i="45"/>
  <c r="AJ12" i="49"/>
  <c r="AA12" i="49" s="1"/>
  <c r="AA7" i="49"/>
  <c r="AJ240" i="51"/>
  <c r="AA240" i="51" s="1"/>
  <c r="AJ91" i="49"/>
  <c r="AA91" i="49" s="1"/>
  <c r="AA42" i="49"/>
  <c r="AJ109" i="51"/>
  <c r="AA109" i="51" s="1"/>
  <c r="AJ221" i="51"/>
  <c r="AA221" i="51" s="1"/>
  <c r="AJ75" i="51"/>
  <c r="AA75" i="51" s="1"/>
  <c r="AJ130" i="51"/>
  <c r="AA130" i="51" s="1"/>
  <c r="AJ78" i="51"/>
  <c r="AA78" i="51" s="1"/>
  <c r="AJ135" i="51"/>
  <c r="AJ136" i="51" s="1"/>
  <c r="AA136" i="51" s="1"/>
  <c r="AJ60" i="51"/>
  <c r="AA60" i="51" s="1"/>
  <c r="AJ67" i="51"/>
  <c r="AA67" i="51" s="1"/>
  <c r="AJ229" i="51"/>
  <c r="AJ230" i="51" s="1"/>
  <c r="AA230" i="51" s="1"/>
  <c r="AJ49" i="51"/>
  <c r="AA49" i="51" s="1"/>
  <c r="AJ137" i="51"/>
  <c r="AJ138" i="51" s="1"/>
  <c r="AA138" i="51" s="1"/>
  <c r="AJ129" i="51"/>
  <c r="AA129" i="51" s="1"/>
  <c r="AA259" i="51"/>
  <c r="AJ220" i="51"/>
  <c r="AA220" i="51" s="1"/>
  <c r="AJ62" i="51"/>
  <c r="AA62" i="51" s="1"/>
  <c r="AB95" i="45"/>
  <c r="AB31" i="45"/>
  <c r="AJ85" i="51"/>
  <c r="AJ86" i="51" s="1"/>
  <c r="AA86" i="51" s="1"/>
  <c r="AJ159" i="51"/>
  <c r="AA159" i="51" s="1"/>
  <c r="AJ222" i="51"/>
  <c r="AA222" i="51" s="1"/>
  <c r="AJ89" i="49"/>
  <c r="AA89" i="49" s="1"/>
  <c r="AJ117" i="51"/>
  <c r="AA117" i="51" s="1"/>
  <c r="AJ161" i="51"/>
  <c r="AA161" i="51" s="1"/>
  <c r="AJ43" i="51"/>
  <c r="AA43" i="51" s="1"/>
  <c r="AJ79" i="51"/>
  <c r="AA79" i="51" s="1"/>
  <c r="AJ163" i="51"/>
  <c r="AJ164" i="51" s="1"/>
  <c r="AA164" i="51" s="1"/>
  <c r="AJ242" i="51"/>
  <c r="AA242" i="51" s="1"/>
  <c r="AJ41" i="51"/>
  <c r="AA41" i="51" s="1"/>
  <c r="AJ54" i="51"/>
  <c r="AA54" i="51" s="1"/>
  <c r="AJ87" i="51"/>
  <c r="AA87" i="51" s="1"/>
  <c r="AJ172" i="51"/>
  <c r="AA172" i="51" s="1"/>
  <c r="AJ244" i="51"/>
  <c r="AA244" i="51" s="1"/>
  <c r="AJ36" i="49"/>
  <c r="AA36" i="49" s="1"/>
  <c r="AJ38" i="49"/>
  <c r="AA38" i="49" s="1"/>
  <c r="AJ55" i="51"/>
  <c r="AA55" i="51" s="1"/>
  <c r="AJ91" i="51"/>
  <c r="AA91" i="51" s="1"/>
  <c r="AB55" i="45"/>
  <c r="AJ53" i="51"/>
  <c r="AA53" i="51" s="1"/>
  <c r="AJ116" i="51"/>
  <c r="AA116" i="51" s="1"/>
  <c r="AJ18" i="49"/>
  <c r="AA18" i="49" s="1"/>
  <c r="AA26" i="49"/>
  <c r="AA143" i="49"/>
  <c r="AJ70" i="51"/>
  <c r="AA70" i="51" s="1"/>
  <c r="AJ35" i="51"/>
  <c r="AA35" i="51" s="1"/>
  <c r="AA185" i="51"/>
  <c r="AJ36" i="51"/>
  <c r="AA36" i="51" s="1"/>
  <c r="AJ173" i="51"/>
  <c r="AA173" i="51" s="1"/>
  <c r="AA43" i="49"/>
  <c r="AJ114" i="51"/>
  <c r="AA114" i="51" s="1"/>
  <c r="AJ175" i="51"/>
  <c r="AA175" i="51" s="1"/>
  <c r="AJ227" i="51"/>
  <c r="AJ228" i="51" s="1"/>
  <c r="AA228" i="51" s="1"/>
  <c r="AJ264" i="51"/>
  <c r="AA264" i="51" s="1"/>
  <c r="AA112" i="49"/>
  <c r="AA147" i="49"/>
  <c r="AA163" i="49"/>
  <c r="AB30" i="45"/>
  <c r="AJ83" i="51"/>
  <c r="AA83" i="51" s="1"/>
  <c r="AA109" i="49"/>
  <c r="AA146" i="49"/>
  <c r="AJ231" i="51"/>
  <c r="AJ232" i="51" s="1"/>
  <c r="AA232" i="51" s="1"/>
  <c r="AA260" i="51"/>
  <c r="AJ70" i="49"/>
  <c r="AA70" i="49" s="1"/>
  <c r="AJ75" i="49"/>
  <c r="AA75" i="49" s="1"/>
  <c r="AJ123" i="51"/>
  <c r="AA123" i="51" s="1"/>
  <c r="AJ121" i="51"/>
  <c r="AA121" i="51" s="1"/>
  <c r="AB105" i="45"/>
  <c r="AJ50" i="51"/>
  <c r="AA50" i="51" s="1"/>
  <c r="AJ71" i="51"/>
  <c r="AA71" i="51" s="1"/>
  <c r="AA25" i="49"/>
  <c r="AJ82" i="49"/>
  <c r="AA82" i="49" s="1"/>
  <c r="AJ8" i="40"/>
  <c r="AA8" i="40" s="1"/>
  <c r="AJ20" i="40"/>
  <c r="AA20" i="40" s="1"/>
  <c r="AJ28" i="40"/>
  <c r="AA28" i="40" s="1"/>
  <c r="AA31" i="51"/>
  <c r="AA149" i="51"/>
  <c r="AA190" i="51"/>
  <c r="AA32" i="51"/>
  <c r="AJ32" i="49"/>
  <c r="AA9" i="49"/>
  <c r="AA10" i="49"/>
  <c r="AJ22" i="49"/>
  <c r="AA22" i="49" s="1"/>
  <c r="AA23" i="49"/>
  <c r="AA16" i="51"/>
  <c r="AA104" i="51"/>
  <c r="AA12" i="51"/>
  <c r="AA151" i="51"/>
  <c r="AJ267" i="51"/>
  <c r="AA267" i="51" s="1"/>
  <c r="AA128" i="49"/>
  <c r="AA96" i="51"/>
  <c r="AA211" i="51"/>
  <c r="AA152" i="51"/>
  <c r="AA21" i="51"/>
  <c r="AA202" i="51"/>
  <c r="AA209" i="51"/>
  <c r="AA103" i="51"/>
  <c r="AA62" i="49"/>
  <c r="AJ61" i="49"/>
  <c r="AA61" i="49" s="1"/>
  <c r="AB104" i="45"/>
  <c r="AA86" i="49"/>
  <c r="AJ85" i="49"/>
  <c r="AA85" i="49" s="1"/>
  <c r="AA15" i="51"/>
  <c r="AA17" i="51"/>
  <c r="AA5" i="49"/>
  <c r="AJ139" i="51"/>
  <c r="AJ140" i="51" s="1"/>
  <c r="AA140" i="51" s="1"/>
  <c r="AA132" i="49"/>
  <c r="AA164" i="49"/>
  <c r="AA176" i="49"/>
  <c r="AA13" i="49"/>
  <c r="AA30" i="49"/>
  <c r="AA162" i="49"/>
  <c r="AJ131" i="51"/>
  <c r="AA131" i="51" s="1"/>
  <c r="AJ235" i="51"/>
  <c r="AA235" i="51" s="1"/>
  <c r="AA65" i="49"/>
  <c r="AA161" i="49"/>
  <c r="AA182" i="49"/>
  <c r="AJ42" i="51"/>
  <c r="AA42" i="51" s="1"/>
  <c r="AJ82" i="51"/>
  <c r="AA82" i="51" s="1"/>
  <c r="AJ217" i="51"/>
  <c r="AA217" i="51" s="1"/>
  <c r="AJ239" i="51"/>
  <c r="AA239" i="51" s="1"/>
  <c r="AJ57" i="49"/>
  <c r="AA57" i="49" s="1"/>
  <c r="AJ95" i="49"/>
  <c r="AA95" i="49" s="1"/>
  <c r="AA126" i="49"/>
  <c r="AA158" i="49"/>
  <c r="AJ89" i="51"/>
  <c r="AA133" i="51"/>
  <c r="AJ179" i="51"/>
  <c r="AJ238" i="51"/>
  <c r="AA238" i="51" s="1"/>
  <c r="AJ68" i="51"/>
  <c r="AA68" i="51" s="1"/>
  <c r="AJ72" i="51"/>
  <c r="AA72" i="51" s="1"/>
  <c r="AJ126" i="51"/>
  <c r="AA126" i="51" s="1"/>
  <c r="AA125" i="51"/>
  <c r="AJ119" i="51"/>
  <c r="AJ120" i="51" s="1"/>
  <c r="AA120" i="51" s="1"/>
  <c r="AJ57" i="51"/>
  <c r="AA57" i="51" s="1"/>
  <c r="AJ58" i="51"/>
  <c r="AA165" i="51"/>
  <c r="AJ115" i="51"/>
  <c r="AA115" i="51" s="1"/>
  <c r="AJ225" i="51"/>
  <c r="AA225" i="51" s="1"/>
  <c r="AJ46" i="51"/>
  <c r="AA46" i="51" s="1"/>
  <c r="AJ45" i="51"/>
  <c r="AA45" i="51" s="1"/>
  <c r="AA37" i="51"/>
  <c r="AJ111" i="51"/>
  <c r="AA111" i="51" s="1"/>
  <c r="AJ156" i="51"/>
  <c r="AA156" i="51" s="1"/>
  <c r="AB27" i="45"/>
  <c r="AB26" i="45"/>
  <c r="AA252" i="51"/>
  <c r="AJ207" i="51"/>
  <c r="AA206" i="51"/>
  <c r="AA192" i="51"/>
  <c r="AA199" i="51"/>
  <c r="AA191" i="51"/>
  <c r="AA195" i="51"/>
  <c r="AA187" i="51"/>
  <c r="AJ178" i="51"/>
  <c r="AA178" i="51" s="1"/>
  <c r="AA167" i="51"/>
  <c r="AA145" i="51"/>
  <c r="AA153" i="51"/>
  <c r="AA146" i="51"/>
  <c r="AA99" i="51"/>
  <c r="AA5" i="51"/>
  <c r="AJ176" i="51" l="1"/>
  <c r="AA176" i="51" s="1"/>
  <c r="AA135" i="51"/>
  <c r="AJ61" i="51"/>
  <c r="AA61" i="51" s="1"/>
  <c r="AJ88" i="51"/>
  <c r="AA88" i="51" s="1"/>
  <c r="AB25" i="45"/>
  <c r="AB23" i="45" s="1"/>
  <c r="AA10" i="51"/>
  <c r="AA85" i="51"/>
  <c r="AA229" i="51"/>
  <c r="AA231" i="51"/>
  <c r="AJ63" i="51"/>
  <c r="AA63" i="51" s="1"/>
  <c r="AJ245" i="51"/>
  <c r="AA245" i="51" s="1"/>
  <c r="AA137" i="51"/>
  <c r="AA11" i="51"/>
  <c r="AJ38" i="51"/>
  <c r="AA38" i="51" s="1"/>
  <c r="AA163" i="51"/>
  <c r="AJ92" i="51"/>
  <c r="AA92" i="51" s="1"/>
  <c r="AJ243" i="51"/>
  <c r="AA243" i="51" s="1"/>
  <c r="AJ124" i="51"/>
  <c r="AA124" i="51" s="1"/>
  <c r="AJ122" i="51"/>
  <c r="AA122" i="51" s="1"/>
  <c r="AA139" i="51"/>
  <c r="AA227" i="51"/>
  <c r="AB103" i="45"/>
  <c r="AB94" i="45"/>
  <c r="AB93" i="45" s="1"/>
  <c r="AA32" i="49"/>
  <c r="AJ90" i="51"/>
  <c r="AA90" i="51" s="1"/>
  <c r="AA89" i="51"/>
  <c r="AA179" i="51"/>
  <c r="AJ180" i="51"/>
  <c r="AA180" i="51" s="1"/>
  <c r="AJ59" i="51"/>
  <c r="AA59" i="51" s="1"/>
  <c r="AA58" i="51"/>
  <c r="AA119" i="51"/>
  <c r="AA207" i="51"/>
  <c r="S41" i="45" l="1"/>
  <c r="S32" i="45"/>
  <c r="S31" i="45"/>
  <c r="S28" i="45"/>
  <c r="S20" i="45"/>
  <c r="AK8" i="45"/>
  <c r="S109" i="45"/>
  <c r="S110" i="45"/>
  <c r="S93" i="45"/>
  <c r="S94" i="45"/>
  <c r="S95" i="45"/>
  <c r="S99" i="45"/>
  <c r="S100" i="45"/>
  <c r="S103" i="45"/>
  <c r="S104" i="45"/>
  <c r="S105" i="45"/>
  <c r="S71" i="45"/>
  <c r="S72" i="45"/>
  <c r="S73" i="45"/>
  <c r="S74" i="45"/>
  <c r="S75" i="45"/>
  <c r="S76" i="45"/>
  <c r="S77" i="45"/>
  <c r="S78" i="45"/>
  <c r="S79" i="45"/>
  <c r="S80" i="45"/>
  <c r="S82" i="45"/>
  <c r="S83" i="45"/>
  <c r="S84" i="45"/>
  <c r="S85" i="45"/>
  <c r="S87" i="45"/>
  <c r="S88" i="45"/>
  <c r="S89" i="45"/>
  <c r="S90" i="45"/>
  <c r="S62" i="45"/>
  <c r="S63" i="45"/>
  <c r="S64" i="45"/>
  <c r="S65" i="45"/>
  <c r="S66" i="45"/>
  <c r="S67" i="45"/>
  <c r="S26" i="45"/>
  <c r="S27" i="45"/>
  <c r="S29" i="45"/>
  <c r="S30" i="45"/>
  <c r="S33" i="45"/>
  <c r="S34" i="45"/>
  <c r="S39" i="45"/>
  <c r="S40" i="45"/>
  <c r="S43" i="45"/>
  <c r="S44" i="45"/>
  <c r="S45" i="45"/>
  <c r="S49" i="45"/>
  <c r="S52" i="45"/>
  <c r="S53" i="45"/>
  <c r="S55" i="45"/>
  <c r="S56" i="45"/>
  <c r="S57" i="45"/>
  <c r="S58" i="45"/>
  <c r="S59" i="45"/>
  <c r="S19" i="45"/>
  <c r="S4" i="45"/>
  <c r="S5" i="45"/>
  <c r="S6" i="45"/>
  <c r="S7" i="45"/>
  <c r="S8" i="45"/>
  <c r="S9" i="45"/>
  <c r="S10" i="45"/>
  <c r="S11" i="45"/>
  <c r="S12" i="45"/>
  <c r="S13" i="45"/>
  <c r="S14" i="45"/>
  <c r="AK109" i="45"/>
  <c r="AK14" i="45"/>
  <c r="AK13" i="45"/>
  <c r="AK12" i="45"/>
  <c r="AK11" i="45"/>
  <c r="AK10" i="45"/>
  <c r="AK9" i="45"/>
  <c r="AK7" i="45"/>
  <c r="AK6" i="45"/>
  <c r="AK5" i="45"/>
  <c r="AK4" i="45"/>
  <c r="T35" i="39"/>
  <c r="T34" i="39"/>
  <c r="T33" i="39"/>
  <c r="T32" i="39"/>
  <c r="T30" i="39"/>
  <c r="T26" i="39"/>
  <c r="T25" i="39"/>
  <c r="T24" i="39"/>
  <c r="T23" i="39"/>
  <c r="T21" i="39"/>
  <c r="T20" i="39"/>
  <c r="T17" i="39"/>
  <c r="T16" i="39"/>
  <c r="T15" i="39"/>
  <c r="T14" i="39"/>
  <c r="T11" i="39"/>
  <c r="T5" i="39"/>
  <c r="T12" i="39"/>
  <c r="T8" i="39" l="1"/>
  <c r="AC29" i="39"/>
  <c r="T7" i="39"/>
  <c r="S37" i="45"/>
  <c r="S38" i="45"/>
  <c r="S25" i="45"/>
  <c r="T31" i="39"/>
  <c r="T22" i="39"/>
  <c r="T13" i="39"/>
  <c r="T10" i="39"/>
  <c r="T9" i="39"/>
  <c r="T29" i="39" l="1"/>
  <c r="S23" i="45"/>
  <c r="AA70" i="38"/>
  <c r="AA69" i="38"/>
  <c r="AA68" i="38"/>
  <c r="AA62" i="38"/>
  <c r="AA61" i="38"/>
  <c r="AA60" i="38"/>
  <c r="AA59" i="38"/>
  <c r="AA58" i="38"/>
  <c r="AA57" i="38"/>
  <c r="AA56" i="38"/>
  <c r="AA55" i="38"/>
  <c r="AA45" i="38"/>
  <c r="AA39" i="38"/>
  <c r="AA38" i="38"/>
  <c r="AA37" i="38"/>
  <c r="AA34" i="38"/>
  <c r="AA31" i="38"/>
  <c r="AA30" i="38"/>
  <c r="AA29" i="38"/>
  <c r="AA28" i="38"/>
  <c r="AA27" i="38"/>
  <c r="AA26" i="38"/>
  <c r="AA25" i="38"/>
  <c r="AA24" i="38"/>
  <c r="AA23" i="38"/>
  <c r="AA22" i="38"/>
  <c r="AA19" i="38"/>
  <c r="AA18" i="38"/>
  <c r="AA17" i="38"/>
  <c r="AA14" i="38"/>
  <c r="AA13" i="38"/>
  <c r="AA12" i="38"/>
  <c r="AA11" i="38"/>
  <c r="AA10" i="38"/>
  <c r="AA9" i="38"/>
  <c r="AA8" i="38"/>
  <c r="AA7" i="38"/>
  <c r="AA6" i="38"/>
  <c r="AA5" i="38"/>
  <c r="AA4" i="38"/>
  <c r="AA33" i="38"/>
  <c r="AA62" i="32"/>
  <c r="AA74" i="32"/>
  <c r="AA76" i="32"/>
  <c r="AJ73" i="32"/>
  <c r="AA73" i="32" s="1"/>
  <c r="AA70" i="32"/>
  <c r="AA69" i="32"/>
  <c r="AA68" i="32"/>
  <c r="AA67" i="32"/>
  <c r="AA66" i="32"/>
  <c r="AA65" i="32"/>
  <c r="AA64" i="32"/>
  <c r="AA63" i="32"/>
  <c r="AA61" i="32"/>
  <c r="AA60" i="32"/>
  <c r="AA58" i="32"/>
  <c r="AA57" i="32"/>
  <c r="AA56" i="32"/>
  <c r="AA55" i="32"/>
  <c r="AA54" i="32"/>
  <c r="AA53" i="32"/>
  <c r="AA50" i="32"/>
  <c r="AA49" i="32"/>
  <c r="AA47" i="32"/>
  <c r="AA46" i="32"/>
  <c r="AA45" i="32"/>
  <c r="AA44" i="32"/>
  <c r="AA42" i="32"/>
  <c r="AA41" i="32"/>
  <c r="AA40" i="32"/>
  <c r="AA39" i="32"/>
  <c r="AA37" i="32"/>
  <c r="AA36" i="32"/>
  <c r="AA34" i="32"/>
  <c r="AA33" i="32"/>
  <c r="AA31" i="32"/>
  <c r="AA30" i="32"/>
  <c r="AA29" i="32"/>
  <c r="AA28" i="32"/>
  <c r="AA27" i="32"/>
  <c r="AA26" i="32"/>
  <c r="AA25" i="32"/>
  <c r="AA23" i="32"/>
  <c r="AA22" i="32"/>
  <c r="AA21" i="32"/>
  <c r="AA20" i="32"/>
  <c r="AA19" i="32"/>
  <c r="AA18" i="32"/>
  <c r="AA17" i="32"/>
  <c r="AA15" i="32"/>
  <c r="AA13" i="32"/>
  <c r="AJ18" i="48"/>
  <c r="AA18" i="48" s="1"/>
  <c r="AJ17" i="48"/>
  <c r="AA17" i="48" s="1"/>
  <c r="AA15" i="48"/>
  <c r="AA22" i="48"/>
  <c r="AA21" i="48"/>
  <c r="AJ14" i="48"/>
  <c r="AA14" i="48" s="1"/>
  <c r="C22" i="38"/>
  <c r="D22" i="38"/>
  <c r="E22" i="38"/>
  <c r="F22" i="38"/>
  <c r="C37" i="38"/>
  <c r="D37" i="38"/>
  <c r="E37" i="38"/>
  <c r="F37" i="38"/>
  <c r="C44" i="38"/>
  <c r="D44" i="38"/>
  <c r="E44" i="38"/>
  <c r="F44" i="38"/>
  <c r="AJ19" i="48" l="1"/>
  <c r="AA19" i="48" s="1"/>
  <c r="AA6" i="32"/>
  <c r="AA7" i="32"/>
  <c r="AA8" i="32"/>
  <c r="AJ48" i="32"/>
  <c r="AA48" i="32" s="1"/>
  <c r="AJ59" i="32"/>
  <c r="AA59" i="32" s="1"/>
  <c r="AJ38" i="32"/>
  <c r="AA38" i="32" s="1"/>
  <c r="AJ14" i="32"/>
  <c r="AA14" i="32" s="1"/>
  <c r="AJ71" i="32"/>
  <c r="AA71" i="32" s="1"/>
  <c r="AJ35" i="32"/>
  <c r="AA35" i="32" s="1"/>
  <c r="AJ23" i="48"/>
  <c r="AA23" i="48" s="1"/>
  <c r="AJ12" i="32"/>
  <c r="AA72" i="32"/>
  <c r="AA32" i="32"/>
  <c r="AA24" i="32"/>
  <c r="AA16" i="32"/>
  <c r="AJ10" i="32"/>
  <c r="AA52" i="32"/>
  <c r="AA4" i="32"/>
  <c r="AA75" i="32"/>
  <c r="AA51" i="32"/>
  <c r="AA43" i="32"/>
  <c r="AJ11" i="32"/>
  <c r="AJ5" i="32"/>
  <c r="AA5" i="32" s="1"/>
  <c r="AA11" i="32" l="1"/>
  <c r="AA12" i="32"/>
  <c r="AA9" i="32"/>
  <c r="AA10" i="32"/>
  <c r="AS32" i="51" l="1"/>
  <c r="AS31" i="51"/>
  <c r="AR303" i="40" l="1"/>
  <c r="AS303" i="40"/>
  <c r="AI91" i="49"/>
  <c r="AI70" i="49"/>
  <c r="AI38" i="49"/>
  <c r="AR258" i="51"/>
  <c r="AR253" i="51"/>
  <c r="AJ109" i="45"/>
  <c r="AS68" i="32"/>
  <c r="AI13" i="51" l="1"/>
  <c r="AS13" i="51" s="1"/>
  <c r="AS209" i="51"/>
  <c r="AI14" i="51"/>
  <c r="AS14" i="51" s="1"/>
  <c r="AS210" i="51"/>
  <c r="AI15" i="51"/>
  <c r="AS15" i="51" s="1"/>
  <c r="AS211" i="51"/>
  <c r="AA38" i="45"/>
  <c r="AA37" i="45" s="1"/>
  <c r="AA32" i="45"/>
  <c r="AI23" i="48" l="1"/>
  <c r="AI18" i="48"/>
  <c r="AI17" i="48"/>
  <c r="AI19" i="48" l="1"/>
  <c r="AQ190" i="40"/>
  <c r="AM88" i="51" l="1"/>
  <c r="AQ253" i="51"/>
  <c r="AQ258" i="51"/>
  <c r="AR32" i="51"/>
  <c r="AR31" i="51"/>
  <c r="AI109" i="45" l="1"/>
  <c r="AR68" i="32" l="1"/>
  <c r="AH11" i="39" l="1"/>
  <c r="AG11" i="39"/>
  <c r="AF11" i="39"/>
  <c r="AE11" i="39"/>
  <c r="AI11" i="39" l="1"/>
  <c r="AQ181" i="40" l="1"/>
  <c r="AQ180" i="40"/>
  <c r="AQ179" i="40"/>
  <c r="AQ178" i="40"/>
  <c r="AQ177" i="40"/>
  <c r="AQ39" i="40"/>
  <c r="AQ38" i="40"/>
  <c r="AQ37" i="40"/>
  <c r="AQ34" i="40"/>
  <c r="AQ33" i="40"/>
  <c r="AQ32" i="40"/>
  <c r="AQ31" i="40"/>
  <c r="AQ30" i="40"/>
  <c r="AQ29" i="40"/>
  <c r="AQ24" i="40"/>
  <c r="AQ23" i="40"/>
  <c r="AQ22" i="40"/>
  <c r="AQ21" i="40"/>
  <c r="AQ15" i="40"/>
  <c r="AQ14" i="40"/>
  <c r="AQ13" i="40"/>
  <c r="AQ12" i="40"/>
  <c r="AQ11" i="40"/>
  <c r="AQ10" i="40"/>
  <c r="AQ9" i="40"/>
  <c r="AQ323" i="40" l="1"/>
  <c r="AQ307" i="40"/>
  <c r="AQ303" i="40"/>
  <c r="AQ299" i="40"/>
  <c r="AQ289" i="40"/>
  <c r="AQ288" i="40"/>
  <c r="AQ335" i="40"/>
  <c r="AQ334" i="40"/>
  <c r="AQ333" i="40"/>
  <c r="AQ332" i="40"/>
  <c r="AQ330" i="40"/>
  <c r="AQ329" i="40"/>
  <c r="AQ328" i="40"/>
  <c r="AQ327" i="40"/>
  <c r="AQ326" i="40"/>
  <c r="AQ325" i="40"/>
  <c r="AQ324" i="40"/>
  <c r="AQ346" i="40"/>
  <c r="AQ309" i="40"/>
  <c r="AQ308" i="40"/>
  <c r="AQ306" i="40"/>
  <c r="AQ304" i="40"/>
  <c r="AQ302" i="40"/>
  <c r="AQ301" i="40"/>
  <c r="AQ300" i="40"/>
  <c r="AQ298" i="40"/>
  <c r="AQ294" i="40"/>
  <c r="AQ293" i="40"/>
  <c r="AQ292" i="40"/>
  <c r="AQ291" i="40"/>
  <c r="AQ287" i="40"/>
  <c r="AQ286" i="40"/>
  <c r="AQ285" i="40"/>
  <c r="AQ284" i="40"/>
  <c r="AQ283" i="40"/>
  <c r="AQ282" i="40"/>
  <c r="AQ114" i="40"/>
  <c r="AQ116" i="40"/>
  <c r="AQ115" i="40"/>
  <c r="AQ159" i="40"/>
  <c r="AQ158" i="40"/>
  <c r="AQ157" i="40"/>
  <c r="AQ156" i="40"/>
  <c r="AQ154" i="40"/>
  <c r="AQ153" i="40"/>
  <c r="AQ152" i="40"/>
  <c r="AQ151" i="40"/>
  <c r="AQ150" i="40"/>
  <c r="AQ149" i="40"/>
  <c r="AQ148" i="40"/>
  <c r="AQ147" i="40"/>
  <c r="AQ146" i="40"/>
  <c r="AQ145" i="40"/>
  <c r="AQ142" i="40"/>
  <c r="AQ141" i="40"/>
  <c r="AQ140" i="40"/>
  <c r="AQ139" i="40"/>
  <c r="AQ137" i="40"/>
  <c r="AQ136" i="40"/>
  <c r="AQ135" i="40"/>
  <c r="AQ134" i="40"/>
  <c r="AQ133" i="40"/>
  <c r="AQ132" i="40"/>
  <c r="AQ131" i="40"/>
  <c r="AQ130" i="40"/>
  <c r="AQ129" i="40"/>
  <c r="AQ128" i="40"/>
  <c r="AQ211" i="40"/>
  <c r="AQ203" i="40"/>
  <c r="AQ193" i="40"/>
  <c r="AQ257" i="40"/>
  <c r="AQ256" i="40"/>
  <c r="AQ255" i="40"/>
  <c r="AQ254" i="40"/>
  <c r="AQ253" i="40"/>
  <c r="AQ252" i="40"/>
  <c r="AQ251" i="40"/>
  <c r="AQ210" i="40"/>
  <c r="AQ202" i="40"/>
  <c r="AQ192" i="40"/>
  <c r="AQ209" i="40"/>
  <c r="AQ201" i="40"/>
  <c r="AQ191" i="40"/>
  <c r="AQ248" i="40"/>
  <c r="AQ247" i="40"/>
  <c r="AQ246" i="40"/>
  <c r="AQ245" i="40"/>
  <c r="AQ208" i="40"/>
  <c r="AQ207" i="40"/>
  <c r="AQ206" i="40"/>
  <c r="AQ205" i="40"/>
  <c r="AQ200" i="40"/>
  <c r="AQ204" i="40" s="1"/>
  <c r="AQ199" i="40"/>
  <c r="AQ198" i="40"/>
  <c r="AQ197" i="40"/>
  <c r="AQ196" i="40"/>
  <c r="AQ195" i="40"/>
  <c r="AQ194" i="40"/>
  <c r="AQ5" i="40"/>
  <c r="AQ112" i="40"/>
  <c r="AQ111" i="40"/>
  <c r="AQ244" i="40"/>
  <c r="AQ109" i="40"/>
  <c r="AQ4" i="40"/>
  <c r="AQ249" i="40" l="1"/>
  <c r="AQ110" i="40"/>
  <c r="AQ250" i="40"/>
  <c r="AQ317" i="40" l="1"/>
  <c r="AQ118" i="40"/>
  <c r="AQ117" i="40"/>
  <c r="AQ113" i="40"/>
  <c r="AQ108" i="40"/>
  <c r="AQ27" i="40" l="1"/>
  <c r="AQ26" i="40"/>
  <c r="AQ25" i="40"/>
  <c r="AQ19" i="40"/>
  <c r="AQ18" i="40"/>
  <c r="AQ17" i="40"/>
  <c r="AQ7" i="40"/>
  <c r="AQ6" i="40"/>
  <c r="AQ40" i="40"/>
  <c r="AQ28" i="40" l="1"/>
  <c r="AQ8" i="40"/>
  <c r="AQ20" i="40"/>
  <c r="AQ203" i="51" l="1"/>
  <c r="AQ202" i="51"/>
  <c r="AM209" i="51"/>
  <c r="AL209" i="51"/>
  <c r="AN193" i="51"/>
  <c r="AD55" i="45" l="1"/>
  <c r="AG55" i="45" l="1"/>
  <c r="AE55" i="45"/>
  <c r="AF55" i="45"/>
  <c r="AP37" i="40" l="1"/>
  <c r="AP38" i="40"/>
  <c r="AP40" i="40"/>
  <c r="AP39" i="40"/>
  <c r="AP317" i="40" l="1"/>
  <c r="AP309" i="40"/>
  <c r="AP308" i="40"/>
  <c r="AP307" i="40"/>
  <c r="AP306" i="40"/>
  <c r="AP303" i="40"/>
  <c r="AP302" i="40"/>
  <c r="AP301" i="40"/>
  <c r="AP300" i="40"/>
  <c r="AP298" i="40"/>
  <c r="AP294" i="40"/>
  <c r="AP293" i="40"/>
  <c r="AP292" i="40"/>
  <c r="AP291" i="40"/>
  <c r="AP288" i="40"/>
  <c r="AP287" i="40"/>
  <c r="AP286" i="40"/>
  <c r="AP285" i="40"/>
  <c r="AP181" i="40"/>
  <c r="AP180" i="40"/>
  <c r="AP179" i="40"/>
  <c r="AP178" i="40"/>
  <c r="AP159" i="40"/>
  <c r="AP158" i="40"/>
  <c r="AP157" i="40"/>
  <c r="AP156" i="40"/>
  <c r="AP153" i="40"/>
  <c r="AP152" i="40"/>
  <c r="AP151" i="40"/>
  <c r="AP150" i="40"/>
  <c r="AP148" i="40"/>
  <c r="AP146" i="40"/>
  <c r="AP142" i="40"/>
  <c r="AP141" i="40"/>
  <c r="AP140" i="40"/>
  <c r="AP136" i="40"/>
  <c r="AP135" i="40"/>
  <c r="AP134" i="40"/>
  <c r="AP133" i="40"/>
  <c r="AP131" i="40"/>
  <c r="AP129" i="40"/>
  <c r="AP128" i="40"/>
  <c r="AP116" i="40"/>
  <c r="AP115" i="40"/>
  <c r="AP114" i="40"/>
  <c r="AP19" i="40"/>
  <c r="AP7" i="40"/>
  <c r="AP139" i="40" l="1"/>
  <c r="AP132" i="40"/>
  <c r="AP177" i="40"/>
  <c r="AP289" i="40"/>
  <c r="AP299" i="40"/>
  <c r="AP154" i="40"/>
  <c r="AP284" i="40"/>
  <c r="AP145" i="40"/>
  <c r="AP137" i="40"/>
  <c r="AP147" i="40"/>
  <c r="AP130" i="40"/>
  <c r="AP304" i="40"/>
  <c r="AP149" i="40"/>
  <c r="AP297" i="40"/>
  <c r="AP18" i="40"/>
  <c r="AP26" i="40"/>
  <c r="AP27" i="40"/>
  <c r="AP6" i="40"/>
  <c r="AP258" i="51" l="1"/>
  <c r="AP203" i="51" l="1"/>
  <c r="AP202" i="51"/>
  <c r="AO284" i="40" l="1"/>
  <c r="AO192" i="51" l="1"/>
  <c r="AO258" i="51"/>
  <c r="AO202" i="40" l="1"/>
  <c r="AO193" i="40"/>
  <c r="AO201" i="40"/>
  <c r="AO209" i="40"/>
  <c r="AO194" i="40"/>
  <c r="AO210" i="40"/>
  <c r="AO195" i="40"/>
  <c r="AO203" i="40"/>
  <c r="AO211" i="40"/>
  <c r="AO196" i="40"/>
  <c r="AO197" i="40"/>
  <c r="AO205" i="40"/>
  <c r="AO190" i="40"/>
  <c r="AO198" i="40"/>
  <c r="AO206" i="40"/>
  <c r="AO191" i="40"/>
  <c r="AO199" i="40"/>
  <c r="AO207" i="40"/>
  <c r="AO192" i="40"/>
  <c r="AO200" i="40"/>
  <c r="AO208" i="40"/>
  <c r="AO204" i="40" l="1"/>
  <c r="AO108" i="40"/>
  <c r="AN258" i="51" l="1"/>
  <c r="AN192" i="51"/>
  <c r="AO346" i="40" l="1"/>
  <c r="AO335" i="40"/>
  <c r="AO334" i="40"/>
  <c r="AO333" i="40"/>
  <c r="AO332" i="40"/>
  <c r="AO330" i="40"/>
  <c r="AO329" i="40"/>
  <c r="AO328" i="40"/>
  <c r="AO327" i="40"/>
  <c r="AO326" i="40"/>
  <c r="AO325" i="40"/>
  <c r="AO324" i="40"/>
  <c r="AO323" i="40"/>
  <c r="AO317" i="40"/>
  <c r="AO309" i="40"/>
  <c r="AO308" i="40"/>
  <c r="AO307" i="40"/>
  <c r="AO306" i="40"/>
  <c r="AO304" i="40"/>
  <c r="AO303" i="40"/>
  <c r="AO302" i="40"/>
  <c r="AO301" i="40"/>
  <c r="AO300" i="40"/>
  <c r="AO299" i="40"/>
  <c r="AO298" i="40"/>
  <c r="AO294" i="40"/>
  <c r="AO293" i="40"/>
  <c r="AO292" i="40"/>
  <c r="AO291" i="40"/>
  <c r="AO289" i="40"/>
  <c r="AO288" i="40"/>
  <c r="AO287" i="40"/>
  <c r="AO286" i="40"/>
  <c r="AO285" i="40"/>
  <c r="AO283" i="40"/>
  <c r="AO282" i="40"/>
  <c r="AO257" i="40"/>
  <c r="AO256" i="40"/>
  <c r="AO255" i="40"/>
  <c r="AO254" i="40"/>
  <c r="AO253" i="40"/>
  <c r="AO252" i="40"/>
  <c r="AO251" i="40"/>
  <c r="AO250" i="40"/>
  <c r="AO249" i="40"/>
  <c r="AO248" i="40"/>
  <c r="AO247" i="40"/>
  <c r="AO246" i="40"/>
  <c r="AO245" i="40"/>
  <c r="AO244" i="40"/>
  <c r="AO243" i="40"/>
  <c r="AO181" i="40"/>
  <c r="AO180" i="40"/>
  <c r="AO179" i="40"/>
  <c r="AO178" i="40"/>
  <c r="AO177" i="40"/>
  <c r="AO158" i="40"/>
  <c r="AO157" i="40"/>
  <c r="AO156" i="40"/>
  <c r="AO155" i="40"/>
  <c r="AO153" i="40"/>
  <c r="AO152" i="40"/>
  <c r="AO151" i="40"/>
  <c r="AO150" i="40"/>
  <c r="AO149" i="40"/>
  <c r="AO148" i="40"/>
  <c r="AO147" i="40"/>
  <c r="AO146" i="40"/>
  <c r="AO145" i="40"/>
  <c r="AO142" i="40"/>
  <c r="AO141" i="40"/>
  <c r="AO140" i="40"/>
  <c r="AO139" i="40"/>
  <c r="AO137" i="40"/>
  <c r="AO136" i="40"/>
  <c r="AO135" i="40"/>
  <c r="AO134" i="40"/>
  <c r="AO133" i="40"/>
  <c r="AO132" i="40"/>
  <c r="AO131" i="40"/>
  <c r="AO130" i="40"/>
  <c r="AO129" i="40"/>
  <c r="AO128" i="40"/>
  <c r="AO118" i="40"/>
  <c r="AO117" i="40"/>
  <c r="AO116" i="40"/>
  <c r="AO115" i="40"/>
  <c r="AO114" i="40"/>
  <c r="AO113" i="40"/>
  <c r="AO112" i="40"/>
  <c r="AO111" i="40"/>
  <c r="AO110" i="40"/>
  <c r="AO109" i="40"/>
  <c r="AO34" i="40"/>
  <c r="AO33" i="40"/>
  <c r="AO32" i="40"/>
  <c r="AO31" i="40"/>
  <c r="AO30" i="40"/>
  <c r="AO29" i="40"/>
  <c r="AO24" i="40"/>
  <c r="AO23" i="40"/>
  <c r="AO22" i="40"/>
  <c r="AO21" i="40"/>
  <c r="AO14" i="40"/>
  <c r="AO13" i="40"/>
  <c r="AO12" i="40"/>
  <c r="AO11" i="40"/>
  <c r="AO10" i="40"/>
  <c r="AO9" i="40"/>
  <c r="AO4" i="40"/>
  <c r="AO17" i="40"/>
  <c r="AO25" i="40"/>
  <c r="AO27" i="40" l="1"/>
  <c r="AO15" i="40"/>
  <c r="AO7" i="40"/>
  <c r="AO297" i="40"/>
  <c r="AO6" i="40"/>
  <c r="AO18" i="40"/>
  <c r="AO154" i="40"/>
  <c r="AO26" i="40"/>
  <c r="AO159" i="40"/>
  <c r="AN15" i="40"/>
  <c r="AN327" i="40"/>
  <c r="AN335" i="40"/>
  <c r="AN110" i="40"/>
  <c r="AN118" i="40"/>
  <c r="AN130" i="40"/>
  <c r="AN148" i="40"/>
  <c r="AN156" i="40"/>
  <c r="AN194" i="40"/>
  <c r="AN202" i="40"/>
  <c r="AN210" i="40"/>
  <c r="AN243" i="40"/>
  <c r="AN251" i="40"/>
  <c r="AN284" i="40"/>
  <c r="AN292" i="40"/>
  <c r="AN302" i="40"/>
  <c r="AN12" i="40"/>
  <c r="AN29" i="40"/>
  <c r="AN112" i="40"/>
  <c r="AN132" i="40"/>
  <c r="AN140" i="40"/>
  <c r="AN150" i="40"/>
  <c r="AN158" i="40"/>
  <c r="AN196" i="40"/>
  <c r="AN245" i="40"/>
  <c r="AN253" i="40"/>
  <c r="AN286" i="40"/>
  <c r="AN294" i="40"/>
  <c r="AN317" i="40"/>
  <c r="AN329" i="40"/>
  <c r="AN14" i="40"/>
  <c r="AN31" i="40"/>
  <c r="AN13" i="40"/>
  <c r="AN30" i="40"/>
  <c r="AN111" i="40"/>
  <c r="AN131" i="40"/>
  <c r="AN139" i="40"/>
  <c r="AN149" i="40"/>
  <c r="AN157" i="40"/>
  <c r="AN195" i="40"/>
  <c r="AN203" i="40"/>
  <c r="AN211" i="40"/>
  <c r="AN244" i="40"/>
  <c r="AN252" i="40"/>
  <c r="AN285" i="40"/>
  <c r="AN293" i="40"/>
  <c r="AN303" i="40"/>
  <c r="AN328" i="40"/>
  <c r="AN32" i="40"/>
  <c r="AN113" i="40"/>
  <c r="AN133" i="40"/>
  <c r="AN141" i="40"/>
  <c r="AN151" i="40"/>
  <c r="AN159" i="40"/>
  <c r="AN177" i="40"/>
  <c r="AN197" i="40"/>
  <c r="AN205" i="40"/>
  <c r="AN246" i="40"/>
  <c r="AN254" i="40"/>
  <c r="AN287" i="40"/>
  <c r="AN297" i="40"/>
  <c r="AN330" i="40"/>
  <c r="AN4" i="40"/>
  <c r="AN21" i="40"/>
  <c r="AN33" i="40"/>
  <c r="AN114" i="40"/>
  <c r="AN134" i="40"/>
  <c r="AN142" i="40"/>
  <c r="AN152" i="40"/>
  <c r="AN178" i="40"/>
  <c r="AN198" i="40"/>
  <c r="AN206" i="40"/>
  <c r="AN247" i="40"/>
  <c r="AN255" i="40"/>
  <c r="AN288" i="40"/>
  <c r="AN298" i="40"/>
  <c r="AN306" i="40"/>
  <c r="AN323" i="40"/>
  <c r="AN9" i="40"/>
  <c r="AN22" i="40"/>
  <c r="AN34" i="40"/>
  <c r="AN115" i="40"/>
  <c r="AN135" i="40"/>
  <c r="AN145" i="40"/>
  <c r="AN153" i="40"/>
  <c r="AN179" i="40"/>
  <c r="AN191" i="40"/>
  <c r="AN199" i="40"/>
  <c r="AN207" i="40"/>
  <c r="AN248" i="40"/>
  <c r="AN256" i="40"/>
  <c r="AN289" i="40"/>
  <c r="AN299" i="40"/>
  <c r="AN307" i="40"/>
  <c r="AN324" i="40"/>
  <c r="AN332" i="40"/>
  <c r="AN10" i="40"/>
  <c r="AN23" i="40"/>
  <c r="AN108" i="40"/>
  <c r="AN116" i="40"/>
  <c r="AN128" i="40"/>
  <c r="AN136" i="40"/>
  <c r="AN146" i="40"/>
  <c r="AN154" i="40"/>
  <c r="AN180" i="40"/>
  <c r="AN192" i="40"/>
  <c r="AN200" i="40"/>
  <c r="AN208" i="40"/>
  <c r="AN249" i="40"/>
  <c r="AN257" i="40"/>
  <c r="AN282" i="40"/>
  <c r="AN300" i="40"/>
  <c r="AN308" i="40"/>
  <c r="AN325" i="40"/>
  <c r="AN333" i="40"/>
  <c r="AN346" i="40"/>
  <c r="AN11" i="40"/>
  <c r="AN24" i="40"/>
  <c r="AN109" i="40"/>
  <c r="AN117" i="40"/>
  <c r="AN129" i="40"/>
  <c r="AN137" i="40"/>
  <c r="AN147" i="40"/>
  <c r="AN155" i="40"/>
  <c r="AN181" i="40"/>
  <c r="AN193" i="40"/>
  <c r="AN201" i="40"/>
  <c r="AN209" i="40"/>
  <c r="AN250" i="40"/>
  <c r="AN283" i="40"/>
  <c r="AN291" i="40"/>
  <c r="AN301" i="40"/>
  <c r="AN309" i="40"/>
  <c r="AN326" i="40"/>
  <c r="AN334" i="40"/>
  <c r="AN304" i="40"/>
  <c r="AN190" i="40"/>
  <c r="AN204" i="40" l="1"/>
  <c r="AO28" i="40"/>
  <c r="AO20" i="40"/>
  <c r="AO19" i="40"/>
  <c r="AO8" i="40"/>
  <c r="AO5" i="40"/>
  <c r="AO211" i="51"/>
  <c r="AO210" i="51"/>
  <c r="AO208" i="51"/>
  <c r="AO206" i="51"/>
  <c r="AO205" i="51"/>
  <c r="AO204" i="51"/>
  <c r="AO203" i="51"/>
  <c r="AO32" i="51"/>
  <c r="AO31" i="51"/>
  <c r="AO13" i="51" l="1"/>
  <c r="AO209" i="51"/>
  <c r="AO15" i="51" l="1"/>
  <c r="AO14" i="51"/>
  <c r="AO207" i="51" l="1"/>
  <c r="AM28" i="51"/>
  <c r="AE109" i="45"/>
  <c r="AN212" i="51" l="1"/>
  <c r="AN208" i="51" l="1"/>
  <c r="AN206" i="51"/>
  <c r="AN205" i="51"/>
  <c r="AN204" i="51"/>
  <c r="AN203" i="51"/>
  <c r="AN209" i="51" l="1"/>
  <c r="AN210" i="51"/>
  <c r="AN211" i="51"/>
  <c r="AN207" i="51"/>
  <c r="AN32" i="51" l="1"/>
  <c r="AN31" i="51" l="1"/>
  <c r="AM31" i="51"/>
  <c r="AN5" i="40"/>
  <c r="AM4" i="40" l="1"/>
  <c r="AN6" i="40" l="1"/>
  <c r="AN7" i="40"/>
  <c r="AN17" i="40"/>
  <c r="AN18" i="40"/>
  <c r="AN19" i="40"/>
  <c r="AN25" i="40"/>
  <c r="AN26" i="40"/>
  <c r="AN27" i="40"/>
  <c r="AN8" i="40" l="1"/>
  <c r="AN28" i="40"/>
  <c r="AN20" i="40"/>
  <c r="AM258" i="51" l="1"/>
  <c r="AM192" i="51"/>
  <c r="AN14" i="51"/>
  <c r="AN15" i="51"/>
  <c r="AN13" i="51"/>
  <c r="AM34" i="40" l="1"/>
  <c r="AD109" i="45" l="1"/>
  <c r="AD59" i="45" l="1"/>
  <c r="AE59" i="45"/>
  <c r="AD12" i="45" l="1"/>
  <c r="AL6" i="32" l="1"/>
  <c r="AD82" i="45" l="1"/>
  <c r="AD83" i="45"/>
  <c r="AD84" i="45"/>
  <c r="AD85" i="45"/>
  <c r="AD87" i="45"/>
  <c r="AD88" i="45"/>
  <c r="AD89" i="45"/>
  <c r="AD90" i="45"/>
  <c r="AD57" i="45"/>
  <c r="AD58" i="45"/>
  <c r="AD56" i="45" l="1"/>
  <c r="AM213" i="51" l="1"/>
  <c r="AM212" i="51" l="1"/>
  <c r="AM208" i="51" l="1"/>
  <c r="AL216" i="51" l="1"/>
  <c r="AM346" i="40" l="1"/>
  <c r="AM324" i="40"/>
  <c r="AM317" i="40"/>
  <c r="AM309" i="40"/>
  <c r="AM308" i="40"/>
  <c r="AM307" i="40"/>
  <c r="AM306" i="40"/>
  <c r="AM304" i="40"/>
  <c r="AM303" i="40"/>
  <c r="AM302" i="40"/>
  <c r="AM301" i="40"/>
  <c r="AM300" i="40"/>
  <c r="AM299" i="40"/>
  <c r="AM298" i="40"/>
  <c r="AM297" i="40"/>
  <c r="AM294" i="40"/>
  <c r="AM293" i="40"/>
  <c r="AM292" i="40"/>
  <c r="AM291" i="40"/>
  <c r="AM289" i="40"/>
  <c r="AM288" i="40"/>
  <c r="AM287" i="40"/>
  <c r="AM286" i="40"/>
  <c r="AM285" i="40"/>
  <c r="AM284" i="40"/>
  <c r="AM283" i="40"/>
  <c r="AM282" i="40"/>
  <c r="AM257" i="40"/>
  <c r="AM256" i="40"/>
  <c r="AM255" i="40"/>
  <c r="AM254" i="40"/>
  <c r="AM253" i="40"/>
  <c r="AM252" i="40"/>
  <c r="AM251" i="40"/>
  <c r="AM250" i="40"/>
  <c r="AM249" i="40"/>
  <c r="AM248" i="40"/>
  <c r="AM247" i="40"/>
  <c r="AM246" i="40"/>
  <c r="AM245" i="40"/>
  <c r="AM244" i="40"/>
  <c r="AM243" i="40"/>
  <c r="AL323" i="40" l="1"/>
  <c r="AM323" i="40"/>
  <c r="AM332" i="40"/>
  <c r="AL332" i="40"/>
  <c r="AM325" i="40"/>
  <c r="AL325" i="40"/>
  <c r="AL333" i="40"/>
  <c r="AM333" i="40"/>
  <c r="AL326" i="40"/>
  <c r="AM326" i="40"/>
  <c r="AL334" i="40"/>
  <c r="AM334" i="40"/>
  <c r="AL327" i="40"/>
  <c r="AM327" i="40"/>
  <c r="AL335" i="40"/>
  <c r="AM335" i="40"/>
  <c r="AM328" i="40"/>
  <c r="AL328" i="40"/>
  <c r="AM329" i="40"/>
  <c r="AL329" i="40"/>
  <c r="AL330" i="40"/>
  <c r="AM330" i="40"/>
  <c r="AM211" i="40"/>
  <c r="AM210" i="40"/>
  <c r="AM209" i="40"/>
  <c r="AM208" i="40"/>
  <c r="AM207" i="40"/>
  <c r="AM206" i="40"/>
  <c r="AM205" i="40"/>
  <c r="AM203" i="40"/>
  <c r="AM202" i="40"/>
  <c r="AM201" i="40"/>
  <c r="AM200" i="40"/>
  <c r="AM199" i="40"/>
  <c r="AM198" i="40"/>
  <c r="AM197" i="40"/>
  <c r="AM196" i="40"/>
  <c r="AM195" i="40"/>
  <c r="AM194" i="40"/>
  <c r="AM193" i="40"/>
  <c r="AM192" i="40"/>
  <c r="AM191" i="40"/>
  <c r="AM181" i="40"/>
  <c r="AM180" i="40"/>
  <c r="AM179" i="40"/>
  <c r="AM178" i="40"/>
  <c r="AM177" i="40"/>
  <c r="AM158" i="40"/>
  <c r="AM157" i="40"/>
  <c r="AM156" i="40"/>
  <c r="AM155" i="40"/>
  <c r="AM154" i="40"/>
  <c r="AM153" i="40"/>
  <c r="AM152" i="40"/>
  <c r="AM151" i="40"/>
  <c r="AM150" i="40"/>
  <c r="AM149" i="40"/>
  <c r="AM148" i="40"/>
  <c r="AM146" i="40"/>
  <c r="AM145" i="40"/>
  <c r="AM142" i="40"/>
  <c r="AM141" i="40"/>
  <c r="AM140" i="40"/>
  <c r="AM139" i="40"/>
  <c r="AM137" i="40"/>
  <c r="AM136" i="40"/>
  <c r="AM135" i="40"/>
  <c r="AM134" i="40"/>
  <c r="AM133" i="40"/>
  <c r="AM132" i="40"/>
  <c r="AM131" i="40"/>
  <c r="AM130" i="40"/>
  <c r="AM129" i="40"/>
  <c r="AM128" i="40"/>
  <c r="AM118" i="40"/>
  <c r="AM117" i="40"/>
  <c r="AM116" i="40"/>
  <c r="AM115" i="40"/>
  <c r="AM114" i="40"/>
  <c r="AM113" i="40"/>
  <c r="AM112" i="40"/>
  <c r="AM111" i="40"/>
  <c r="AM110" i="40"/>
  <c r="AM109" i="40"/>
  <c r="AM108" i="40"/>
  <c r="AM33" i="40"/>
  <c r="AM32" i="40"/>
  <c r="AM31" i="40"/>
  <c r="AM30" i="40"/>
  <c r="AM29" i="40"/>
  <c r="AM24" i="40"/>
  <c r="AM23" i="40"/>
  <c r="AM22" i="40"/>
  <c r="AM21" i="40"/>
  <c r="AM15" i="40"/>
  <c r="AM14" i="40"/>
  <c r="AM13" i="40"/>
  <c r="AM12" i="40"/>
  <c r="AM11" i="40"/>
  <c r="AM10" i="40"/>
  <c r="AM9" i="40"/>
  <c r="AM7" i="40"/>
  <c r="AM17" i="40"/>
  <c r="AM19" i="40"/>
  <c r="AM27" i="40"/>
  <c r="AM25" i="40" l="1"/>
  <c r="AM6" i="40"/>
  <c r="AM147" i="40"/>
  <c r="AM18" i="40"/>
  <c r="AM26" i="40"/>
  <c r="AM159" i="40"/>
  <c r="AM5" i="40"/>
  <c r="AM190" i="40"/>
  <c r="AM204" i="40" s="1"/>
  <c r="AM20" i="40" l="1"/>
  <c r="AM28" i="40"/>
  <c r="AM8" i="40"/>
  <c r="AE22" i="39" l="1"/>
  <c r="AE20" i="39"/>
  <c r="AL72" i="32"/>
  <c r="AL71" i="32"/>
  <c r="AL70" i="32"/>
  <c r="AL69" i="32"/>
  <c r="AL68" i="32"/>
  <c r="AL67" i="32"/>
  <c r="AL66" i="32"/>
  <c r="AL65" i="32"/>
  <c r="AL64" i="32"/>
  <c r="AL63" i="32"/>
  <c r="AL60" i="32"/>
  <c r="AL58" i="32"/>
  <c r="AL57" i="32"/>
  <c r="AL56" i="32"/>
  <c r="AL55" i="32"/>
  <c r="AL54" i="32"/>
  <c r="AL53" i="32"/>
  <c r="AL52" i="32"/>
  <c r="AL49" i="32"/>
  <c r="AL44" i="32"/>
  <c r="AL40" i="32"/>
  <c r="AL184" i="51" l="1"/>
  <c r="AL255" i="51"/>
  <c r="AL261" i="51"/>
  <c r="AL260" i="51"/>
  <c r="AL259" i="51"/>
  <c r="AL258" i="51"/>
  <c r="AL257" i="51"/>
  <c r="AL256" i="51"/>
  <c r="AL254" i="51"/>
  <c r="AL217" i="51"/>
  <c r="AL213" i="51"/>
  <c r="AL212" i="51"/>
  <c r="AL208" i="51"/>
  <c r="AL199" i="51"/>
  <c r="AL198" i="51"/>
  <c r="AL197" i="51"/>
  <c r="AL196" i="51"/>
  <c r="AL195" i="51"/>
  <c r="AL194" i="51"/>
  <c r="AL193" i="51"/>
  <c r="AL192" i="51"/>
  <c r="AL191" i="51"/>
  <c r="AL190" i="51"/>
  <c r="AL189" i="51"/>
  <c r="AL188" i="51"/>
  <c r="AL187" i="51"/>
  <c r="AL186" i="51"/>
  <c r="AL185" i="51"/>
  <c r="AE24" i="39" l="1"/>
  <c r="AE21" i="39"/>
  <c r="AE23" i="39"/>
  <c r="AE25" i="39"/>
  <c r="AE26" i="39"/>
  <c r="AL346" i="40" l="1"/>
  <c r="AL324" i="40"/>
  <c r="AL317" i="40"/>
  <c r="AL298" i="40"/>
  <c r="AL299" i="40"/>
  <c r="AL300" i="40"/>
  <c r="AL301" i="40"/>
  <c r="AL302" i="40"/>
  <c r="AL303" i="40"/>
  <c r="AL304" i="40"/>
  <c r="AL306" i="40"/>
  <c r="AL307" i="40"/>
  <c r="AL308" i="40"/>
  <c r="AL309" i="40"/>
  <c r="AL297" i="40"/>
  <c r="AL291" i="40"/>
  <c r="AL292" i="40"/>
  <c r="AL293" i="40"/>
  <c r="AL294" i="40"/>
  <c r="AL283" i="40"/>
  <c r="AL284" i="40"/>
  <c r="AL285" i="40"/>
  <c r="AL286" i="40"/>
  <c r="AL287" i="40"/>
  <c r="AL288" i="40"/>
  <c r="AL289" i="40"/>
  <c r="AL282" i="40"/>
  <c r="AL244" i="40"/>
  <c r="AL245" i="40"/>
  <c r="AL246" i="40"/>
  <c r="AL247" i="40"/>
  <c r="AL248" i="40"/>
  <c r="AL249" i="40"/>
  <c r="AL250" i="40"/>
  <c r="AL251" i="40"/>
  <c r="AL252" i="40"/>
  <c r="AL253" i="40"/>
  <c r="AL254" i="40"/>
  <c r="AL255" i="40"/>
  <c r="AL256" i="40"/>
  <c r="AL257" i="40"/>
  <c r="AL243" i="40"/>
  <c r="AL205" i="40"/>
  <c r="AL206" i="40"/>
  <c r="AL207" i="40"/>
  <c r="AL208" i="40"/>
  <c r="AL209" i="40"/>
  <c r="AL210" i="40"/>
  <c r="AL211" i="40"/>
  <c r="AL191" i="40"/>
  <c r="AL192" i="40"/>
  <c r="AL193" i="40"/>
  <c r="AL194" i="40"/>
  <c r="AL195" i="40"/>
  <c r="AL196" i="40"/>
  <c r="AL197" i="40"/>
  <c r="AL198" i="40"/>
  <c r="AL199" i="40"/>
  <c r="AL200" i="40"/>
  <c r="AL201" i="40"/>
  <c r="AL202" i="40"/>
  <c r="AL203" i="40"/>
  <c r="AL190" i="40"/>
  <c r="AL178" i="40"/>
  <c r="AL179" i="40"/>
  <c r="AL180" i="40"/>
  <c r="AL181" i="40"/>
  <c r="AL177" i="40"/>
  <c r="AL156" i="40"/>
  <c r="AL157" i="40"/>
  <c r="AL158" i="40"/>
  <c r="AL159" i="40"/>
  <c r="AL146" i="40"/>
  <c r="AL147" i="40"/>
  <c r="AL148" i="40"/>
  <c r="AL149" i="40"/>
  <c r="AL150" i="40"/>
  <c r="AL151" i="40"/>
  <c r="AL152" i="40"/>
  <c r="AL153" i="40"/>
  <c r="AL154" i="40"/>
  <c r="AL145" i="40"/>
  <c r="AL129" i="40"/>
  <c r="AL130" i="40"/>
  <c r="AL131" i="40"/>
  <c r="AL132" i="40"/>
  <c r="AL133" i="40"/>
  <c r="AL134" i="40"/>
  <c r="AL135" i="40"/>
  <c r="AL136" i="40"/>
  <c r="AL137" i="40"/>
  <c r="AL139" i="40"/>
  <c r="AL140" i="40"/>
  <c r="AL141" i="40"/>
  <c r="AL142" i="40"/>
  <c r="AL128" i="40"/>
  <c r="AL118" i="40"/>
  <c r="AL109" i="40"/>
  <c r="AL110" i="40"/>
  <c r="AL111" i="40"/>
  <c r="AL112" i="40"/>
  <c r="AL113" i="40"/>
  <c r="AL114" i="40"/>
  <c r="AL115" i="40"/>
  <c r="AL116" i="40"/>
  <c r="AL117" i="40"/>
  <c r="AL108" i="40"/>
  <c r="AL5" i="40"/>
  <c r="AL6" i="40"/>
  <c r="AL7" i="40"/>
  <c r="AL8" i="40"/>
  <c r="AL9" i="40"/>
  <c r="AL10" i="40"/>
  <c r="AL11" i="40"/>
  <c r="AL12" i="40"/>
  <c r="AL13" i="40"/>
  <c r="AL14" i="40"/>
  <c r="AL15" i="40"/>
  <c r="AL17" i="40"/>
  <c r="AL18" i="40"/>
  <c r="AL19" i="40"/>
  <c r="AL20" i="40"/>
  <c r="AL21" i="40"/>
  <c r="AL22" i="40"/>
  <c r="AL23" i="40"/>
  <c r="AL24" i="40"/>
  <c r="AL25" i="40"/>
  <c r="AL26" i="40"/>
  <c r="AL27" i="40"/>
  <c r="AL28" i="40"/>
  <c r="AL29" i="40"/>
  <c r="AL30" i="40"/>
  <c r="AL31" i="40"/>
  <c r="AL32" i="40"/>
  <c r="AL33" i="40"/>
  <c r="AL34" i="40"/>
  <c r="AL4" i="40"/>
  <c r="AL204" i="40" l="1"/>
  <c r="C38" i="50" l="1"/>
  <c r="I190" i="49" l="1"/>
  <c r="H190" i="49"/>
  <c r="G190" i="49"/>
  <c r="F190" i="49"/>
  <c r="E190" i="49"/>
  <c r="D190" i="49"/>
  <c r="C190" i="49"/>
  <c r="I153" i="49"/>
  <c r="H153" i="49"/>
  <c r="G153" i="49"/>
  <c r="F153" i="49"/>
  <c r="E153" i="49"/>
  <c r="D153" i="49"/>
  <c r="C153" i="49"/>
  <c r="I123" i="49"/>
  <c r="H123" i="49"/>
  <c r="G123" i="49"/>
  <c r="F123" i="49"/>
  <c r="E123" i="49"/>
  <c r="D123" i="49"/>
  <c r="C123" i="49"/>
  <c r="I88" i="49"/>
  <c r="H88" i="49"/>
  <c r="G88" i="49"/>
  <c r="F88" i="49"/>
  <c r="E88" i="49"/>
  <c r="D88" i="49"/>
  <c r="C88" i="49"/>
  <c r="I74" i="49"/>
  <c r="H74" i="49"/>
  <c r="G74" i="49"/>
  <c r="F74" i="49"/>
  <c r="E74" i="49"/>
  <c r="D74" i="49"/>
  <c r="C74" i="49"/>
  <c r="K26" i="39"/>
  <c r="J26" i="39"/>
  <c r="B29" i="39"/>
  <c r="K17" i="39" l="1"/>
  <c r="E99" i="49"/>
  <c r="J17" i="39"/>
  <c r="C99" i="49"/>
  <c r="I99" i="49"/>
  <c r="D99" i="49"/>
  <c r="G99" i="49"/>
  <c r="C17" i="39"/>
  <c r="F99" i="49"/>
  <c r="H99" i="49"/>
  <c r="F17" i="39"/>
  <c r="E17" i="39"/>
  <c r="G17" i="39"/>
  <c r="D17" i="39"/>
  <c r="H17" i="39"/>
  <c r="I17" i="39"/>
  <c r="AD4" i="45" l="1"/>
  <c r="AL152" i="51" l="1"/>
  <c r="AE7" i="39"/>
  <c r="AL5" i="51"/>
  <c r="AL7" i="51"/>
  <c r="AD104" i="45"/>
  <c r="AL8" i="51"/>
  <c r="AE13" i="39"/>
  <c r="AE30" i="39"/>
  <c r="AE14" i="39"/>
  <c r="AL99" i="51"/>
  <c r="AL106" i="51"/>
  <c r="AL148" i="51"/>
  <c r="AL105" i="51"/>
  <c r="AL147" i="51"/>
  <c r="AL145" i="51"/>
  <c r="AL30" i="51"/>
  <c r="AL26" i="32"/>
  <c r="AL17" i="51"/>
  <c r="AL27" i="51"/>
  <c r="AL146" i="51"/>
  <c r="AL4" i="51"/>
  <c r="AL9" i="51"/>
  <c r="AL26" i="51"/>
  <c r="AL96" i="51"/>
  <c r="AL149" i="51"/>
  <c r="AD7" i="45"/>
  <c r="AL29" i="51"/>
  <c r="AE6" i="39"/>
  <c r="AL21" i="51"/>
  <c r="AM40" i="40"/>
  <c r="AD105" i="45" l="1"/>
  <c r="AE33" i="39"/>
  <c r="AE31" i="39"/>
  <c r="AL38" i="40"/>
  <c r="AM38" i="40"/>
  <c r="AL39" i="40"/>
  <c r="AM39" i="40"/>
  <c r="AL37" i="40"/>
  <c r="AM37" i="40"/>
  <c r="AE8" i="39"/>
  <c r="AF8" i="39"/>
  <c r="AL4" i="32"/>
  <c r="AD103" i="45"/>
  <c r="AD14" i="45"/>
  <c r="AD6" i="45"/>
  <c r="AD13" i="45"/>
  <c r="AL6" i="51"/>
  <c r="AE15" i="39"/>
  <c r="AL22" i="32"/>
  <c r="AL30" i="32"/>
  <c r="AL153" i="51"/>
  <c r="AL12" i="51"/>
  <c r="AL151" i="51"/>
  <c r="AL40" i="40"/>
  <c r="AL144" i="51"/>
  <c r="AD11" i="45"/>
  <c r="AD8" i="45"/>
  <c r="AE35" i="39"/>
  <c r="AL100" i="51"/>
  <c r="AE17" i="39"/>
  <c r="AL15" i="32"/>
  <c r="AL103" i="51"/>
  <c r="AD5" i="45"/>
  <c r="AL16" i="51"/>
  <c r="AL104" i="51"/>
  <c r="AL102" i="51"/>
  <c r="AE9" i="39"/>
  <c r="AE29" i="39"/>
  <c r="AL25" i="51"/>
  <c r="AE34" i="39" l="1"/>
  <c r="AE32" i="39"/>
  <c r="AL88" i="51"/>
  <c r="AL92" i="51"/>
  <c r="AL91" i="51"/>
  <c r="AL87" i="51"/>
  <c r="AL28" i="51"/>
  <c r="AL22" i="51"/>
  <c r="AL101" i="51"/>
  <c r="AL11" i="51"/>
  <c r="AL10" i="51"/>
  <c r="AL10" i="32" l="1"/>
  <c r="AL90" i="51"/>
  <c r="AL86" i="51"/>
  <c r="AL89" i="51"/>
  <c r="AL85" i="51"/>
  <c r="AD10" i="45"/>
  <c r="AE16" i="39" l="1"/>
  <c r="AM211" i="51" l="1"/>
  <c r="AM210" i="51"/>
  <c r="AL203" i="51"/>
  <c r="AM203" i="51"/>
  <c r="AL204" i="51"/>
  <c r="AM204" i="51"/>
  <c r="AL210" i="51"/>
  <c r="AL211" i="51"/>
  <c r="AM205" i="51"/>
  <c r="AL15" i="51" l="1"/>
  <c r="AM15" i="51"/>
  <c r="AL14" i="51"/>
  <c r="AM14" i="51"/>
  <c r="AL206" i="51"/>
  <c r="AM206" i="51"/>
  <c r="AL202" i="51"/>
  <c r="AM202" i="51"/>
  <c r="AL205" i="51"/>
  <c r="AL13" i="51" l="1"/>
  <c r="AM13" i="51"/>
  <c r="AL207" i="51"/>
  <c r="AM207" i="51"/>
  <c r="AK202" i="51" l="1"/>
  <c r="AL32" i="51"/>
  <c r="AM32" i="51"/>
  <c r="AL31" i="51" l="1"/>
  <c r="AL20" i="32" l="1"/>
  <c r="AM6" i="32" l="1"/>
  <c r="AM4" i="32"/>
  <c r="AE12" i="45"/>
  <c r="AE10" i="45"/>
  <c r="AF35" i="39"/>
  <c r="AE4" i="45" l="1"/>
  <c r="AM184" i="51" l="1"/>
  <c r="AM254" i="51" l="1"/>
  <c r="AM100" i="51"/>
  <c r="AM99" i="51"/>
  <c r="AM185" i="51" l="1"/>
  <c r="AE56" i="45"/>
  <c r="AM4" i="51"/>
  <c r="AM216" i="51" l="1"/>
  <c r="AF33" i="39"/>
  <c r="AM198" i="51"/>
  <c r="AE5" i="45"/>
  <c r="AE13" i="45"/>
  <c r="AF31" i="39"/>
  <c r="AE6" i="45"/>
  <c r="AF32" i="39"/>
  <c r="AE14" i="45"/>
  <c r="AM199" i="51"/>
  <c r="AE8" i="45"/>
  <c r="AF30" i="39" l="1"/>
  <c r="AM5" i="51"/>
  <c r="AM7" i="51"/>
  <c r="AM9" i="51"/>
  <c r="AF34" i="39"/>
  <c r="AM27" i="51"/>
  <c r="AM8" i="51"/>
  <c r="AM152" i="51"/>
  <c r="AE88" i="45"/>
  <c r="AM196" i="51"/>
  <c r="AM16" i="51"/>
  <c r="AE83" i="45"/>
  <c r="AF9" i="39"/>
  <c r="AM105" i="51"/>
  <c r="AM256" i="51"/>
  <c r="AF22" i="39"/>
  <c r="AM22" i="51"/>
  <c r="AF15" i="39"/>
  <c r="AM257" i="51"/>
  <c r="AM255" i="51"/>
  <c r="AM147" i="51"/>
  <c r="AM29" i="51"/>
  <c r="AM153" i="51"/>
  <c r="AM186" i="51"/>
  <c r="AM261" i="51"/>
  <c r="AM26" i="51"/>
  <c r="AM30" i="51"/>
  <c r="AM148" i="51"/>
  <c r="AM190" i="51"/>
  <c r="AM191" i="51"/>
  <c r="AM189" i="51"/>
  <c r="AE84" i="45"/>
  <c r="AF7" i="39"/>
  <c r="AM6" i="51"/>
  <c r="AM103" i="51"/>
  <c r="AF6" i="39"/>
  <c r="AM145" i="51"/>
  <c r="AM146" i="51"/>
  <c r="AM101" i="51"/>
  <c r="AM102" i="51"/>
  <c r="AE89" i="45"/>
  <c r="AM96" i="51"/>
  <c r="AE90" i="45"/>
  <c r="AM144" i="51"/>
  <c r="AM195" i="51"/>
  <c r="AM106" i="51"/>
  <c r="AE7" i="45"/>
  <c r="AM149" i="51"/>
  <c r="AM44" i="32" l="1"/>
  <c r="AM55" i="32"/>
  <c r="AM65" i="32"/>
  <c r="AM67" i="32"/>
  <c r="AM49" i="32"/>
  <c r="AM26" i="32"/>
  <c r="AM20" i="32"/>
  <c r="AM69" i="32"/>
  <c r="AM63" i="32"/>
  <c r="AM40" i="32"/>
  <c r="AM22" i="32"/>
  <c r="AM57" i="32"/>
  <c r="AM54" i="32"/>
  <c r="AM30" i="32"/>
  <c r="AM60" i="32"/>
  <c r="AE85" i="45"/>
  <c r="AM259" i="51"/>
  <c r="AM193" i="51"/>
  <c r="AM58" i="32"/>
  <c r="AM70" i="32"/>
  <c r="AM260" i="51"/>
  <c r="AF13" i="39"/>
  <c r="AF14" i="39"/>
  <c r="AM104" i="51"/>
  <c r="AM15" i="32"/>
  <c r="AF25" i="39"/>
  <c r="AF17" i="39"/>
  <c r="AF20" i="39"/>
  <c r="AF23" i="39"/>
  <c r="AE58" i="45"/>
  <c r="AE82" i="45"/>
  <c r="AM187" i="51"/>
  <c r="AM21" i="51"/>
  <c r="AF16" i="39"/>
  <c r="AE87" i="45"/>
  <c r="AF24" i="39"/>
  <c r="AE104" i="45" l="1"/>
  <c r="AM188" i="51"/>
  <c r="AM197" i="51"/>
  <c r="AM68" i="32"/>
  <c r="AM10" i="32"/>
  <c r="AM53" i="32"/>
  <c r="AM66" i="32"/>
  <c r="AM56" i="32"/>
  <c r="AM151" i="51"/>
  <c r="AM64" i="32"/>
  <c r="AF29" i="39"/>
  <c r="AF26" i="39"/>
  <c r="AM91" i="51"/>
  <c r="AM92" i="51"/>
  <c r="AM194" i="51"/>
  <c r="AM11" i="51"/>
  <c r="AM72" i="32"/>
  <c r="AM52" i="32"/>
  <c r="AE57" i="45"/>
  <c r="AM25" i="51"/>
  <c r="AM217" i="51" l="1"/>
  <c r="AM12" i="51"/>
  <c r="AM71" i="32"/>
  <c r="AM86" i="51"/>
  <c r="AM85" i="51"/>
  <c r="AF21" i="39"/>
  <c r="AE105" i="45" l="1"/>
  <c r="AM10" i="51"/>
  <c r="AM89" i="51"/>
  <c r="AM90" i="51"/>
  <c r="AE103" i="45" l="1"/>
  <c r="AM87" i="51"/>
  <c r="AE11" i="45" l="1"/>
  <c r="AN213" i="51" l="1"/>
  <c r="AF10" i="45" l="1"/>
  <c r="AF12" i="45"/>
  <c r="AF9" i="45"/>
  <c r="AG35" i="39"/>
  <c r="AN34" i="32"/>
  <c r="AN4" i="32"/>
  <c r="AN6" i="32"/>
  <c r="AN33" i="32" l="1"/>
  <c r="AF11" i="45" l="1"/>
  <c r="AF4" i="45" l="1"/>
  <c r="AN36" i="32" l="1"/>
  <c r="AN23" i="32" l="1"/>
  <c r="AN184" i="51" l="1"/>
  <c r="AN37" i="32" l="1"/>
  <c r="AN38" i="32" l="1"/>
  <c r="AF59" i="45" l="1"/>
  <c r="AN99" i="51" l="1"/>
  <c r="AN100" i="51"/>
  <c r="AN254" i="51"/>
  <c r="AN185" i="51"/>
  <c r="AF56" i="45"/>
  <c r="AN216" i="51" l="1"/>
  <c r="AN202" i="51"/>
  <c r="AN4" i="51"/>
  <c r="AN198" i="51" l="1"/>
  <c r="AN199" i="51"/>
  <c r="AN38" i="40"/>
  <c r="AF5" i="45"/>
  <c r="AF14" i="45"/>
  <c r="AF13" i="45"/>
  <c r="AF8" i="45"/>
  <c r="AF6" i="45"/>
  <c r="AG30" i="39"/>
  <c r="AG32" i="39"/>
  <c r="AG31" i="39"/>
  <c r="AG33" i="39"/>
  <c r="AF7" i="45" l="1"/>
  <c r="AN8" i="32"/>
  <c r="AN7" i="32"/>
  <c r="AF109" i="45"/>
  <c r="AN30" i="51" l="1"/>
  <c r="AN153" i="51"/>
  <c r="AN145" i="51"/>
  <c r="AN9" i="51"/>
  <c r="AN17" i="51"/>
  <c r="AN26" i="51"/>
  <c r="AN27" i="51"/>
  <c r="AN186" i="51"/>
  <c r="AN191" i="51"/>
  <c r="AN96" i="51"/>
  <c r="AN29" i="51"/>
  <c r="AN8" i="51"/>
  <c r="AN147" i="51"/>
  <c r="AN195" i="51"/>
  <c r="AN189" i="51"/>
  <c r="AN106" i="51"/>
  <c r="AN196" i="51"/>
  <c r="AN102" i="51"/>
  <c r="AN152" i="51"/>
  <c r="AN103" i="51"/>
  <c r="AN7" i="51"/>
  <c r="AN6" i="51"/>
  <c r="AN190" i="51"/>
  <c r="AN146" i="51"/>
  <c r="AN148" i="51"/>
  <c r="AN16" i="51"/>
  <c r="AN101" i="51"/>
  <c r="AN105" i="51"/>
  <c r="AN5" i="51"/>
  <c r="AN22" i="51"/>
  <c r="AN144" i="51"/>
  <c r="AN255" i="51"/>
  <c r="AN257" i="51"/>
  <c r="AN261" i="51"/>
  <c r="AN256" i="51"/>
  <c r="AN37" i="40"/>
  <c r="AF90" i="45"/>
  <c r="AF88" i="45"/>
  <c r="AF84" i="45"/>
  <c r="AF85" i="45"/>
  <c r="AF83" i="45"/>
  <c r="AF89" i="45"/>
  <c r="AF58" i="45"/>
  <c r="AG25" i="39"/>
  <c r="AG34" i="39"/>
  <c r="AG20" i="39"/>
  <c r="AG26" i="39"/>
  <c r="AG22" i="39"/>
  <c r="AG23" i="39"/>
  <c r="AG14" i="39"/>
  <c r="AG8" i="39"/>
  <c r="AG6" i="39"/>
  <c r="AG17" i="39"/>
  <c r="AG9" i="39"/>
  <c r="AG13" i="39"/>
  <c r="AG15" i="39"/>
  <c r="AG7" i="39"/>
  <c r="AN31" i="32"/>
  <c r="AN26" i="32"/>
  <c r="AN21" i="32"/>
  <c r="AN25" i="32"/>
  <c r="AN40" i="32"/>
  <c r="AN30" i="32"/>
  <c r="AN49" i="32"/>
  <c r="AN56" i="32"/>
  <c r="AN51" i="32"/>
  <c r="AN64" i="32"/>
  <c r="AN22" i="32"/>
  <c r="AN55" i="32"/>
  <c r="AN42" i="32"/>
  <c r="AN18" i="32"/>
  <c r="AN28" i="32"/>
  <c r="AN19" i="32"/>
  <c r="AN69" i="32"/>
  <c r="AN27" i="32"/>
  <c r="AN54" i="32"/>
  <c r="AN39" i="32"/>
  <c r="AN43" i="32"/>
  <c r="AN45" i="32"/>
  <c r="AN20" i="32"/>
  <c r="AN52" i="32"/>
  <c r="AN17" i="32"/>
  <c r="AN50" i="32"/>
  <c r="AN63" i="32"/>
  <c r="AN44" i="32"/>
  <c r="AN46" i="32"/>
  <c r="AN66" i="32"/>
  <c r="AN32" i="32"/>
  <c r="AN57" i="32"/>
  <c r="AN67" i="32"/>
  <c r="AN68" i="32"/>
  <c r="AN65" i="32"/>
  <c r="AN41" i="32"/>
  <c r="AN16" i="32"/>
  <c r="AN29" i="32"/>
  <c r="AN60" i="32"/>
  <c r="AN53" i="32"/>
  <c r="AN259" i="51"/>
  <c r="AN194" i="51"/>
  <c r="AN58" i="32"/>
  <c r="AN47" i="32"/>
  <c r="AN13" i="32"/>
  <c r="AN104" i="51"/>
  <c r="AN260" i="51"/>
  <c r="AN72" i="32"/>
  <c r="AN70" i="32"/>
  <c r="AF104" i="45"/>
  <c r="AN151" i="51"/>
  <c r="AN15" i="32"/>
  <c r="AN217" i="51" l="1"/>
  <c r="AN28" i="51"/>
  <c r="AN12" i="51"/>
  <c r="AN149" i="51"/>
  <c r="AN197" i="51"/>
  <c r="AN21" i="51"/>
  <c r="AN188" i="51"/>
  <c r="AN40" i="40"/>
  <c r="AF57" i="45"/>
  <c r="AF87" i="45"/>
  <c r="AF82" i="45"/>
  <c r="AG29" i="39"/>
  <c r="AG16" i="39"/>
  <c r="AG4" i="39"/>
  <c r="AN10" i="32"/>
  <c r="AN24" i="32"/>
  <c r="AN12" i="32"/>
  <c r="AN11" i="32"/>
  <c r="AN9" i="32"/>
  <c r="AN71" i="32"/>
  <c r="AN92" i="51"/>
  <c r="AN91" i="51"/>
  <c r="AF105" i="45"/>
  <c r="AN11" i="51"/>
  <c r="AF103" i="45" l="1"/>
  <c r="AN10" i="51"/>
  <c r="AN187" i="51"/>
  <c r="AN25" i="51"/>
  <c r="AN39" i="40"/>
  <c r="AG21" i="39"/>
  <c r="AG24" i="39"/>
  <c r="AN86" i="51"/>
  <c r="AN85" i="51"/>
  <c r="AN90" i="51"/>
  <c r="AN89" i="51"/>
  <c r="AN87" i="51" l="1"/>
  <c r="AN88" i="51"/>
  <c r="AN252" i="51" l="1"/>
  <c r="AN98" i="51" l="1"/>
  <c r="AN97" i="51" l="1"/>
  <c r="AO213" i="51" l="1"/>
  <c r="AO212" i="51" l="1"/>
  <c r="AO252" i="51" l="1"/>
  <c r="AO97" i="51" l="1"/>
  <c r="AO6" i="32" l="1"/>
  <c r="AH35" i="39" l="1"/>
  <c r="AG10" i="45"/>
  <c r="AG4" i="45"/>
  <c r="AH20" i="39"/>
  <c r="AO4" i="32"/>
  <c r="AO33" i="32"/>
  <c r="AG9" i="45"/>
  <c r="AG12" i="45"/>
  <c r="AO36" i="32"/>
  <c r="AO34" i="32" l="1"/>
  <c r="AH5" i="39" l="1"/>
  <c r="AG11" i="45" l="1"/>
  <c r="AO184" i="51" l="1"/>
  <c r="AO37" i="32" l="1"/>
  <c r="AO38" i="32" l="1"/>
  <c r="AO99" i="51" l="1"/>
  <c r="AO185" i="51"/>
  <c r="AG56" i="45"/>
  <c r="AO100" i="51"/>
  <c r="AO202" i="51" l="1"/>
  <c r="AO216" i="51"/>
  <c r="AO4" i="51"/>
  <c r="AG59" i="45"/>
  <c r="AH31" i="39" l="1"/>
  <c r="AH32" i="39"/>
  <c r="AG5" i="45"/>
  <c r="AG8" i="45"/>
  <c r="AG6" i="45"/>
  <c r="AO254" i="51"/>
  <c r="AO199" i="51"/>
  <c r="AO23" i="32"/>
  <c r="AO38" i="40"/>
  <c r="AH30" i="39"/>
  <c r="AO198" i="51"/>
  <c r="AH33" i="39" l="1"/>
  <c r="AG7" i="45"/>
  <c r="AO7" i="32"/>
  <c r="AG14" i="45"/>
  <c r="AO8" i="32"/>
  <c r="AG13" i="45"/>
  <c r="AG57" i="45" l="1"/>
  <c r="AG58" i="45"/>
  <c r="AO147" i="51" l="1"/>
  <c r="AO148" i="51"/>
  <c r="AO9" i="51"/>
  <c r="AO101" i="51"/>
  <c r="AO104" i="51"/>
  <c r="AO151" i="51" l="1"/>
  <c r="AO153" i="51"/>
  <c r="AO16" i="51"/>
  <c r="AO102" i="51"/>
  <c r="AO144" i="51"/>
  <c r="AO106" i="51"/>
  <c r="AO6" i="51"/>
  <c r="AO5" i="51"/>
  <c r="AO7" i="51"/>
  <c r="AO152" i="51"/>
  <c r="AO11" i="51"/>
  <c r="AO8" i="51"/>
  <c r="AO96" i="51"/>
  <c r="AO17" i="51"/>
  <c r="AO103" i="51"/>
  <c r="AH34" i="39" l="1"/>
  <c r="AO149" i="51"/>
  <c r="AO12" i="51"/>
  <c r="AO10" i="51" l="1"/>
  <c r="AH29" i="39"/>
  <c r="AG109" i="45" l="1"/>
  <c r="AO69" i="32"/>
  <c r="AH15" i="39"/>
  <c r="AO28" i="32"/>
  <c r="AO105" i="51"/>
  <c r="AO189" i="51"/>
  <c r="AO46" i="32"/>
  <c r="AO25" i="32"/>
  <c r="AO70" i="32"/>
  <c r="AO194" i="51"/>
  <c r="AO186" i="51"/>
  <c r="AO191" i="51"/>
  <c r="AO43" i="32"/>
  <c r="AO53" i="32"/>
  <c r="AO64" i="32"/>
  <c r="AO60" i="32"/>
  <c r="AO26" i="51"/>
  <c r="AO51" i="32"/>
  <c r="AO259" i="51"/>
  <c r="AO19" i="32"/>
  <c r="AH17" i="39"/>
  <c r="AO39" i="32"/>
  <c r="AO22" i="51"/>
  <c r="AO18" i="32"/>
  <c r="AO63" i="32"/>
  <c r="AO27" i="32"/>
  <c r="AO255" i="51"/>
  <c r="AO31" i="32"/>
  <c r="AO29" i="51"/>
  <c r="AO195" i="51"/>
  <c r="AG90" i="45"/>
  <c r="AO17" i="32"/>
  <c r="AO12" i="32"/>
  <c r="AO257" i="51"/>
  <c r="AO44" i="32"/>
  <c r="AH13" i="39"/>
  <c r="AG89" i="45"/>
  <c r="AO145" i="51"/>
  <c r="AO190" i="51"/>
  <c r="AO52" i="32"/>
  <c r="AO41" i="32"/>
  <c r="AO196" i="51"/>
  <c r="AH26" i="39"/>
  <c r="AO45" i="32"/>
  <c r="AO13" i="32"/>
  <c r="AO67" i="32"/>
  <c r="AO32" i="32"/>
  <c r="AO146" i="51"/>
  <c r="AH7" i="39"/>
  <c r="AO9" i="32" l="1"/>
  <c r="AO71" i="32"/>
  <c r="AO66" i="32"/>
  <c r="AG84" i="45"/>
  <c r="AO72" i="32"/>
  <c r="AO22" i="32"/>
  <c r="AO25" i="51"/>
  <c r="AO30" i="32"/>
  <c r="AO54" i="32"/>
  <c r="AO188" i="51"/>
  <c r="AO27" i="51"/>
  <c r="AO37" i="40"/>
  <c r="AO16" i="32"/>
  <c r="AO11" i="32"/>
  <c r="AH9" i="39"/>
  <c r="AH25" i="39"/>
  <c r="AO91" i="51"/>
  <c r="AO50" i="32"/>
  <c r="AO256" i="51"/>
  <c r="AO193" i="51"/>
  <c r="AH14" i="39"/>
  <c r="AO26" i="32"/>
  <c r="AO20" i="32"/>
  <c r="AO55" i="32"/>
  <c r="AO47" i="32"/>
  <c r="AO217" i="51"/>
  <c r="AO58" i="32"/>
  <c r="AO187" i="51"/>
  <c r="AG87" i="45"/>
  <c r="AO49" i="32"/>
  <c r="AH6" i="39"/>
  <c r="AO30" i="51"/>
  <c r="AO65" i="32"/>
  <c r="AO56" i="32"/>
  <c r="AO21" i="32"/>
  <c r="AO260" i="51"/>
  <c r="AG85" i="45"/>
  <c r="AG88" i="45"/>
  <c r="AO40" i="32"/>
  <c r="AO42" i="32"/>
  <c r="AO57" i="32"/>
  <c r="AO29" i="32"/>
  <c r="AO261" i="51"/>
  <c r="AG83" i="45"/>
  <c r="AO68" i="32"/>
  <c r="AO15" i="32"/>
  <c r="AO10" i="32"/>
  <c r="AH23" i="39"/>
  <c r="AH8" i="39"/>
  <c r="AH4" i="39" l="1"/>
  <c r="AO92" i="51"/>
  <c r="AG82" i="45"/>
  <c r="AH22" i="39"/>
  <c r="AO197" i="51"/>
  <c r="AO39" i="40"/>
  <c r="AO40" i="40"/>
  <c r="AO24" i="32"/>
  <c r="AO21" i="51"/>
  <c r="AH24" i="39"/>
  <c r="AG105" i="45" l="1"/>
  <c r="AG104" i="45"/>
  <c r="AH16" i="39"/>
  <c r="AH21" i="39"/>
  <c r="AO28" i="51"/>
  <c r="AO89" i="51"/>
  <c r="AO85" i="51"/>
  <c r="AG103" i="45" l="1"/>
  <c r="AO90" i="51"/>
  <c r="AO86" i="51"/>
  <c r="AO87" i="51"/>
  <c r="AO88" i="51" l="1"/>
  <c r="AO98" i="51" l="1"/>
  <c r="AL24" i="32" l="1"/>
  <c r="AM24" i="32"/>
  <c r="AL21" i="32"/>
  <c r="AM21" i="32"/>
  <c r="AL23" i="32" l="1"/>
  <c r="AM23" i="32"/>
  <c r="AL27" i="32" l="1"/>
  <c r="AM27" i="32"/>
  <c r="AL19" i="32"/>
  <c r="AM19" i="32"/>
  <c r="AL46" i="32"/>
  <c r="AM46" i="32"/>
  <c r="AL13" i="32"/>
  <c r="AM13" i="32"/>
  <c r="AL50" i="32"/>
  <c r="AM50" i="32"/>
  <c r="AL25" i="32"/>
  <c r="AM25" i="32"/>
  <c r="AL41" i="32"/>
  <c r="AM41" i="32"/>
  <c r="AL31" i="32"/>
  <c r="AM31" i="32"/>
  <c r="AL45" i="32"/>
  <c r="AM45" i="32"/>
  <c r="AL28" i="32"/>
  <c r="AM28" i="32"/>
  <c r="AL39" i="32"/>
  <c r="AM39" i="32"/>
  <c r="AL51" i="32"/>
  <c r="AM51" i="32"/>
  <c r="AL18" i="32"/>
  <c r="AM18" i="32"/>
  <c r="AL32" i="32"/>
  <c r="AM32" i="32"/>
  <c r="AL43" i="32"/>
  <c r="AM43" i="32"/>
  <c r="AL16" i="32"/>
  <c r="AM16" i="32"/>
  <c r="AL17" i="32"/>
  <c r="AM17" i="32"/>
  <c r="AL29" i="32"/>
  <c r="AM29" i="32"/>
  <c r="AL42" i="32"/>
  <c r="AM42" i="32"/>
  <c r="AL47" i="32"/>
  <c r="AM47" i="32"/>
  <c r="AL7" i="32" l="1"/>
  <c r="AM7" i="32"/>
  <c r="AL8" i="32"/>
  <c r="AM8" i="32"/>
  <c r="AL9" i="32"/>
  <c r="AM9" i="32"/>
  <c r="AL12" i="32" l="1"/>
  <c r="AM12" i="32"/>
  <c r="AL11" i="32"/>
  <c r="AM11" i="32"/>
  <c r="AD9" i="45" l="1"/>
  <c r="AE9" i="45"/>
  <c r="AE5" i="39" l="1"/>
  <c r="AL33" i="32"/>
  <c r="AM33" i="32"/>
  <c r="AL34" i="32"/>
  <c r="AM34" i="32"/>
  <c r="AL37" i="32" l="1"/>
  <c r="AM37" i="32"/>
  <c r="AF4" i="39" l="1"/>
  <c r="AE4" i="39"/>
  <c r="AP210" i="40" l="1"/>
  <c r="AP202" i="40"/>
  <c r="AP192" i="40"/>
  <c r="AP209" i="40"/>
  <c r="AP201" i="40"/>
  <c r="AP191" i="40"/>
  <c r="AP248" i="40"/>
  <c r="AP247" i="40"/>
  <c r="AP246" i="40"/>
  <c r="AP245" i="40"/>
  <c r="AP207" i="40"/>
  <c r="AP206" i="40"/>
  <c r="AP205" i="40"/>
  <c r="AP199" i="40"/>
  <c r="AP198" i="40"/>
  <c r="AP197" i="40"/>
  <c r="AP196" i="40"/>
  <c r="AP194" i="40"/>
  <c r="AP34" i="40"/>
  <c r="AP33" i="40"/>
  <c r="AP31" i="40"/>
  <c r="AP29" i="40"/>
  <c r="AP23" i="40"/>
  <c r="AP22" i="40"/>
  <c r="AP21" i="40"/>
  <c r="AP14" i="40"/>
  <c r="AP13" i="40"/>
  <c r="AP12" i="40"/>
  <c r="AP11" i="40"/>
  <c r="AP9" i="40"/>
  <c r="AP32" i="40" l="1"/>
  <c r="AP30" i="40"/>
  <c r="AP10" i="40"/>
  <c r="AP195" i="40"/>
  <c r="AP24" i="40"/>
  <c r="AP15" i="40"/>
  <c r="AP4" i="40"/>
  <c r="AP17" i="40"/>
  <c r="AP200" i="40"/>
  <c r="AP5" i="40"/>
  <c r="AP190" i="40"/>
  <c r="AP25" i="40"/>
  <c r="AP208" i="40"/>
  <c r="AP110" i="40"/>
  <c r="AP244" i="40"/>
  <c r="AP249" i="40"/>
  <c r="AP111" i="40"/>
  <c r="AP112" i="40"/>
  <c r="AP204" i="40" l="1"/>
  <c r="AP113" i="40"/>
  <c r="AP109" i="40"/>
  <c r="AP108" i="40"/>
  <c r="AP117" i="40"/>
  <c r="AP118" i="40"/>
  <c r="AP250" i="40"/>
  <c r="AP243" i="40"/>
  <c r="AP28" i="40"/>
  <c r="AP8" i="40" l="1"/>
  <c r="AP20" i="40"/>
  <c r="AP335" i="40"/>
  <c r="AP334" i="40"/>
  <c r="AP333" i="40"/>
  <c r="AP332" i="40"/>
  <c r="AP330" i="40"/>
  <c r="AP329" i="40"/>
  <c r="AP328" i="40"/>
  <c r="AP327" i="40"/>
  <c r="AP326" i="40"/>
  <c r="AP325" i="40"/>
  <c r="AP324" i="40"/>
  <c r="AP323" i="40"/>
  <c r="AP346" i="40" l="1"/>
  <c r="AP253" i="40" l="1"/>
  <c r="AP256" i="40"/>
  <c r="AP254" i="40"/>
  <c r="AP252" i="40"/>
  <c r="AP255" i="40"/>
  <c r="AP257" i="40"/>
  <c r="AP251" i="40" l="1"/>
  <c r="AP283" i="40"/>
  <c r="AP282" i="40" l="1"/>
  <c r="AP203" i="40"/>
  <c r="AP211" i="40" l="1"/>
  <c r="AP193" i="40" l="1"/>
  <c r="AG5" i="39" l="1"/>
  <c r="AF5" i="39"/>
  <c r="AP31" i="51" l="1"/>
  <c r="AQ31" i="51"/>
  <c r="AP32" i="51"/>
  <c r="AQ32" i="51"/>
  <c r="AL252" i="51" l="1"/>
  <c r="AM252" i="51"/>
  <c r="AM98" i="51" l="1"/>
  <c r="AL98" i="51"/>
  <c r="AL97" i="51" l="1"/>
  <c r="AM97" i="51"/>
  <c r="AI35" i="39" l="1"/>
  <c r="AP147" i="51" l="1"/>
  <c r="AP152" i="51"/>
  <c r="AP6" i="51"/>
  <c r="AP16" i="51"/>
  <c r="AP103" i="51"/>
  <c r="AP99" i="51"/>
  <c r="AP5" i="51"/>
  <c r="AI13" i="39"/>
  <c r="AI10" i="39"/>
  <c r="AI14" i="39"/>
  <c r="AH9" i="45"/>
  <c r="AH12" i="45"/>
  <c r="AI32" i="39"/>
  <c r="AH6" i="45"/>
  <c r="AH5" i="45"/>
  <c r="AP27" i="32"/>
  <c r="AP18" i="32"/>
  <c r="AP16" i="32"/>
  <c r="AP65" i="32"/>
  <c r="AP51" i="32"/>
  <c r="AP45" i="32"/>
  <c r="AP25" i="32"/>
  <c r="AP56" i="32"/>
  <c r="AP24" i="32"/>
  <c r="AP66" i="32"/>
  <c r="AP68" i="32"/>
  <c r="AQ68" i="32"/>
  <c r="AP20" i="32"/>
  <c r="AP30" i="32"/>
  <c r="AP69" i="32"/>
  <c r="AP32" i="32"/>
  <c r="AP67" i="32"/>
  <c r="AP41" i="32"/>
  <c r="AP63" i="32"/>
  <c r="AP23" i="32"/>
  <c r="AP31" i="32"/>
  <c r="AP60" i="32"/>
  <c r="AP33" i="32"/>
  <c r="AP19" i="32"/>
  <c r="AH109" i="45"/>
  <c r="AP72" i="32"/>
  <c r="AP4" i="32"/>
  <c r="AI17" i="39"/>
  <c r="AP211" i="51"/>
  <c r="AP34" i="32"/>
  <c r="AP39" i="32"/>
  <c r="AP52" i="32"/>
  <c r="AP70" i="32"/>
  <c r="AP210" i="51"/>
  <c r="AP209" i="51"/>
  <c r="AP29" i="32"/>
  <c r="AP17" i="51" l="1"/>
  <c r="AP204" i="51"/>
  <c r="AP14" i="51"/>
  <c r="AP148" i="51"/>
  <c r="AP153" i="51"/>
  <c r="AP102" i="51"/>
  <c r="AP144" i="51"/>
  <c r="AP206" i="51"/>
  <c r="AP96" i="51"/>
  <c r="AP100" i="51"/>
  <c r="AP106" i="51"/>
  <c r="AP8" i="51"/>
  <c r="AP213" i="51"/>
  <c r="AP4" i="51"/>
  <c r="AP212" i="51"/>
  <c r="AP15" i="51"/>
  <c r="AP13" i="51"/>
  <c r="AP7" i="51"/>
  <c r="AP105" i="51"/>
  <c r="AP9" i="51"/>
  <c r="AH10" i="45"/>
  <c r="AI5" i="39"/>
  <c r="AI15" i="39"/>
  <c r="AI9" i="39"/>
  <c r="AH4" i="45"/>
  <c r="AI8" i="39"/>
  <c r="AI7" i="39"/>
  <c r="AH14" i="45"/>
  <c r="AH8" i="45"/>
  <c r="AP17" i="32"/>
  <c r="AP55" i="32"/>
  <c r="AP28" i="32"/>
  <c r="AP53" i="32"/>
  <c r="AP57" i="32"/>
  <c r="AP42" i="32"/>
  <c r="AP46" i="32"/>
  <c r="AP36" i="32"/>
  <c r="AP50" i="32"/>
  <c r="AP49" i="32"/>
  <c r="AP44" i="32"/>
  <c r="AP26" i="32"/>
  <c r="AP71" i="32"/>
  <c r="AP37" i="32"/>
  <c r="AP54" i="32"/>
  <c r="AP15" i="32"/>
  <c r="AP43" i="32"/>
  <c r="AP151" i="51"/>
  <c r="AP13" i="32"/>
  <c r="AP104" i="51"/>
  <c r="AP64" i="32"/>
  <c r="AP21" i="32"/>
  <c r="AP47" i="32"/>
  <c r="AP7" i="32"/>
  <c r="AP58" i="32"/>
  <c r="AP6" i="32"/>
  <c r="AP12" i="51" l="1"/>
  <c r="AP208" i="51"/>
  <c r="AP149" i="51"/>
  <c r="AP101" i="51"/>
  <c r="AH13" i="45"/>
  <c r="AH7" i="45"/>
  <c r="AP11" i="32"/>
  <c r="AP22" i="32"/>
  <c r="AP38" i="32"/>
  <c r="AP9" i="32"/>
  <c r="AP8" i="32"/>
  <c r="AP205" i="51"/>
  <c r="AP40" i="32"/>
  <c r="AI16" i="39"/>
  <c r="AP11" i="51"/>
  <c r="AP10" i="32"/>
  <c r="AP207" i="51" l="1"/>
  <c r="AP10" i="51"/>
  <c r="AP12" i="32"/>
  <c r="AH11" i="45" l="1"/>
  <c r="AP98" i="51" l="1"/>
  <c r="AH84" i="45" l="1"/>
  <c r="AH85" i="45"/>
  <c r="AH59" i="45"/>
  <c r="AH90" i="45"/>
  <c r="AH89" i="45"/>
  <c r="AP146" i="51" l="1"/>
  <c r="AP27" i="51"/>
  <c r="AP30" i="51"/>
  <c r="AP26" i="51"/>
  <c r="AP145" i="51"/>
  <c r="AP22" i="51"/>
  <c r="AP97" i="51"/>
  <c r="AI25" i="39"/>
  <c r="AI33" i="39"/>
  <c r="AI31" i="39"/>
  <c r="AI30" i="39"/>
  <c r="AH56" i="45"/>
  <c r="AH55" i="45"/>
  <c r="AI23" i="39"/>
  <c r="AI20" i="39"/>
  <c r="AI26" i="39"/>
  <c r="AH88" i="45"/>
  <c r="AH83" i="45"/>
  <c r="AP255" i="51" l="1"/>
  <c r="AP193" i="51"/>
  <c r="AP29" i="51"/>
  <c r="AP191" i="51"/>
  <c r="AP261" i="51"/>
  <c r="AP254" i="51"/>
  <c r="AP192" i="51"/>
  <c r="AP198" i="51"/>
  <c r="AP186" i="51"/>
  <c r="AP196" i="51"/>
  <c r="AP189" i="51"/>
  <c r="AP184" i="51"/>
  <c r="AP256" i="51"/>
  <c r="AP25" i="51"/>
  <c r="AP190" i="51"/>
  <c r="AP195" i="51"/>
  <c r="AP187" i="51"/>
  <c r="AP257" i="51"/>
  <c r="AP199" i="51"/>
  <c r="AI22" i="39"/>
  <c r="AI29" i="39"/>
  <c r="AP92" i="51"/>
  <c r="AP91" i="51"/>
  <c r="AH105" i="45"/>
  <c r="AP194" i="51"/>
  <c r="AP260" i="51"/>
  <c r="AH104" i="45"/>
  <c r="AP259" i="51"/>
  <c r="AP185" i="51"/>
  <c r="AH82" i="45"/>
  <c r="AH58" i="45"/>
  <c r="AH57" i="45"/>
  <c r="AH87" i="45"/>
  <c r="AP197" i="51" l="1"/>
  <c r="AP188" i="51"/>
  <c r="AP217" i="51"/>
  <c r="AP28" i="51"/>
  <c r="AP216" i="51"/>
  <c r="AH103" i="45"/>
  <c r="AI24" i="39"/>
  <c r="AI21" i="39"/>
  <c r="AP21" i="51" l="1"/>
  <c r="AP89" i="51"/>
  <c r="AP90" i="51"/>
  <c r="AP86" i="51" l="1"/>
  <c r="AP85" i="51"/>
  <c r="AP87" i="51" l="1"/>
  <c r="AP88" i="51"/>
  <c r="AI34" i="39" l="1"/>
  <c r="AL36" i="32" l="1"/>
  <c r="AM36" i="32"/>
  <c r="AL38" i="32" l="1"/>
  <c r="AM38" i="32"/>
  <c r="AP252" i="51" l="1"/>
  <c r="AI6" i="39"/>
  <c r="AI4" i="39"/>
  <c r="AR210" i="51" l="1"/>
  <c r="AR211" i="51"/>
  <c r="AQ211" i="51" l="1"/>
  <c r="AQ210" i="51"/>
  <c r="AQ14" i="51" l="1"/>
  <c r="AR14" i="51"/>
  <c r="AQ15" i="51"/>
  <c r="AR15" i="51"/>
  <c r="AQ98" i="51" l="1"/>
  <c r="AI10" i="45" l="1"/>
  <c r="AI6" i="45" l="1"/>
  <c r="AJ9" i="39"/>
  <c r="AQ30" i="51"/>
  <c r="AQ29" i="51"/>
  <c r="AI88" i="45"/>
  <c r="AQ37" i="32"/>
  <c r="AQ17" i="51"/>
  <c r="AI83" i="45"/>
  <c r="AQ27" i="51"/>
  <c r="AQ147" i="51"/>
  <c r="AQ16" i="51"/>
  <c r="AQ96" i="51"/>
  <c r="AQ19" i="32"/>
  <c r="AJ5" i="39"/>
  <c r="AQ8" i="51"/>
  <c r="AQ72" i="32"/>
  <c r="AJ22" i="39"/>
  <c r="AQ195" i="51"/>
  <c r="AQ36" i="32"/>
  <c r="AQ144" i="51"/>
  <c r="AQ57" i="32"/>
  <c r="AJ13" i="39"/>
  <c r="AR209" i="51"/>
  <c r="AJ26" i="39"/>
  <c r="AQ21" i="32"/>
  <c r="AJ21" i="39" l="1"/>
  <c r="AI4" i="45"/>
  <c r="AQ106" i="51"/>
  <c r="AQ153" i="51"/>
  <c r="AQ148" i="51"/>
  <c r="AQ99" i="51"/>
  <c r="AI58" i="45"/>
  <c r="AQ24" i="32"/>
  <c r="AJ7" i="39"/>
  <c r="AQ16" i="32"/>
  <c r="AQ23" i="32"/>
  <c r="AI89" i="45"/>
  <c r="AQ28" i="32"/>
  <c r="AQ97" i="51"/>
  <c r="AQ100" i="51"/>
  <c r="AQ204" i="51"/>
  <c r="AQ55" i="32"/>
  <c r="AQ51" i="32"/>
  <c r="AQ146" i="51"/>
  <c r="AJ10" i="39"/>
  <c r="AJ30" i="39"/>
  <c r="AI57" i="45"/>
  <c r="AQ212" i="51"/>
  <c r="AQ9" i="51"/>
  <c r="AQ191" i="51"/>
  <c r="AJ16" i="39"/>
  <c r="AJ8" i="39"/>
  <c r="AQ25" i="32"/>
  <c r="AI84" i="45"/>
  <c r="AQ5" i="51"/>
  <c r="AI82" i="45"/>
  <c r="AI85" i="45"/>
  <c r="AQ199" i="51"/>
  <c r="AQ105" i="51"/>
  <c r="AQ60" i="32"/>
  <c r="AQ41" i="32"/>
  <c r="AQ152" i="51"/>
  <c r="AI12" i="45"/>
  <c r="AQ145" i="51"/>
  <c r="AQ261" i="51"/>
  <c r="AQ31" i="32"/>
  <c r="AQ213" i="51"/>
  <c r="AJ31" i="39"/>
  <c r="AJ29" i="39"/>
  <c r="AJ17" i="39"/>
  <c r="AI59" i="45"/>
  <c r="AQ103" i="51"/>
  <c r="AQ22" i="32"/>
  <c r="AQ30" i="32"/>
  <c r="AQ27" i="32"/>
  <c r="AQ56" i="32"/>
  <c r="AQ193" i="51"/>
  <c r="AI5" i="45"/>
  <c r="AJ14" i="39"/>
  <c r="AQ18" i="32"/>
  <c r="AJ24" i="39"/>
  <c r="AQ63" i="32"/>
  <c r="AQ26" i="32"/>
  <c r="AQ4" i="32"/>
  <c r="AQ42" i="32"/>
  <c r="AQ7" i="51"/>
  <c r="AQ6" i="51"/>
  <c r="AQ53" i="32"/>
  <c r="AJ32" i="39"/>
  <c r="AQ6" i="32"/>
  <c r="AQ44" i="32"/>
  <c r="AQ26" i="51"/>
  <c r="AQ45" i="32"/>
  <c r="AI7" i="45"/>
  <c r="AI8" i="45"/>
  <c r="AQ40" i="32"/>
  <c r="AI56" i="45"/>
  <c r="AQ46" i="32"/>
  <c r="AJ33" i="39"/>
  <c r="AJ25" i="39"/>
  <c r="AQ49" i="32"/>
  <c r="AQ32" i="32"/>
  <c r="AQ22" i="51"/>
  <c r="AI87" i="45"/>
  <c r="AQ196" i="51"/>
  <c r="AQ198" i="51"/>
  <c r="AQ4" i="51"/>
  <c r="AQ254" i="51"/>
  <c r="AI9" i="45"/>
  <c r="AI13" i="45"/>
  <c r="AQ15" i="32"/>
  <c r="AJ15" i="39"/>
  <c r="AQ54" i="32"/>
  <c r="AQ50" i="32"/>
  <c r="AQ20" i="32"/>
  <c r="AI14" i="45"/>
  <c r="AQ194" i="51"/>
  <c r="AQ29" i="32"/>
  <c r="AQ39" i="32"/>
  <c r="AQ52" i="32"/>
  <c r="AJ35" i="39"/>
  <c r="AQ104" i="51"/>
  <c r="AQ7" i="32"/>
  <c r="AQ64" i="32"/>
  <c r="AJ23" i="39"/>
  <c r="AQ151" i="51"/>
  <c r="AJ20" i="39"/>
  <c r="AQ58" i="32"/>
  <c r="AQ43" i="32"/>
  <c r="AQ70" i="32"/>
  <c r="AQ260" i="51"/>
  <c r="AQ209" i="51"/>
  <c r="AQ185" i="51"/>
  <c r="AQ47" i="32"/>
  <c r="AQ13" i="32"/>
  <c r="AQ259" i="51"/>
  <c r="AI90" i="45" l="1"/>
  <c r="AQ217" i="51"/>
  <c r="AQ256" i="51"/>
  <c r="AQ101" i="51"/>
  <c r="AQ28" i="51"/>
  <c r="AQ255" i="51"/>
  <c r="AQ206" i="51"/>
  <c r="AQ11" i="32"/>
  <c r="AQ102" i="51"/>
  <c r="AI55" i="45"/>
  <c r="AQ25" i="51"/>
  <c r="AQ71" i="32"/>
  <c r="AQ149" i="51"/>
  <c r="AQ192" i="51"/>
  <c r="AQ186" i="51"/>
  <c r="AQ197" i="51"/>
  <c r="AQ21" i="51"/>
  <c r="AQ188" i="51"/>
  <c r="AQ184" i="51"/>
  <c r="AQ189" i="51"/>
  <c r="AQ13" i="51"/>
  <c r="AR13" i="51"/>
  <c r="AQ208" i="51"/>
  <c r="AI104" i="45"/>
  <c r="AQ12" i="51"/>
  <c r="AQ10" i="32"/>
  <c r="AQ190" i="51"/>
  <c r="AJ11" i="39"/>
  <c r="AI11" i="45"/>
  <c r="AQ216" i="51"/>
  <c r="AQ89" i="51"/>
  <c r="AQ90" i="51" s="1"/>
  <c r="AQ91" i="51"/>
  <c r="AQ92" i="51" s="1"/>
  <c r="AQ205" i="51"/>
  <c r="AQ8" i="32"/>
  <c r="AQ9" i="32"/>
  <c r="AQ33" i="32"/>
  <c r="AQ17" i="32"/>
  <c r="AQ11" i="51"/>
  <c r="AQ34" i="32"/>
  <c r="AQ12" i="32" l="1"/>
  <c r="AQ38" i="32"/>
  <c r="AQ207" i="51"/>
  <c r="AQ10" i="51"/>
  <c r="AQ257" i="51"/>
  <c r="AI105" i="45"/>
  <c r="AQ85" i="51"/>
  <c r="AQ86" i="51" s="1"/>
  <c r="AQ66" i="32" l="1"/>
  <c r="AQ67" i="32"/>
  <c r="AQ69" i="32"/>
  <c r="AI103" i="45"/>
  <c r="AQ187" i="51"/>
  <c r="AQ87" i="51"/>
  <c r="AQ65" i="32"/>
  <c r="AQ88" i="51" l="1"/>
  <c r="AJ34" i="39" l="1"/>
  <c r="AQ252" i="51" l="1"/>
  <c r="AJ6" i="39" l="1"/>
  <c r="AJ4" i="39" l="1"/>
  <c r="AS37" i="40" l="1"/>
  <c r="AR246" i="40" l="1"/>
  <c r="AS246" i="40"/>
  <c r="AR248" i="40"/>
  <c r="AS248" i="40"/>
  <c r="AR245" i="40"/>
  <c r="AS245" i="40"/>
  <c r="AR247" i="40"/>
  <c r="AS247" i="40"/>
  <c r="AR37" i="40"/>
  <c r="AR38" i="40" l="1"/>
  <c r="AS38" i="40"/>
  <c r="AR39" i="40"/>
  <c r="AS39" i="40"/>
  <c r="AI40" i="40"/>
  <c r="AR40" i="40" l="1"/>
  <c r="AS40" i="40"/>
  <c r="AS108" i="40" l="1"/>
  <c r="AR179" i="40" l="1"/>
  <c r="AS179" i="40"/>
  <c r="AR108" i="40"/>
  <c r="AR256" i="40" l="1"/>
  <c r="AS256" i="40"/>
  <c r="AR110" i="40" l="1"/>
  <c r="AS110" i="40"/>
  <c r="AR244" i="40"/>
  <c r="AS244" i="40"/>
  <c r="AR11" i="40"/>
  <c r="AS11" i="40"/>
  <c r="AR12" i="40"/>
  <c r="AS12" i="40"/>
  <c r="AR202" i="40" l="1"/>
  <c r="AS202" i="40"/>
  <c r="AR203" i="40"/>
  <c r="AS203" i="40"/>
  <c r="AR192" i="40"/>
  <c r="AS192" i="40"/>
  <c r="AR201" i="40"/>
  <c r="AS201" i="40"/>
  <c r="AR211" i="40"/>
  <c r="AS211" i="40"/>
  <c r="AR210" i="40"/>
  <c r="AS210" i="40"/>
  <c r="AR193" i="40"/>
  <c r="AS193" i="40"/>
  <c r="AR209" i="40"/>
  <c r="AS209" i="40"/>
  <c r="AR191" i="40"/>
  <c r="AS191" i="40"/>
  <c r="AS4" i="40"/>
  <c r="AS289" i="40"/>
  <c r="AS284" i="40"/>
  <c r="AR288" i="40" l="1"/>
  <c r="AS288" i="40"/>
  <c r="AR294" i="40"/>
  <c r="AS294" i="40"/>
  <c r="AR285" i="40"/>
  <c r="AS285" i="40"/>
  <c r="AR287" i="40"/>
  <c r="AS287" i="40"/>
  <c r="AR293" i="40"/>
  <c r="AS293" i="40"/>
  <c r="AR286" i="40"/>
  <c r="AS286" i="40"/>
  <c r="AR291" i="40"/>
  <c r="AS291" i="40"/>
  <c r="AR289" i="40"/>
  <c r="AR4" i="40"/>
  <c r="AR284" i="40"/>
  <c r="AS149" i="40"/>
  <c r="AS32" i="40"/>
  <c r="AS159" i="40"/>
  <c r="AS145" i="40"/>
  <c r="AS309" i="40"/>
  <c r="AS10" i="40"/>
  <c r="AS15" i="40"/>
  <c r="AS137" i="40"/>
  <c r="AS304" i="40"/>
  <c r="AS154" i="40"/>
  <c r="AS200" i="40"/>
  <c r="AS113" i="40"/>
  <c r="AS177" i="40"/>
  <c r="AI72" i="40"/>
  <c r="AS208" i="40"/>
  <c r="AS297" i="40"/>
  <c r="AS30" i="40"/>
  <c r="AS118" i="40"/>
  <c r="AS299" i="40"/>
  <c r="AS195" i="40"/>
  <c r="AS117" i="40"/>
  <c r="AS24" i="40"/>
  <c r="AI78" i="40"/>
  <c r="AS282" i="40"/>
  <c r="AR134" i="40" l="1"/>
  <c r="AS134" i="40"/>
  <c r="AR150" i="40"/>
  <c r="AS150" i="40"/>
  <c r="AR328" i="40"/>
  <c r="AS328" i="40"/>
  <c r="AR199" i="40"/>
  <c r="AS199" i="40"/>
  <c r="AR327" i="40"/>
  <c r="AS327" i="40"/>
  <c r="AR205" i="40"/>
  <c r="AS205" i="40"/>
  <c r="AR251" i="40"/>
  <c r="AS251" i="40"/>
  <c r="AR302" i="40"/>
  <c r="AS302" i="40"/>
  <c r="AR128" i="40"/>
  <c r="AS128" i="40"/>
  <c r="AR196" i="40"/>
  <c r="AS196" i="40"/>
  <c r="AR141" i="40"/>
  <c r="AS141" i="40"/>
  <c r="AR332" i="40"/>
  <c r="AS332" i="40"/>
  <c r="AR158" i="40"/>
  <c r="AS158" i="40"/>
  <c r="AR255" i="40"/>
  <c r="AS255" i="40"/>
  <c r="AR306" i="40"/>
  <c r="AS306" i="40"/>
  <c r="AR135" i="40"/>
  <c r="AS135" i="40"/>
  <c r="AR292" i="40"/>
  <c r="AS292" i="40"/>
  <c r="AR152" i="40"/>
  <c r="AS152" i="40"/>
  <c r="AR254" i="40"/>
  <c r="AS254" i="40"/>
  <c r="AR146" i="40"/>
  <c r="AS146" i="40"/>
  <c r="AR207" i="40"/>
  <c r="AS207" i="40"/>
  <c r="AR326" i="40"/>
  <c r="AS326" i="40"/>
  <c r="AR317" i="40"/>
  <c r="AS317" i="40"/>
  <c r="AR153" i="40"/>
  <c r="AS153" i="40"/>
  <c r="AR156" i="40"/>
  <c r="AS156" i="40"/>
  <c r="AR198" i="40"/>
  <c r="AS198" i="40"/>
  <c r="AR329" i="40"/>
  <c r="AS329" i="40"/>
  <c r="AR330" i="40"/>
  <c r="AS330" i="40"/>
  <c r="AR151" i="40"/>
  <c r="AS151" i="40"/>
  <c r="AR129" i="40"/>
  <c r="AS129" i="40"/>
  <c r="AR197" i="40"/>
  <c r="AS197" i="40"/>
  <c r="AR139" i="40"/>
  <c r="AS139" i="40"/>
  <c r="AR142" i="40"/>
  <c r="AS142" i="40"/>
  <c r="AR133" i="40"/>
  <c r="AS133" i="40"/>
  <c r="AR136" i="40"/>
  <c r="AS136" i="40"/>
  <c r="AR346" i="40"/>
  <c r="AS346" i="40"/>
  <c r="AR301" i="40"/>
  <c r="AS301" i="40"/>
  <c r="AR253" i="40"/>
  <c r="AS253" i="40"/>
  <c r="AR335" i="40"/>
  <c r="AS335" i="40"/>
  <c r="AR308" i="40"/>
  <c r="AS308" i="40"/>
  <c r="AR334" i="40"/>
  <c r="AS334" i="40"/>
  <c r="AR300" i="40"/>
  <c r="AS300" i="40"/>
  <c r="AR325" i="40"/>
  <c r="AS325" i="40"/>
  <c r="AR31" i="40"/>
  <c r="AS31" i="40"/>
  <c r="AR14" i="40"/>
  <c r="AS14" i="40"/>
  <c r="AR34" i="40"/>
  <c r="AS34" i="40"/>
  <c r="AR23" i="40"/>
  <c r="AS23" i="40"/>
  <c r="AR21" i="40"/>
  <c r="AS21" i="40"/>
  <c r="AR13" i="40"/>
  <c r="AS13" i="40"/>
  <c r="AR33" i="40"/>
  <c r="AS33" i="40"/>
  <c r="AR29" i="40"/>
  <c r="AS29" i="40"/>
  <c r="AI84" i="40"/>
  <c r="AR30" i="40"/>
  <c r="AR145" i="40"/>
  <c r="AR149" i="40"/>
  <c r="AR118" i="40"/>
  <c r="AR117" i="40"/>
  <c r="AR208" i="40"/>
  <c r="AI25" i="40"/>
  <c r="AR177" i="40"/>
  <c r="AR10" i="40"/>
  <c r="AR159" i="40"/>
  <c r="AI26" i="40"/>
  <c r="AR282" i="40"/>
  <c r="AR113" i="40"/>
  <c r="AI56" i="40"/>
  <c r="AI66" i="40"/>
  <c r="AR137" i="40"/>
  <c r="AR195" i="40"/>
  <c r="AR200" i="40"/>
  <c r="AI17" i="40"/>
  <c r="AR154" i="40"/>
  <c r="AI18" i="40"/>
  <c r="AR309" i="40"/>
  <c r="AI27" i="40"/>
  <c r="AR24" i="40"/>
  <c r="AR299" i="40"/>
  <c r="AI52" i="40"/>
  <c r="AR297" i="40"/>
  <c r="AI7" i="40"/>
  <c r="AR304" i="40"/>
  <c r="AI19" i="40"/>
  <c r="AR15" i="40"/>
  <c r="AR32" i="40"/>
  <c r="AS147" i="40"/>
  <c r="AS190" i="40"/>
  <c r="AI90" i="40"/>
  <c r="AS130" i="40"/>
  <c r="AS132" i="40"/>
  <c r="AI77" i="40" l="1"/>
  <c r="AR307" i="40"/>
  <c r="AS307" i="40"/>
  <c r="AR252" i="40"/>
  <c r="AS252" i="40"/>
  <c r="AR323" i="40"/>
  <c r="AS323" i="40"/>
  <c r="AR333" i="40"/>
  <c r="AS333" i="40"/>
  <c r="AR157" i="40"/>
  <c r="AS157" i="40"/>
  <c r="AR206" i="40"/>
  <c r="AS206" i="40"/>
  <c r="AR140" i="40"/>
  <c r="AS140" i="40"/>
  <c r="AR116" i="40"/>
  <c r="AS116" i="40"/>
  <c r="AR114" i="40"/>
  <c r="AS114" i="40"/>
  <c r="AR257" i="40"/>
  <c r="AS257" i="40"/>
  <c r="AR181" i="40"/>
  <c r="AS181" i="40"/>
  <c r="AR178" i="40"/>
  <c r="AS178" i="40"/>
  <c r="AR180" i="40"/>
  <c r="AS180" i="40"/>
  <c r="AR115" i="40"/>
  <c r="AS115" i="40"/>
  <c r="AS204" i="40"/>
  <c r="AR7" i="40"/>
  <c r="AS7" i="40"/>
  <c r="AR18" i="40"/>
  <c r="AS18" i="40"/>
  <c r="AR27" i="40"/>
  <c r="AS27" i="40"/>
  <c r="AR17" i="40"/>
  <c r="AS17" i="40"/>
  <c r="AR22" i="40"/>
  <c r="AS22" i="40"/>
  <c r="AR26" i="40"/>
  <c r="AS26" i="40"/>
  <c r="AR25" i="40"/>
  <c r="AS25" i="40"/>
  <c r="AR19" i="40"/>
  <c r="AS19" i="40"/>
  <c r="AI62" i="40"/>
  <c r="AI28" i="40"/>
  <c r="AI20" i="40"/>
  <c r="AI48" i="40"/>
  <c r="AR132" i="40"/>
  <c r="AR130" i="40"/>
  <c r="AR190" i="40"/>
  <c r="AI5" i="40"/>
  <c r="AS5" i="40" s="1"/>
  <c r="AI6" i="40"/>
  <c r="AR147" i="40"/>
  <c r="AI61" i="40" l="1"/>
  <c r="AR111" i="40"/>
  <c r="AS111" i="40"/>
  <c r="AR249" i="40"/>
  <c r="AS249" i="40"/>
  <c r="AR28" i="40"/>
  <c r="AS28" i="40"/>
  <c r="AR6" i="40"/>
  <c r="AS6" i="40"/>
  <c r="AR20" i="40"/>
  <c r="AS20" i="40"/>
  <c r="AR204" i="40"/>
  <c r="AS243" i="40"/>
  <c r="AS109" i="40"/>
  <c r="AR5" i="40"/>
  <c r="AI8" i="40"/>
  <c r="AI47" i="40"/>
  <c r="AS250" i="40"/>
  <c r="AI45" i="40" l="1"/>
  <c r="AI43" i="40" s="1"/>
  <c r="AR112" i="40"/>
  <c r="AS112" i="40"/>
  <c r="AR8" i="40"/>
  <c r="AS8" i="40"/>
  <c r="AR109" i="40"/>
  <c r="AR250" i="40"/>
  <c r="AR243" i="40"/>
  <c r="AS9" i="40"/>
  <c r="AR9" i="40" l="1"/>
  <c r="AS194" i="40" l="1"/>
  <c r="AS298" i="40"/>
  <c r="AS283" i="40"/>
  <c r="AR324" i="40" l="1"/>
  <c r="AS324" i="40"/>
  <c r="AR283" i="40"/>
  <c r="AR298" i="40"/>
  <c r="AR194" i="40"/>
  <c r="AS148" i="40"/>
  <c r="AS131" i="40"/>
  <c r="AR148" i="40" l="1"/>
  <c r="AR131" i="40"/>
  <c r="AI131" i="51" l="1"/>
  <c r="AI82" i="51"/>
  <c r="AI35" i="51" l="1"/>
  <c r="AI160" i="51" l="1"/>
  <c r="AI50" i="51"/>
  <c r="AI49" i="51"/>
  <c r="AI115" i="51"/>
  <c r="AI14" i="48" l="1"/>
  <c r="AI110" i="51" l="1"/>
  <c r="AI221" i="51"/>
  <c r="AI222" i="51"/>
  <c r="AI264" i="51"/>
  <c r="AJ10" i="45" l="1"/>
  <c r="AI37" i="51"/>
  <c r="AI156" i="51"/>
  <c r="AI220" i="51" l="1"/>
  <c r="AI111" i="51"/>
  <c r="AI109" i="51" l="1"/>
  <c r="AI36" i="51"/>
  <c r="AI38" i="51" s="1"/>
  <c r="AS4" i="32" l="1"/>
  <c r="AI179" i="51"/>
  <c r="AI180" i="51" s="1"/>
  <c r="AI5" i="32" l="1"/>
  <c r="AR4" i="32"/>
  <c r="AI177" i="51" l="1"/>
  <c r="AI178" i="51" s="1"/>
  <c r="AI91" i="51"/>
  <c r="AS91" i="51" s="1"/>
  <c r="AS92" i="51" s="1"/>
  <c r="AI242" i="51"/>
  <c r="AI243" i="51" s="1"/>
  <c r="AI89" i="51"/>
  <c r="AS89" i="51" s="1"/>
  <c r="AS90" i="51" s="1"/>
  <c r="AI175" i="51"/>
  <c r="AI176" i="51" s="1"/>
  <c r="AK56" i="45" l="1"/>
  <c r="AI90" i="51"/>
  <c r="AR89" i="51"/>
  <c r="AR90" i="51" s="1"/>
  <c r="AI92" i="51"/>
  <c r="AR91" i="51"/>
  <c r="AR92" i="51" s="1"/>
  <c r="AJ56" i="45" l="1"/>
  <c r="AJ58" i="45" l="1"/>
  <c r="AK58" i="45"/>
  <c r="AJ57" i="45"/>
  <c r="AK57" i="45"/>
  <c r="AI12" i="49" l="1"/>
  <c r="AI61" i="49"/>
  <c r="AL35" i="39"/>
  <c r="AI244" i="51"/>
  <c r="AI245" i="51" s="1"/>
  <c r="AI95" i="49"/>
  <c r="AI125" i="51"/>
  <c r="AI126" i="51" s="1"/>
  <c r="AL23" i="39"/>
  <c r="AI121" i="51"/>
  <c r="AI122" i="51" s="1"/>
  <c r="AI167" i="51"/>
  <c r="AI168" i="51" s="1"/>
  <c r="AI231" i="51"/>
  <c r="AI232" i="51" s="1"/>
  <c r="AS43" i="32"/>
  <c r="AI53" i="51"/>
  <c r="AI165" i="51"/>
  <c r="AI166" i="51" s="1"/>
  <c r="AI29" i="49"/>
  <c r="AS260" i="51"/>
  <c r="AS6" i="32"/>
  <c r="AS104" i="51"/>
  <c r="AS39" i="32"/>
  <c r="AS70" i="32"/>
  <c r="AS58" i="32"/>
  <c r="AJ5" i="45"/>
  <c r="AR96" i="51" l="1"/>
  <c r="AS96" i="51"/>
  <c r="AR27" i="51"/>
  <c r="AS27" i="51"/>
  <c r="AR26" i="51"/>
  <c r="AS26" i="51"/>
  <c r="AR152" i="51"/>
  <c r="AS152" i="51"/>
  <c r="AR193" i="51"/>
  <c r="AS193" i="51"/>
  <c r="AR196" i="51"/>
  <c r="AS196" i="51"/>
  <c r="AR42" i="32"/>
  <c r="AS42" i="32"/>
  <c r="AR30" i="51"/>
  <c r="AS30" i="51"/>
  <c r="AR41" i="32"/>
  <c r="AS41" i="32"/>
  <c r="AR261" i="51"/>
  <c r="AS261" i="51"/>
  <c r="AR67" i="32"/>
  <c r="AS67" i="32"/>
  <c r="AK10" i="39"/>
  <c r="AL10" i="39"/>
  <c r="AR144" i="51"/>
  <c r="AS144" i="51"/>
  <c r="AI9" i="49"/>
  <c r="AR43" i="32"/>
  <c r="AL26" i="39"/>
  <c r="AK59" i="45"/>
  <c r="AJ12" i="45"/>
  <c r="AS259" i="51"/>
  <c r="AI42" i="49"/>
  <c r="AR70" i="32"/>
  <c r="AI139" i="51"/>
  <c r="AI140" i="51" s="1"/>
  <c r="AI267" i="51"/>
  <c r="AI46" i="51"/>
  <c r="AS52" i="32"/>
  <c r="AI123" i="51"/>
  <c r="AI124" i="51" s="1"/>
  <c r="AS72" i="32"/>
  <c r="AI197" i="51"/>
  <c r="AR260" i="51"/>
  <c r="AA27" i="45"/>
  <c r="AS205" i="51"/>
  <c r="AS185" i="51"/>
  <c r="AS13" i="32"/>
  <c r="AI229" i="51"/>
  <c r="AI230" i="51" s="1"/>
  <c r="AS151" i="51"/>
  <c r="AR39" i="32"/>
  <c r="AI137" i="51"/>
  <c r="AI138" i="51" s="1"/>
  <c r="AI116" i="51"/>
  <c r="AK23" i="39"/>
  <c r="AI70" i="51"/>
  <c r="AI235" i="51"/>
  <c r="AI57" i="51"/>
  <c r="AI75" i="49"/>
  <c r="AL17" i="39"/>
  <c r="AI59" i="32"/>
  <c r="AR58" i="32"/>
  <c r="AS29" i="32"/>
  <c r="AI85" i="49"/>
  <c r="AA104" i="45"/>
  <c r="AK104" i="45" s="1"/>
  <c r="AL20" i="39"/>
  <c r="AI239" i="51"/>
  <c r="AI74" i="51"/>
  <c r="AK35" i="39"/>
  <c r="AS7" i="32"/>
  <c r="AI18" i="49"/>
  <c r="AJ7" i="45"/>
  <c r="AS47" i="32"/>
  <c r="AR6" i="32"/>
  <c r="AS194" i="51"/>
  <c r="AI11" i="51"/>
  <c r="AS11" i="51" s="1"/>
  <c r="AR104" i="51"/>
  <c r="AA29" i="45"/>
  <c r="AJ6" i="45"/>
  <c r="AJ13" i="45"/>
  <c r="AJ14" i="45"/>
  <c r="AS8" i="32"/>
  <c r="AA30" i="45"/>
  <c r="AS64" i="32"/>
  <c r="AS21" i="32"/>
  <c r="AJ4" i="45"/>
  <c r="AJ8" i="45"/>
  <c r="AA28" i="45"/>
  <c r="AI82" i="49"/>
  <c r="AI64" i="49"/>
  <c r="AA31" i="45"/>
  <c r="AI36" i="49"/>
  <c r="AI135" i="51"/>
  <c r="AI136" i="51" s="1"/>
  <c r="AR186" i="51" l="1"/>
  <c r="AS186" i="51"/>
  <c r="AR50" i="32"/>
  <c r="AS50" i="32"/>
  <c r="AR63" i="32"/>
  <c r="AS63" i="32"/>
  <c r="AR56" i="32"/>
  <c r="AS56" i="32"/>
  <c r="AR146" i="51"/>
  <c r="AS146" i="51"/>
  <c r="AR4" i="51"/>
  <c r="AS4" i="51"/>
  <c r="AR105" i="51"/>
  <c r="AS105" i="51"/>
  <c r="AK5" i="39"/>
  <c r="AL5" i="39"/>
  <c r="AR184" i="51"/>
  <c r="AS184" i="51"/>
  <c r="AR100" i="51"/>
  <c r="AS100" i="51"/>
  <c r="AR189" i="51"/>
  <c r="AS189" i="51"/>
  <c r="AR145" i="51"/>
  <c r="AS145" i="51"/>
  <c r="AR208" i="51"/>
  <c r="AS208" i="51"/>
  <c r="AR37" i="32"/>
  <c r="AS37" i="32"/>
  <c r="AR8" i="51"/>
  <c r="AS8" i="51"/>
  <c r="AR7" i="51"/>
  <c r="AS7" i="51"/>
  <c r="AR202" i="51"/>
  <c r="AS202" i="51"/>
  <c r="AR9" i="51"/>
  <c r="AS9" i="51"/>
  <c r="AR197" i="51"/>
  <c r="AS197" i="51"/>
  <c r="AK32" i="39"/>
  <c r="AL32" i="39"/>
  <c r="AR204" i="51"/>
  <c r="AS204" i="51"/>
  <c r="AR51" i="32"/>
  <c r="AS51" i="32"/>
  <c r="AR23" i="32"/>
  <c r="AS23" i="32"/>
  <c r="AK15" i="39"/>
  <c r="AL15" i="39"/>
  <c r="AK25" i="39"/>
  <c r="AL25" i="39"/>
  <c r="AR147" i="51"/>
  <c r="AS147" i="51"/>
  <c r="AR192" i="51"/>
  <c r="AS192" i="51"/>
  <c r="AR28" i="32"/>
  <c r="AS28" i="32"/>
  <c r="AR18" i="32"/>
  <c r="AS18" i="32"/>
  <c r="AK8" i="39"/>
  <c r="AL8" i="39"/>
  <c r="AJ83" i="45"/>
  <c r="AK83" i="45"/>
  <c r="AR257" i="51"/>
  <c r="AS257" i="51"/>
  <c r="AK13" i="39"/>
  <c r="AL13" i="39"/>
  <c r="AR20" i="32"/>
  <c r="AS20" i="32"/>
  <c r="AR45" i="32"/>
  <c r="AS45" i="32"/>
  <c r="AJ88" i="45"/>
  <c r="AK88" i="45"/>
  <c r="AR57" i="32"/>
  <c r="AS57" i="32"/>
  <c r="AK14" i="39"/>
  <c r="AL14" i="39"/>
  <c r="AR106" i="51"/>
  <c r="AS106" i="51"/>
  <c r="AR25" i="32"/>
  <c r="AS25" i="32"/>
  <c r="AR191" i="51"/>
  <c r="AS191" i="51"/>
  <c r="AR16" i="32"/>
  <c r="AS16" i="32"/>
  <c r="AR256" i="51"/>
  <c r="AS256" i="51"/>
  <c r="AR66" i="32"/>
  <c r="AS66" i="32"/>
  <c r="AR15" i="32"/>
  <c r="AS15" i="32"/>
  <c r="AK7" i="39"/>
  <c r="AL7" i="39"/>
  <c r="AR16" i="51"/>
  <c r="AS16" i="51"/>
  <c r="AJ85" i="45"/>
  <c r="AK85" i="45"/>
  <c r="AR27" i="32"/>
  <c r="AS27" i="32"/>
  <c r="AJ89" i="45"/>
  <c r="AK89" i="45"/>
  <c r="AK30" i="39"/>
  <c r="AL30" i="39"/>
  <c r="AR17" i="51"/>
  <c r="AS17" i="51"/>
  <c r="AR195" i="51"/>
  <c r="AS195" i="51"/>
  <c r="AR5" i="51"/>
  <c r="AS5" i="51"/>
  <c r="AR17" i="32"/>
  <c r="AS17" i="32"/>
  <c r="AR36" i="32"/>
  <c r="AS36" i="32"/>
  <c r="AR22" i="51"/>
  <c r="AS22" i="51"/>
  <c r="AR46" i="32"/>
  <c r="AS46" i="32"/>
  <c r="AR69" i="32"/>
  <c r="AS69" i="32"/>
  <c r="AR44" i="32"/>
  <c r="AS44" i="32"/>
  <c r="AR30" i="32"/>
  <c r="AS30" i="32"/>
  <c r="AJ84" i="45"/>
  <c r="AK84" i="45"/>
  <c r="AR60" i="32"/>
  <c r="AS60" i="32"/>
  <c r="AR6" i="51"/>
  <c r="AS6" i="51"/>
  <c r="AR54" i="32"/>
  <c r="AS54" i="32"/>
  <c r="AR99" i="51"/>
  <c r="AS99" i="51"/>
  <c r="AR19" i="32"/>
  <c r="AS19" i="32"/>
  <c r="AK33" i="39"/>
  <c r="AL33" i="39"/>
  <c r="AR203" i="51"/>
  <c r="AS203" i="51"/>
  <c r="AR29" i="51"/>
  <c r="AS29" i="51"/>
  <c r="AR31" i="32"/>
  <c r="AS31" i="32"/>
  <c r="AR40" i="32"/>
  <c r="AS40" i="32"/>
  <c r="AR53" i="32"/>
  <c r="AS53" i="32"/>
  <c r="AR148" i="51"/>
  <c r="AS148" i="51"/>
  <c r="AR32" i="32"/>
  <c r="AS32" i="32"/>
  <c r="AK22" i="39"/>
  <c r="AL22" i="39"/>
  <c r="AR103" i="51"/>
  <c r="AS103" i="51"/>
  <c r="AR255" i="51"/>
  <c r="AS255" i="51"/>
  <c r="AR26" i="32"/>
  <c r="AS26" i="32"/>
  <c r="AR49" i="32"/>
  <c r="AS49" i="32"/>
  <c r="AR254" i="51"/>
  <c r="AS254" i="51"/>
  <c r="AK31" i="39"/>
  <c r="AL31" i="39"/>
  <c r="AR55" i="32"/>
  <c r="AS55" i="32"/>
  <c r="AR22" i="32"/>
  <c r="AS22" i="32"/>
  <c r="AR153" i="51"/>
  <c r="AS153" i="51"/>
  <c r="AR65" i="32"/>
  <c r="AS65" i="32"/>
  <c r="AI57" i="49"/>
  <c r="AJ11" i="45"/>
  <c r="AI55" i="51"/>
  <c r="AI161" i="51"/>
  <c r="AI248" i="51"/>
  <c r="AI249" i="51" s="1"/>
  <c r="AI129" i="51"/>
  <c r="AI67" i="51"/>
  <c r="AI12" i="32"/>
  <c r="AS12" i="32" s="1"/>
  <c r="AR8" i="32"/>
  <c r="AJ59" i="45"/>
  <c r="AA55" i="45"/>
  <c r="AR21" i="32"/>
  <c r="AI10" i="32"/>
  <c r="AS10" i="32" s="1"/>
  <c r="AI48" i="32"/>
  <c r="AR47" i="32"/>
  <c r="AR29" i="32"/>
  <c r="AI12" i="51"/>
  <c r="AR151" i="51"/>
  <c r="AI72" i="51"/>
  <c r="AI237" i="51"/>
  <c r="AB29" i="39"/>
  <c r="AL29" i="39" s="1"/>
  <c r="AK26" i="39"/>
  <c r="AI117" i="51"/>
  <c r="AI54" i="51"/>
  <c r="AI73" i="32"/>
  <c r="AR72" i="32"/>
  <c r="AI172" i="51"/>
  <c r="AI79" i="51"/>
  <c r="AA105" i="45"/>
  <c r="AI89" i="49"/>
  <c r="AJ9" i="45"/>
  <c r="AI32" i="49"/>
  <c r="AA94" i="45" s="1"/>
  <c r="AI217" i="51"/>
  <c r="AR194" i="51"/>
  <c r="AI71" i="32"/>
  <c r="AJ104" i="45"/>
  <c r="AR64" i="32"/>
  <c r="AK20" i="39"/>
  <c r="AR205" i="51"/>
  <c r="AI45" i="51"/>
  <c r="AI225" i="51"/>
  <c r="AI75" i="51"/>
  <c r="AI240" i="51"/>
  <c r="AI114" i="51"/>
  <c r="AI42" i="51"/>
  <c r="AI227" i="51"/>
  <c r="AI228" i="51" s="1"/>
  <c r="AI62" i="51"/>
  <c r="AI63" i="51" s="1"/>
  <c r="AI238" i="51"/>
  <c r="AI73" i="51"/>
  <c r="AI119" i="51"/>
  <c r="AI120" i="51" s="1"/>
  <c r="AI58" i="51"/>
  <c r="AI59" i="51" s="1"/>
  <c r="AI78" i="51"/>
  <c r="AI130" i="51"/>
  <c r="AI14" i="32"/>
  <c r="AR13" i="32"/>
  <c r="AI9" i="32"/>
  <c r="AS9" i="32" s="1"/>
  <c r="AA95" i="45"/>
  <c r="AI60" i="51"/>
  <c r="AI61" i="51" s="1"/>
  <c r="AI163" i="51"/>
  <c r="AI164" i="51" s="1"/>
  <c r="AI173" i="51"/>
  <c r="AI83" i="51"/>
  <c r="AR52" i="32"/>
  <c r="AI171" i="51"/>
  <c r="AI68" i="51"/>
  <c r="AI44" i="51"/>
  <c r="AL24" i="39"/>
  <c r="AR11" i="51"/>
  <c r="AI11" i="32"/>
  <c r="AS11" i="32" s="1"/>
  <c r="AR7" i="32"/>
  <c r="AI5" i="49"/>
  <c r="AI236" i="51"/>
  <c r="AI71" i="51"/>
  <c r="AI43" i="51"/>
  <c r="AI159" i="51"/>
  <c r="AK17" i="39"/>
  <c r="AI216" i="51"/>
  <c r="AR185" i="51"/>
  <c r="AI188" i="51"/>
  <c r="AR259" i="51"/>
  <c r="AI85" i="51"/>
  <c r="AS85" i="51" s="1"/>
  <c r="AR188" i="51" l="1"/>
  <c r="AS188" i="51"/>
  <c r="AR25" i="51"/>
  <c r="AS25" i="51"/>
  <c r="AJ82" i="45"/>
  <c r="AK82" i="45"/>
  <c r="AR199" i="51"/>
  <c r="AS199" i="51"/>
  <c r="AJ90" i="45"/>
  <c r="AK90" i="45"/>
  <c r="AR12" i="32"/>
  <c r="AR187" i="51"/>
  <c r="AS187" i="51"/>
  <c r="AR216" i="51"/>
  <c r="AS216" i="51"/>
  <c r="AR24" i="32"/>
  <c r="AS24" i="32"/>
  <c r="AR217" i="51"/>
  <c r="AS217" i="51"/>
  <c r="AJ105" i="45"/>
  <c r="AK105" i="45"/>
  <c r="AR12" i="51"/>
  <c r="AS12" i="51"/>
  <c r="AR21" i="51"/>
  <c r="AS21" i="51"/>
  <c r="AS86" i="51"/>
  <c r="AK16" i="39"/>
  <c r="AL16" i="39"/>
  <c r="AI35" i="32"/>
  <c r="AS34" i="32"/>
  <c r="AR28" i="51"/>
  <c r="AS28" i="51"/>
  <c r="AR101" i="51"/>
  <c r="AS101" i="51"/>
  <c r="AJ87" i="45"/>
  <c r="AK87" i="45"/>
  <c r="AR11" i="32"/>
  <c r="AR149" i="51"/>
  <c r="AS149" i="51"/>
  <c r="AK11" i="39"/>
  <c r="AL11" i="39"/>
  <c r="AK9" i="39"/>
  <c r="AL9" i="39"/>
  <c r="AR10" i="32"/>
  <c r="AR102" i="51"/>
  <c r="AS102" i="51"/>
  <c r="AR206" i="51"/>
  <c r="AS206" i="51"/>
  <c r="AJ55" i="45"/>
  <c r="AK55" i="45"/>
  <c r="AR190" i="51"/>
  <c r="AS190" i="51"/>
  <c r="AR213" i="51"/>
  <c r="AS213" i="51"/>
  <c r="AR71" i="32"/>
  <c r="AS71" i="32"/>
  <c r="AK21" i="39"/>
  <c r="AL21" i="39"/>
  <c r="AI10" i="51"/>
  <c r="AI246" i="51"/>
  <c r="AI247" i="51" s="1"/>
  <c r="AR9" i="32"/>
  <c r="AI86" i="51"/>
  <c r="AR85" i="51"/>
  <c r="AI207" i="51"/>
  <c r="AI41" i="51"/>
  <c r="AK24" i="39"/>
  <c r="AA103" i="45"/>
  <c r="AA93" i="45"/>
  <c r="AK29" i="39"/>
  <c r="AI133" i="51"/>
  <c r="AI134" i="51" s="1"/>
  <c r="AI87" i="51"/>
  <c r="AS87" i="51" s="1"/>
  <c r="AS88" i="51" s="1"/>
  <c r="AI38" i="32"/>
  <c r="AR34" i="32"/>
  <c r="AR212" i="51" l="1"/>
  <c r="AS212" i="51"/>
  <c r="AJ103" i="45"/>
  <c r="AK103" i="45"/>
  <c r="AR38" i="32"/>
  <c r="AS38" i="32"/>
  <c r="AR33" i="32"/>
  <c r="AS33" i="32"/>
  <c r="AR10" i="51"/>
  <c r="AS10" i="51"/>
  <c r="AR198" i="51"/>
  <c r="AS198" i="51"/>
  <c r="AR207" i="51"/>
  <c r="AS207" i="51"/>
  <c r="AI88" i="51"/>
  <c r="AR87" i="51"/>
  <c r="AR88" i="51" s="1"/>
  <c r="AR86" i="51"/>
  <c r="AA26" i="45"/>
  <c r="AA25" i="45" s="1"/>
  <c r="AA23" i="45" s="1"/>
  <c r="AI22" i="49"/>
  <c r="AL34" i="39" l="1"/>
  <c r="AK34" i="39" l="1"/>
  <c r="AR97" i="51" l="1"/>
  <c r="AS97" i="51"/>
  <c r="AR98" i="51"/>
  <c r="AS98" i="51"/>
  <c r="AR252" i="51" l="1"/>
  <c r="AS252" i="51"/>
  <c r="AK6" i="39" l="1"/>
  <c r="AK4" i="39" l="1"/>
  <c r="AA9" i="48" l="1"/>
  <c r="AA5" i="48"/>
  <c r="AA6" i="48"/>
  <c r="AA10" i="48" l="1"/>
  <c r="AA72" i="38"/>
  <c r="S18" i="45" l="1"/>
  <c r="AA38" i="46" l="1"/>
  <c r="AA39" i="46"/>
  <c r="AA37" i="46"/>
  <c r="AA32" i="46" l="1"/>
  <c r="AA31" i="46"/>
  <c r="AA17" i="46" l="1"/>
  <c r="AA6" i="46"/>
  <c r="AA71" i="38" l="1"/>
  <c r="AA67" i="38"/>
  <c r="AA66" i="38"/>
  <c r="AA65" i="38"/>
  <c r="AA54" i="38"/>
  <c r="AA32" i="38"/>
  <c r="AA188" i="49" l="1"/>
  <c r="AJ248" i="51"/>
  <c r="AA64" i="38"/>
  <c r="AA53" i="38"/>
  <c r="AA63" i="38"/>
  <c r="AA187" i="49" l="1"/>
  <c r="AJ246" i="51"/>
  <c r="AJ249" i="51"/>
  <c r="AA249" i="51" s="1"/>
  <c r="AA248" i="51"/>
  <c r="AJ247" i="51" l="1"/>
  <c r="AA247" i="51" s="1"/>
  <c r="AA246" i="51"/>
  <c r="AA76" i="38" l="1"/>
  <c r="AA75" i="38" l="1"/>
  <c r="AA40" i="38" l="1"/>
  <c r="AA41" i="38" l="1"/>
  <c r="T6" i="39"/>
  <c r="AL6" i="39"/>
  <c r="AA46" i="38"/>
  <c r="T4" i="39" l="1"/>
  <c r="AL4" i="39"/>
  <c r="AA44" i="38"/>
  <c r="AA48" i="38" l="1"/>
  <c r="AA47" i="38" l="1"/>
  <c r="S48" i="45" l="1"/>
  <c r="AS260" i="40" l="1"/>
  <c r="AP260" i="40"/>
  <c r="AN260" i="40"/>
  <c r="AL260" i="40"/>
  <c r="AM260" i="40"/>
  <c r="AQ260" i="40"/>
  <c r="AR260" i="40"/>
  <c r="AO260"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25" authorId="0"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B33" authorId="0" shapeId="0" xr:uid="{90259680-BBFC-4D36-A515-2E7BF65B1D50}">
      <text>
        <r>
          <rPr>
            <b/>
            <sz val="9"/>
            <color indexed="81"/>
            <rFont val="Tahoma"/>
            <family val="2"/>
          </rPr>
          <t>IR EDP:</t>
        </r>
        <r>
          <rPr>
            <sz val="9"/>
            <color indexed="81"/>
            <rFont val="Tahoma"/>
            <family val="2"/>
          </rPr>
          <t xml:space="preserve">
Adjustments for one-off impacts</t>
        </r>
      </text>
    </comment>
    <comment ref="B34" authorId="0" shapeId="0" xr:uid="{9AFDF67F-C042-4EED-8C62-94F9846CC41A}">
      <text>
        <r>
          <rPr>
            <b/>
            <sz val="9"/>
            <color indexed="81"/>
            <rFont val="Tahoma"/>
            <family val="2"/>
          </rPr>
          <t>IR EDP:</t>
        </r>
        <r>
          <rPr>
            <sz val="9"/>
            <color indexed="81"/>
            <rFont val="Tahoma"/>
            <family val="2"/>
          </rPr>
          <t xml:space="preserve">
Excluding one-off impacts</t>
        </r>
      </text>
    </comment>
    <comment ref="B43" authorId="0"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B55" authorId="0"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0" shapeId="0" xr:uid="{287550C4-0E60-49DF-BA9D-5A2B6320AF2D}">
      <text>
        <r>
          <rPr>
            <b/>
            <sz val="9"/>
            <color indexed="81"/>
            <rFont val="Tahoma"/>
            <family val="2"/>
          </rPr>
          <t>IR EDP:</t>
        </r>
        <r>
          <rPr>
            <sz val="9"/>
            <color indexed="81"/>
            <rFont val="Tahoma"/>
            <family val="2"/>
          </rPr>
          <t xml:space="preserve">
Details on page 27 of EDP's Handout</t>
        </r>
      </text>
    </comment>
    <comment ref="B66" authorId="0" shapeId="0" xr:uid="{53E1733B-9A76-4203-B22D-B83330C046B0}">
      <text>
        <r>
          <rPr>
            <b/>
            <sz val="9"/>
            <color indexed="81"/>
            <rFont val="Tahoma"/>
            <family val="2"/>
          </rPr>
          <t>IR EDP:</t>
        </r>
        <r>
          <rPr>
            <sz val="9"/>
            <color indexed="81"/>
            <rFont val="Tahoma"/>
            <family val="2"/>
          </rPr>
          <t xml:space="preserve">
17.4% in Sep-20.</t>
        </r>
      </text>
    </comment>
    <comment ref="B71" authorId="0" shapeId="0" xr:uid="{792C1499-529C-4ACA-BDE0-BB85588B4DCA}">
      <text>
        <r>
          <rPr>
            <b/>
            <sz val="9"/>
            <color indexed="81"/>
            <rFont val="Tahoma"/>
            <family val="2"/>
          </rPr>
          <t>IR EDP:</t>
        </r>
        <r>
          <rPr>
            <sz val="9"/>
            <color indexed="81"/>
            <rFont val="Tahoma"/>
            <family val="2"/>
          </rPr>
          <t xml:space="preserve"> 
Adjustments for one-off impacts</t>
        </r>
      </text>
    </comment>
    <comment ref="B72" authorId="0" shapeId="0" xr:uid="{935B928B-5EE0-4C02-A070-62F2D42DD7F5}">
      <text>
        <r>
          <rPr>
            <b/>
            <sz val="9"/>
            <color indexed="81"/>
            <rFont val="Tahoma"/>
            <family val="2"/>
          </rPr>
          <t>IR EDP:</t>
        </r>
        <r>
          <rPr>
            <sz val="9"/>
            <color indexed="81"/>
            <rFont val="Tahoma"/>
            <family val="2"/>
          </rPr>
          <t xml:space="preserve">
Excluding one-off impacts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1"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12" authorId="0" shapeId="0" xr:uid="{E4BFD06F-C984-4FF6-BC30-F104BF35D8AC}">
      <text>
        <r>
          <rPr>
            <b/>
            <sz val="9"/>
            <color indexed="81"/>
            <rFont val="Tahoma"/>
            <family val="2"/>
          </rPr>
          <t>IR EDP:</t>
        </r>
        <r>
          <rPr>
            <sz val="9"/>
            <color indexed="81"/>
            <rFont val="Tahoma"/>
            <family val="2"/>
          </rPr>
          <t xml:space="preserve">
Maintenance capex includes payables to fixed assets suppliers</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O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O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O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6"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8"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7"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B169"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7"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B230"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43"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B315"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17"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44"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46"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48"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
</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4"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2"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8"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6"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JÚLIA BORGES</author>
  </authors>
  <commentList>
    <comment ref="B10" authorId="0" shapeId="0" xr:uid="{3A223081-8D69-4F79-870D-F790B98DDABE}">
      <text>
        <r>
          <rPr>
            <b/>
            <sz val="9"/>
            <color indexed="81"/>
            <rFont val="Tahoma"/>
            <family val="2"/>
          </rPr>
          <t>IR EDP:</t>
        </r>
        <r>
          <rPr>
            <sz val="9"/>
            <color indexed="81"/>
            <rFont val="Tahoma"/>
            <family val="2"/>
          </rPr>
          <t xml:space="preserve">
Scope 2 emissions in accordance with GHG Protocol location-based methodology</t>
        </r>
      </text>
    </comment>
    <comment ref="B17" authorId="1" shapeId="0" xr:uid="{A5458F8F-EF9F-42E7-AFB4-F0B198B120E8}">
      <text>
        <r>
          <rPr>
            <b/>
            <sz val="9"/>
            <color indexed="81"/>
            <rFont val="Tahoma"/>
            <family val="2"/>
          </rPr>
          <t xml:space="preserve">IR EDP:
</t>
        </r>
        <r>
          <rPr>
            <sz val="9"/>
            <color indexed="81"/>
            <rFont val="Tahoma"/>
            <family val="2"/>
          </rPr>
          <t xml:space="preserve">
Includes public, private and charging points installed inside EDP facilities</t>
        </r>
      </text>
    </comment>
    <comment ref="B32" authorId="1" shapeId="0" xr:uid="{8FB8A5B7-5738-4ACF-993D-CAAE41E3BD79}">
      <text>
        <r>
          <rPr>
            <b/>
            <sz val="9"/>
            <color indexed="81"/>
            <rFont val="Tahoma"/>
            <family val="2"/>
          </rPr>
          <t xml:space="preserve">IR EDP:
</t>
        </r>
        <r>
          <rPr>
            <sz val="9"/>
            <color indexed="81"/>
            <rFont val="Tahoma"/>
            <family val="2"/>
          </rPr>
          <t xml:space="preserve">
1H24 data restated.</t>
        </r>
        <r>
          <rPr>
            <b/>
            <sz val="9"/>
            <color indexed="81"/>
            <rFont val="Tahoma"/>
            <family val="2"/>
          </rPr>
          <t xml:space="preserve">
</t>
        </r>
        <r>
          <rPr>
            <sz val="9"/>
            <color indexed="81"/>
            <rFont val="Tahoma"/>
            <family val="2"/>
          </rPr>
          <t xml:space="preserve">
</t>
        </r>
      </text>
    </comment>
    <comment ref="B45" authorId="0" shapeId="0" xr:uid="{443A1ED2-4F7A-453C-B3C1-7B5396D3D02B}">
      <text>
        <r>
          <rPr>
            <b/>
            <sz val="9"/>
            <color indexed="81"/>
            <rFont val="Tahoma"/>
            <family val="2"/>
          </rPr>
          <t xml:space="preserve">IR EDP:
</t>
        </r>
        <r>
          <rPr>
            <sz val="9"/>
            <color indexed="81"/>
            <rFont val="Tahoma"/>
            <family val="2"/>
          </rPr>
          <t xml:space="preserve">
Excluding fatalities &amp; commuting accidents</t>
        </r>
      </text>
    </comment>
    <comment ref="B46" authorId="0" shapeId="0" xr:uid="{220A7448-1CB3-4982-AF3D-6DDABF3BA104}">
      <text>
        <r>
          <rPr>
            <b/>
            <sz val="9"/>
            <color indexed="81"/>
            <rFont val="Tahoma"/>
            <family val="2"/>
          </rPr>
          <t xml:space="preserve">IR EDP:
</t>
        </r>
        <r>
          <rPr>
            <sz val="9"/>
            <color indexed="81"/>
            <rFont val="Tahoma"/>
            <family val="2"/>
          </rPr>
          <t xml:space="preserve">
Excluding fatalities &amp; commuting accidents.</t>
        </r>
      </text>
    </comment>
    <comment ref="B47" authorId="1" shapeId="0" xr:uid="{CCA17FBA-048A-4E3B-9B76-69E833860B3D}">
      <text>
        <r>
          <rPr>
            <b/>
            <sz val="9"/>
            <color indexed="81"/>
            <rFont val="Tahoma"/>
            <family val="2"/>
          </rPr>
          <t xml:space="preserve">IR EDP:
</t>
        </r>
        <r>
          <rPr>
            <sz val="9"/>
            <color indexed="81"/>
            <rFont val="Tahoma"/>
            <family val="2"/>
          </rPr>
          <t>Excluding commuting accidents</t>
        </r>
      </text>
    </comment>
    <comment ref="B48" authorId="1" shapeId="0" xr:uid="{4498AF26-6348-4E00-876C-FE4BC7B47A9E}">
      <text>
        <r>
          <rPr>
            <b/>
            <sz val="9"/>
            <color indexed="81"/>
            <rFont val="Tahoma"/>
            <family val="2"/>
          </rPr>
          <t xml:space="preserve">IR EDP':
</t>
        </r>
        <r>
          <rPr>
            <sz val="9"/>
            <color indexed="81"/>
            <rFont val="Tahoma"/>
            <family val="2"/>
          </rPr>
          <t>Excluding commuting accidents</t>
        </r>
      </text>
    </comment>
    <comment ref="B49" authorId="1" shapeId="0" xr:uid="{CFB39FF7-024A-4344-AE87-1BB63BC74A6E}">
      <text>
        <r>
          <rPr>
            <b/>
            <sz val="9"/>
            <color indexed="81"/>
            <rFont val="Tahoma"/>
            <family val="2"/>
          </rPr>
          <t>IR EDP:</t>
        </r>
        <r>
          <rPr>
            <sz val="9"/>
            <color indexed="81"/>
            <rFont val="Tahoma"/>
            <family val="2"/>
          </rPr>
          <t xml:space="preserve">
Frequency rate calculated as [# of Work-related injuries with lost workdays/Hours worked*1,000,000]</t>
        </r>
      </text>
    </comment>
    <comment ref="B50" authorId="1" shapeId="0" xr:uid="{70E6669C-5F2B-4794-A8A0-AF531CB72D4C}">
      <text>
        <r>
          <rPr>
            <b/>
            <sz val="9"/>
            <color indexed="81"/>
            <rFont val="Tahoma"/>
            <family val="2"/>
          </rPr>
          <t>IR EDP:</t>
        </r>
        <r>
          <rPr>
            <sz val="9"/>
            <color indexed="81"/>
            <rFont val="Tahoma"/>
            <family val="2"/>
          </rPr>
          <t xml:space="preserve">
Severity rate calculated as [# of Lost workdays due to work-related injuries/Hours worked*1,000,000]
</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65">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BUSINESS_UNIT].[COD_BUSINESS_UNIT].[All]"/>
    <s v="[DIM_KPI_MASTERDATA].[COD_REVAMP].&amp;[1006090]"/>
    <s v="[DIM_BUSINESS_UNIT].[COD_BUSINESS_UNIT].&amp;[General]"/>
    <s v="[DIM_KPI_MASTERDATA].[COD_REVAMP].&amp;[1002710]"/>
    <s v="[DIM_KPI_MASTERDATA].[COD_REVAMP].&amp;[1002700]"/>
    <s v="[FCT_KPI_VAL].[TIME_AGGREGATION].&amp;[Day]"/>
    <s v="[Measures].[VALUE KPI]"/>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Dim_Company].[Country].&amp;[Poland]"/>
    <s v="{([Dim_Company].[Country].&amp;[Belgium]),([Dim_Company].[Country].&amp;[Belgium - offshore])}"/>
    <s v="[Measures].[Act % NCF YTD]"/>
    <s v="[Dim_Company].[Platform].&amp;[EDPR-NA]"/>
    <s v="[Dim_Company].[Country].&amp;[Italy]"/>
    <s v="EDPR Monthly Performance_NEW"/>
    <s v="[Measures].[CAPACITY EBITDA PPA HEDGED]"/>
    <s v="EDPRTornadoCube"/>
    <s v="[Pipeline].[Technology Pipeline].&amp;[Wind]"/>
    <s v="#,##0.00;-#,##0.00"/>
    <s v="0.0"/>
    <s v="[Dim_Park].[Region Group].&amp;[US - West]"/>
    <s v="{([Dim_Company].[Country].&amp;[Portugal]),([Dim_Company].[Country].&amp;[Portugal - offshore])}"/>
    <s v="[Dim_Company].[Platform].&amp;[EDPR-APAC]"/>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ompany].[Platform].&amp;[EDPR-LATAM]"/>
    <s v="[DIM_CALENDAR].[COD_MONTH].&amp;[202306]"/>
    <s v="[Dim_Calendar].[Month].&amp;[June]"/>
    <s v="[Dim_Park].[Region Group].&amp;[US - East]"/>
    <s v="[Dim_Company].[Country].&amp;[Thailand]"/>
    <s v="[Measures].[Act CAPACITY NCI]"/>
    <s v="[DIM_CALENDAR].[COD_MONTH].&amp;[202312]"/>
    <s v="[DIM_ENERGY_VALUE_CHAIN].[DESC_ENERGY_VALUE_CHAIN].&amp;[Distribution]"/>
    <s v="[Dim_Calendar].[Month].&amp;[December]"/>
    <s v="[Dim_Calendar].[Month and Year].&amp;[December  2023]"/>
    <s v="[Dim Date].[Month].&amp;[202312]"/>
    <s v="[Measures].[FX RATE FINAL]"/>
    <s v="[Dim_Company].[Country].&amp;[Chile]"/>
    <s v="[Dim_Company].[Country].&amp;[Netherlands]"/>
    <s v="[Measures].[Act AVG Price EUR MTD/YTD]"/>
    <s v="[Dim_Calendar].[Quarter].&amp;[Qrt 4]"/>
    <s v="[Dim_Company].[Company SAP Hierarchy].[Platform].&amp;[EDPR-APAC]"/>
    <s v="[FCT_KPI_VAL].[COD_UNIT_OF_MEASURE].&amp;[EUR]"/>
    <s v="[DIM_KPI_MASTERDATA].[COD_REVAMP].&amp;[1005590]"/>
    <s v="[DIM_CALENDAR].[COD_MONTH].&amp;[202403]"/>
    <s v="EDPRModel"/>
    <s v="[FCT_PARK_EDPR].[COD_INDICATOR].&amp;[MW_EBITDA]"/>
    <s v="[Measures].[AMT PARK]"/>
    <s v="[Measures].[Net Capacity Factor]"/>
    <s v="[SLICER_TIME].[TIME].&amp;[YTD]"/>
    <s v="[DIM_REPORTING_UNIT].[COD_PLATFORM_EDPR].&amp;[EDPR-NA]"/>
    <s v="[DIM_REPORTING_UNIT].[COD_PLATFORM_EDPR].&amp;[EDPR-EU]"/>
    <s v="[DIM_REPORTING_UNIT].[COD_COUNTRY].&amp;[ES]"/>
    <s v="[DIM_REPORTING_UNIT].[COD_PLATFORM_EDPR].&amp;[EDPR-APAC]"/>
    <s v="[DIM_REPORTING_UNIT].[COD_COUNTRY].&amp;[SG]"/>
    <s v="{[DIM_CALENDAR].[COD_MONTH].&amp;[202401],[DIM_CALENDAR].[COD_MONTH].&amp;[202402],[DIM_CALENDAR].[COD_MONTH].&amp;[202403]}"/>
    <s v="{([DIM_REPORTING_UNIT].[COD_PLATFORM_EDPR].&amp;[EDPR-EU],[DIM_REPORTING_UNIT].[COD_COUNTRY].&amp;[GB]),([DIM_REPORTING_UNIT].[COD_PLATFORM_EDPR].&amp;[EDPR-OFF],[DIM_REPORTING_UNIT].[COD_COUNTRY].&amp;[GB])}"/>
    <s v="{([DIM_REPORTING_UNIT].[COD_PLATFORM_EDPR].&amp;[EDPR-EU],[DIM_REPORTING_UNIT].[COD_COUNTRY].&amp;[PT]),([DIM_REPORTING_UNIT].[COD_PLATFORM_EDPR].&amp;[EDPR-OFF],[DIM_REPORTING_UNIT].[COD_COUNTRY].&amp;[PT])}"/>
    <s v="[DIM_PARK].[DESC_SUBTECHNOLOGY].&amp;[Wind]"/>
    <s v="[SLICER_TIME].[TIME].&amp;[MTD]"/>
    <s v="[DIM_REPORTING_UNIT].[COD_COUNTRY].&amp;[BR]"/>
    <s v="{([DIM_REPORTING_UNIT].[COD_PLATFORM_EDPR].&amp;[EDPR-EU],[DIM_REPORTING_UNIT].[COD_COUNTRY].&amp;[FR]),([DIM_REPORTING_UNIT].[COD_PLATFORM_EDPR].&amp;[EDPR-OFF],[DIM_REPORTING_UNIT].[COD_COUNTRY].&amp;[FR])}"/>
    <s v="[DIM_REPORTING_UNIT].[COD_COUNTRY].&amp;[PL]"/>
    <s v="[DIM_REPORTING_UNIT].[COD_COUNTRY].&amp;[RO]"/>
    <s v="[DIM_REPORTING_UNIT].[COD_PLATFORM_EDPR].&amp;[EDPR-LATAM]"/>
    <s v="[DIM_REPORTING_UNIT].[COD_COUNTRY].&amp;[NL]"/>
    <s v="{[DIM_REPORTING_UNIT].[COD_PLATFORM_EDPR].&amp;[EDPR-NA]}"/>
    <s v="[DIM_REPORTING_UNIT].[COD_COUNTRY].&amp;[US]"/>
    <s v="{([DIM_PARK].[DESC_TECHNOLOGY].&amp;[Solar]),([DIM_PARK].[DESC_TECHNOLOGY].&amp;[Storage])}"/>
    <s v="[Measures].[Average Capacity EBITDA OPS]"/>
    <s v="{[DIM_REPORTING_UNIT].[COD_PLATFORM_EDPR].&amp;[EDPR-APAC]}"/>
    <s v="[FCT_PARK_EDPR].[COD_INDICATOR].&amp;[MW_NET_EQUITY]"/>
    <s v="[FCT_PARK_EDPR].[COD_INDICATOR].&amp;[MW_NCI]"/>
    <s v="[DIM_REPORTING_UNIT].[COD_COUNTRY].&amp;[CA]"/>
    <s v="[DIM_REPORTING_UNIT].[COD_COUNTRY].&amp;[IT]"/>
    <s v="[Measures].[Average Price EUR]"/>
    <s v="{[Dim_Calendar].[Cod_Month].&amp;[202401],[Dim_Calendar].[Cod_Month].&amp;[202402],[Dim_Calendar].[Cod_Month].&amp;[202403]}"/>
    <s v="[DIM_REPORTING_UNIT].[COD_COUNTRY].&amp;[GR]"/>
    <s v="[DIM_REPORTING_UNIT].[COD_COUNTRY].&amp;[MX]"/>
    <s v="[DIM_PARK].[DESC_REGION].&amp;[Central]"/>
    <s v="{[FCT_PARK_EDPR].[DESC_PRICE_SCHEME].&amp;[Merchant]}"/>
    <s v="{[FCT_PARK_EDPR].[DESC_PRICE_SCHEME].&amp;[PPA],[FCT_PARK_EDPR].[DESC_PRICE_SCHEME].&amp;[Hedged]}"/>
    <s v="[DIM_PARK].[DESC_REGION].&amp;[West]"/>
    <s v="{([DIM_REPORTING_UNIT].[COD_PLATFORM_EDPR].&amp;[EDPR-EU],[DIM_REPORTING_UNIT].[COD_COUNTRY].&amp;[BE]),([DIM_REPORTING_UNIT].[COD_PLATFORM_EDPR].&amp;[EDPR-OFF],[DIM_REPORTING_UNIT].[COD_COUNTRY].&amp;[BE])}"/>
    <s v="[DIM_KPI_MASTERDATA].[COD_REVAMP].&amp;[1005690]"/>
    <s v="{{([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PARK].[DESC_TECHNOLOGY].&amp;[Solar]"/>
    <s v="{([DIM_PARK].[DESC_SUBTECHNOLOGY].&amp;[Fixed-bottom offshore wind]),([DIM_PARK].[DESC_SUBTECHNOLOGY].&amp;[Floating offshore wind])}"/>
    <s v="[DIM_REPORTING_UNIT].[COD_COUNTRY].&amp;[CL]"/>
    <s v="[DIM_REPORTING_UNIT].[COD_COUNTRY].&amp;[VN]"/>
    <s v="[DIM_PARK].[DESC_ADMIN_DIVISION_1].&amp;[Illinois]"/>
    <s v="[DIM_PARK].[DESC_SUBTECHNOLOGY].&amp;[DG]"/>
    <s v="{([DIM_PARK].[DESC_SUBTECHNOLOGY].&amp;[DG]),([DIM_PARK].[DESC_SUBTECHNOLOGY].&amp;[Storage])}"/>
    <s v="[DIM_ACCOUNT_GROUP_HIERARCHY].[COD_MAPPING_VERSION].&amp;[Current]"/>
    <s v="[DIM_CALENDAR].[COD_MONTH].&amp;[202406]"/>
    <s v="[DIM_REPORTING_UNIT].[COD_COUNTRY].&amp;[JP]"/>
    <s v="{([DIM_PROJECT].[DESC_SUBTECHNOLOGY].&amp;[Fixed-bottom offshore wind]),([DIM_PROJECT].[DESC_SUBTECHNOLOGY].&amp;[Floating offshore wind])}"/>
    <s v="[FCT_PROJECT_EDPR].[COD_INDICATOR].&amp;[MW_NET]"/>
    <s v="[Measures].[AMT PROJECT]"/>
    <s v="[DIM_PARK].[DESC_ADMIN_DIVISION_1].&amp;[New York]"/>
    <s v="[DIM_CATEGORY].[COD_CATEGORY].&amp;[B]"/>
    <s v="[DIM_PARK].[DESC_REGION].&amp;[East]"/>
    <s v="{[DIM_REPORTING_UNIT].[COD_PLATFORM_EDPR].&amp;[EDPR-LATAM]}"/>
    <s v="{[DIM_CALENDAR].[COD_MONTH].&amp;[202404],[DIM_CALENDAR].[COD_MONTH].&amp;[202405],[DIM_CALENDAR].[COD_MONTH].&amp;[202406]}"/>
    <s v="[DIM_REPORTING_UNIT].[COD_COUNTRY].&amp;[KH]"/>
    <s v="[FCT_PARK_EDPR].[COD_INDICATOR].&amp;[MW_GROSS]"/>
    <s v="{[DIM_CALENDAR].[COD_MONTH].&amp;[202304],[DIM_CALENDAR].[COD_MONTH].&amp;[202305],[DIM_CALENDAR].[COD_MONTH].&amp;[202306]}"/>
    <s v="[FCT_PROJECT_EDPR].[DESC_OPERATIONAL_STATUS].&amp;[Construction]"/>
    <s v="{([DIM_REPORTING_UNIT].[COD_PLATFORM_EDPR].&amp;[EDPR-NA],[DIM_REPORTING_UNIT].[COD_COUNTRY].&amp;[CA]),([DIM_REPORTING_UNIT].[COD_PLATFORM_EDPR].&amp;[EDPR-NA],[DIM_REPORTING_UNIT].[COD_COUNTRY].&amp;[MX])}"/>
    <s v="[FCT_PARK_EDPR].[COD_INDICATOR].&amp;[MW_EBITDA_NET_EQUITY]"/>
    <s v="[DIM_PARK].[DESC_SUBTECHNOLOGY].&amp;[Solar Utility Scale]"/>
    <s v="[DIM_CALENDAR].[COD_MONTH].&amp;[202409]"/>
    <s v="{[DIM_REPORTING_UNIT].[COD_PLATFORM_EDPR].&amp;[EDPR-EU]}"/>
    <s v="[DIM_REPORTING_UNIT].[DESC_COUNTRY].&amp;[United Kingdom]"/>
    <s v="[DIM_REPORTING_UNIT].[DESC_COUNTRY].&amp;[Chile]"/>
    <s v="[DIM_REPORTING_UNIT].[DESC_COUNTRY].&amp;[Romania]"/>
    <s v="[DIM_REPORTING_UNIT].[DESC_COUNTRY].&amp;[Greece]"/>
    <s v="[DIM_REPORTING_UNIT].[DESC_COUNTRY].&amp;[Portugal]"/>
    <s v="{[DIM_CALENDAR].[COD_MONTH].&amp;[202407],[DIM_CALENDAR].[COD_MONTH].&amp;[202408],[DIM_CALENDAR].[COD_MONTH].&amp;[202409]}"/>
    <s v="[DIM_REPORTING_UNIT].[DESC_COUNTRY].&amp;[France]"/>
    <s v="{([DIM_REPORTING_UNIT].[COD_PLATFORM_EDPR].&amp;[EDPR-EU],[DIM_REPORTING_UNIT].[DESC_COUNTRY].&amp;[Belgium]),([DIM_REPORTING_UNIT].[COD_PLATFORM_EDPR].&amp;[EDPR-EU],[DIM_REPORTING_UNIT].[DESC_COUNTRY].&amp;[France]),([DIM_REPORTING_UNIT].[COD_PLATFORM_EDPR].&amp;[EDPR-EU],[DIM_REPORTING_UNIT].[DESC_COUNTRY].&amp;[Romania]),([DIM_REPORTING_UNIT].[COD_PLATFORM_EDPR].&amp;[EDPR-EU],[DIM_REPORTING_UNIT].[DESC_COUNTRY].&amp;[Italy]),([DIM_REPORTING_UNIT].[COD_PLATFORM_EDPR].&amp;[EDPR-EU],[DIM_REPORTING_UNIT].[DESC_COUNTRY].&amp;[Poland]),([DIM_REPORTING_UNIT].[COD_PLATFORM_EDPR].&amp;[EDPR-EU],[DIM_REPORTING_UNIT].[DESC_COUNTRY].&amp;[Greece]),([DIM_REPORTING_UNIT].[COD_PLATFORM_EDPR].&amp;[EDPR-EU],[DIM_REPORTING_UNIT].[DESC_COUNTRY].&amp;[United Kingdom]),([DIM_REPORTING_UNIT].[COD_PLATFORM_EDPR].&amp;[EDPR-EU],[DIM_REPORTING_UNIT].[DESC_COUNTRY].&amp;[Hungary]),([DIM_REPORTING_UNIT].[COD_PLATFORM_EDPR].&amp;[EDPR-EU],[DIM_REPORTING_UNIT].[DESC_COUNTRY].&amp;[Germany]),([DIM_REPORTING_UNIT].[COD_PLATFORM_EDPR].&amp;[EDPR-EU],[DIM_REPORTING_UNIT].[DESC_COUNTRY].&amp;[Netherlands])}"/>
    <s v="[DIM_BUSINESS_UNIT].[COD_BUSINESS_UNIT].&amp;[EDPR]"/>
    <s v="[DIM_CALENDAR].[COD_MONTH].&amp;[202412]"/>
    <s v="[Measures].[Load Factor YTD]"/>
    <s v="[DIM_COUNTRY].[COD_PLATFORM].&amp;[IB]"/>
    <s v="0.00%;-0.00%;0.00%"/>
    <s v="{([DIM_REPORTING_UNIT].[COD_PLATFORM_EDPR].&amp;[EDPR-APAC],[DIM_REPORTING_UNIT].[DESC_COUNTRY].&amp;[Thailand]),([DIM_REPORTING_UNIT].[COD_PLATFORM_EDPR].&amp;[EDPR-APAC],[DIM_REPORTING_UNIT].[DESC_COUNTRY].&amp;[China]),([DIM_REPORTING_UNIT].[COD_PLATFORM_EDPR].&amp;[EDPR-APAC],[DIM_REPORTING_UNIT].[DESC_COUNTRY].&amp;[Taiwan]),([DIM_REPORTING_UNIT].[COD_PLATFORM_EDPR].&amp;[EDPR-APAC],[DIM_REPORTING_UNIT].[DESC_COUNTRY].&amp;[Malaysia]),([DIM_REPORTING_UNIT].[COD_PLATFORM_EDPR].&amp;[EDPR-APAC],[DIM_REPORTING_UNIT].[DESC_COUNTRY].&amp;[Indonesia]),([DIM_REPORTING_UNIT].[COD_PLATFORM_EDPR].&amp;[EDPR-APAC],[DIM_REPORTING_UNIT].[DESC_COUNTRY].&amp;[Cambodia]),([DIM_REPORTING_UNIT].[COD_PLATFORM_EDPR].&amp;[EDPR-APAC],[DIM_REPORTING_UNIT].[DESC_COUNTRY].&amp;[Japan]),([DIM_REPORTING_UNIT].[COD_PLATFORM_EDPR].&amp;[EDPR-APAC],[DIM_REPORTING_UNIT].[DESC_COUNTRY].&amp;[Korea]),([DIM_REPORTING_UNIT].[COD_PLATFORM_EDPR].&amp;[EDPR-APAC],[DIM_REPORTING_UNIT].[DESC_COUNTRY].&amp;[Australia])}"/>
    <s v="[DIM_REPORTING_UNIT].[DESC_COUNTRY].&amp;[Netherlands]"/>
    <s v="[DIM_REPORTING_UNIT].[DESC_COUNTRY].&amp;[Poland]"/>
    <s v="[DIM_REPORTING_UNIT].[DESC_COUNTRY].&amp;[Italy]"/>
    <s v="[DIM_REPORTING_UNIT].[COD_PLATFORM_EDPR].&amp;[EDPR-IB]"/>
    <s v="{([DIM_REPORTING_UNIT].[COD_PLATFORM_EDPR].&amp;[EDPR-IB],[DIM_REPORTING_UNIT].[COD_COUNTRY].&amp;[PT]),([DIM_REPORTING_UNIT].[COD_PLATFORM_EDPR].&amp;[EDPR-OFF],[DIM_REPORTING_UNIT].[COD_COUNTRY].&amp;[PT])}"/>
    <s v="[Measures].[Energy average sale price YTD]"/>
    <s v="[DIM_KPI_MASTERDATA].[COD_REVAMP].[All]"/>
    <s v="PRD-Operational"/>
    <s v="[DIM_COUNTRY].[COD_COUNTRY].&amp;[US]"/>
    <s v="[DIM_COUNTRY].[COD_PLATFORM].[All]"/>
    <s v="[DIM_TECHNOLOGY].[DESC_TECHNOLOGY].[All]"/>
    <s v="[DIM_COUNTRY].[COD_COUNTRY].[All]"/>
    <s v="{[DIM_COUNTRY].[COD_PLATFORM].[IB],[DIM_COUNTRY].[COD_PLATFORM].[RE],[DIM_COUNTRY].[COD_PLATFORM].[EUH]}"/>
    <s v="[DIM_COUNTRY].[COD_COUNTRY].&amp;[BR]"/>
    <s v="[DIM_COUNTRY].[COD_COUNTRY].&amp;[CL]"/>
    <s v="[DIM_COUNTRY].[COD_COUNTRY].&amp;[SG]"/>
    <s v="{[DIM_COUNTRY].[COD_PLATFORM].[RE],[DIM_COUNTRY].[COD_PLATFORM].[EUH]}"/>
    <s v="[Measures].[Energy average sale price MTD]"/>
    <s v="[DIM_REPORTING_UNIT].[COD_COUNTRY].&amp;[HU]"/>
    <s v="{{([DIM_REPORTING_UNIT].[COD_PLATFORM_EDPR].&amp;[EDPR-IB],[DIM_REPORTING_UNIT].[COD_COUNTRY].&amp;[PT]),([DIM_REPORTING_UNIT].[COD_PLATFORM_EDPR].&amp;[EDPR-OFF],[DIM_REPORTING_UNIT].[COD_COUNTRY].&amp;[PT])},([DIM_REPORTING_UNIT].[COD_PLATFORM_EDPR].&amp;[EDPR-IB],[DIM_REPORTING_UNIT].[COD_COUNTRY].&amp;[ES]),{([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COUNTRY].[COD_COUNTRY].&amp;[MX]"/>
    <s v="[DIM_COUNTRY].[COD_PLATFORM].&amp;[AP]"/>
    <s v="[DIM_COUNTRY].[COD_COUNTRY].&amp;[GB]"/>
    <s v="[DIM_COUNTRY].[COD_COUNTRY].&amp;[PT]"/>
    <s v="[FCT_KPI_VAL].[COD_UNIT_OF_MEASURE].&amp;[BRL]"/>
    <s v="[DIM_COUNTRY].[COD_COUNTRY].&amp;[RO]"/>
    <s v="[FCT_KPI_VAL].[COD_UNIT_OF_MEASURE].&amp;[USD]"/>
    <s v="[DIM_CALENDAR].[COD_MONTH].&amp;[202503]"/>
    <s v="[Dim_Park].[Admin Division 1].&amp;[Illinois]"/>
    <s v="[Measures].[Act CAPACITY EBITDA + NET EQUITY]"/>
    <s v="-{[DIM_PARK].[DESC_SUBTECHNOLOGY].[DG]}"/>
    <s v="[DIM_COUNTRY].[COD_COUNTRY].&amp;[ES]"/>
    <s v="[DIM_COUNTRY].[COD_PLATFORM].&amp;[LA]"/>
    <s v="[DIM_COUNTRY].[COD_COUNTRY].&amp;[MY]"/>
    <s v="[DIM_COUNTRY].[COD_COUNTRY].&amp;[BE]"/>
    <s v="{[DIM_CALENDAR].[COD_MONTH].&amp;[202501],[DIM_CALENDAR].[COD_MONTH].&amp;[202502],[DIM_CALENDAR].[COD_MONTH].&amp;[202503]}"/>
    <s v="[DIM_REPORTING_UNIT].[COD_COUNTRY].&amp;[TH]"/>
    <s v="[DIM_COUNTRY].[COD_COUNTRY].&amp;[PL]"/>
    <s v="{[DIM_COUNTRY].[COD_COUNTRY].[ID],[DIM_COUNTRY].[COD_COUNTRY].[MY],[DIM_COUNTRY].[COD_COUNTRY].[TH],[DIM_COUNTRY].[COD_COUNTRY].[KH],[DIM_COUNTRY].[COD_COUNTRY].[TW],[DIM_COUNTRY].[COD_COUNTRY].[KZ],[DIM_COUNTRY].[COD_COUNTRY].[KR],[DIM_COUNTRY].[COD_COUNTRY].[JP],[DIM_COUNTRY].[COD_COUNTRY].[CN],[DIM_COUNTRY].[COD_COUNTRY].[AU]}"/>
    <s v="[DIM_CALENDAR].[COD_MONTH].&amp;[202506]"/>
    <s v="[FCT_PROJECT_EDPR].[COD_INDICATOR].&amp;[MW_EBITDA]"/>
    <s v="{[DIM_CALENDAR].[COD_MONTH].&amp;[202504],[DIM_CALENDAR].[COD_MONTH].&amp;[202505],[DIM_CALENDAR].[COD_MONTH].&amp;[202506]}"/>
    <s v="[DIM_COUNTRY].[COD_COUNTRY].&amp;[TW]"/>
    <s v="[DIM_COUNTRY].[COD_COUNTRY].&amp;[NL]"/>
    <s v="[DIM_COUNTRY].[COD_COUNTRY].&amp;[HU]"/>
    <s v="[DIM_COUNTRY].[COD_PLATFORM].&amp;[NA]"/>
    <s v="[DIM_PARK].[DESC_REGION].&amp;[DG]"/>
    <s v="[DIM_CALENDAR].[COD_MONTH].&amp;[202509]"/>
    <s v="[DIM_COUNTRY].[COD_COUNTRY].&amp;[FR]"/>
    <s v="[DIM_CALENDAR].[COD_MONTH].&amp;[202512]"/>
    <s v="{[DIM_CALENDAR].[COD_MONTH].&amp;[202510],[DIM_CALENDAR].[COD_MONTH].&amp;[202511],[DIM_CALENDAR].[COD_MONTH].&amp;[202512]}"/>
    <s v="{([DIM_REPORTING_UNIT].[COD_PLATFORM_EDPR].&amp;[EDPR-EU],[DIM_REPORTING_UNIT].[COD_COUNTRY].&amp;[PL]),([DIM_REPORTING_UNIT].[COD_PLATFORM_EDPR].&amp;[EDPR-OFF],[DIM_REPORTING_UNIT].[COD_COUNTRY].&amp;[PL])}"/>
    <s v="[FCT_KPI_VAL].[DESC_DETAIL].&amp;[Total]"/>
    <s v="[DIM_REPORTING_UNIT].[COD_COUNTRY].&amp;[DE]"/>
  </metadataStrings>
  <mdxMetadata count="949">
    <mdx n="0" f="v">
      <t c="10">
        <n x="1"/>
        <n x="56"/>
        <n x="10"/>
        <n x="3"/>
        <n x="4"/>
        <n x="12"/>
        <n x="2"/>
        <n x="6"/>
        <n x="17"/>
        <n x="51"/>
      </t>
    </mdx>
    <mdx n="0" f="v">
      <t c="10">
        <n x="1"/>
        <n x="56"/>
        <n x="10"/>
        <n x="3"/>
        <n x="4"/>
        <n x="12"/>
        <n x="2"/>
        <n x="6"/>
        <n x="17"/>
        <n x="52"/>
      </t>
    </mdx>
    <mdx n="0" f="v">
      <t c="5">
        <n x="1"/>
        <n x="56"/>
        <n x="50"/>
        <n x="2"/>
        <n x="53"/>
      </t>
    </mdx>
    <mdx n="0" f="v">
      <t c="5">
        <n x="1"/>
        <n x="56"/>
        <n x="50"/>
        <n x="2"/>
        <n x="55"/>
      </t>
    </mdx>
    <mdx n="0" f="v">
      <t c="5">
        <n x="1"/>
        <n x="56"/>
        <n x="50"/>
        <n x="2"/>
        <n x="54"/>
      </t>
    </mdx>
    <mdx n="0" f="v">
      <t c="5">
        <n x="2"/>
        <n x="56"/>
        <n x="49"/>
        <n x="1"/>
        <n x="5"/>
      </t>
    </mdx>
    <mdx n="0" f="v">
      <t c="6">
        <n x="11"/>
        <n x="56"/>
        <n x="12"/>
        <n x="16"/>
        <n x="2"/>
        <n x="15"/>
      </t>
    </mdx>
    <mdx n="0" f="v">
      <t c="4">
        <n x="11"/>
        <n x="8"/>
        <n x="2"/>
        <n x="56"/>
      </t>
    </mdx>
    <mdx n="0" f="v">
      <t c="6">
        <n x="11"/>
        <n x="56"/>
        <n x="12"/>
        <n x="14"/>
        <n x="2"/>
        <n x="13"/>
      </t>
    </mdx>
    <mdx n="0" f="v">
      <t c="6">
        <n x="5"/>
        <n x="66"/>
        <n x="1"/>
        <n x="2"/>
        <n x="61"/>
        <n x="62"/>
      </t>
    </mdx>
    <mdx n="0" f="v">
      <t c="6">
        <n x="5"/>
        <n x="66"/>
        <n x="1"/>
        <n x="2"/>
        <n x="61"/>
        <n x="63"/>
      </t>
    </mdx>
    <mdx n="0" f="v">
      <t c="6">
        <n x="64"/>
        <n x="66"/>
        <n x="65"/>
        <n x="2"/>
        <n x="61"/>
        <n x="62"/>
      </t>
    </mdx>
    <mdx n="0" f="v">
      <t c="6">
        <n x="64"/>
        <n x="66"/>
        <n x="65"/>
        <n x="2"/>
        <n x="61"/>
        <n x="63"/>
      </t>
    </mdx>
    <mdx n="0" f="v">
      <t c="7">
        <n x="1"/>
        <n x="39"/>
        <n x="66"/>
        <n x="40"/>
        <n x="2"/>
        <n x="5"/>
        <n x="58"/>
      </t>
    </mdx>
    <mdx n="0" f="v">
      <t c="8">
        <n x="1"/>
        <n x="60"/>
        <n x="66"/>
        <n x="20"/>
        <n x="2"/>
        <n x="5"/>
        <n x="21"/>
        <n x="58"/>
      </t>
    </mdx>
    <mdx n="0" f="v">
      <t c="7">
        <n x="1"/>
        <n x="47"/>
        <n x="66"/>
        <n x="48"/>
        <n x="2"/>
        <n x="5"/>
        <n x="58"/>
      </t>
    </mdx>
    <mdx n="0" f="v">
      <t c="7">
        <n x="1"/>
        <n x="37"/>
        <n x="66"/>
        <n x="25"/>
        <n x="2"/>
        <n x="18"/>
        <n x="58"/>
      </t>
    </mdx>
    <mdx n="0" f="v">
      <t c="7">
        <n x="1"/>
        <n x="30"/>
        <n x="66"/>
        <n x="20"/>
        <n x="2"/>
        <n x="18"/>
        <n x="58"/>
      </t>
    </mdx>
    <mdx n="0" f="v">
      <t c="7">
        <n x="1"/>
        <n x="44"/>
        <n x="66"/>
        <n x="20"/>
        <n x="2"/>
        <n x="18"/>
        <n x="58"/>
      </t>
    </mdx>
    <mdx n="0" f="v">
      <t c="7">
        <n x="1"/>
        <n x="43"/>
        <n x="66"/>
        <n x="40"/>
        <n x="2"/>
        <n x="5"/>
        <n x="58"/>
      </t>
    </mdx>
    <mdx n="0" f="v">
      <t c="7">
        <n x="1"/>
        <n x="38"/>
        <n x="66"/>
        <n x="36"/>
        <n x="2"/>
        <n x="18"/>
        <n x="58"/>
      </t>
    </mdx>
    <mdx n="0" f="v">
      <t c="7">
        <n x="1"/>
        <n x="46"/>
        <n x="66"/>
        <n x="36"/>
        <n x="2"/>
        <n x="18"/>
        <n x="58"/>
      </t>
    </mdx>
    <mdx n="0" f="v">
      <t c="7">
        <n x="1"/>
        <n x="33"/>
        <n x="66"/>
        <n x="36"/>
        <n x="2"/>
        <n x="18"/>
        <n x="58"/>
      </t>
    </mdx>
    <mdx n="0" f="v">
      <t c="7">
        <n x="1"/>
        <n x="41"/>
        <n x="66"/>
        <n x="35"/>
        <n x="2"/>
        <n x="18"/>
        <n x="58"/>
      </t>
    </mdx>
    <mdx n="0" f="v">
      <t c="7">
        <n x="1"/>
        <n x="34"/>
        <n x="66"/>
        <n x="35"/>
        <n x="2"/>
        <n x="18"/>
        <n x="58"/>
      </t>
    </mdx>
    <mdx n="0" f="v">
      <t c="7">
        <n x="1"/>
        <n x="42"/>
        <n x="66"/>
        <n x="25"/>
        <n x="2"/>
        <n x="18"/>
        <n x="58"/>
      </t>
    </mdx>
    <mdx n="0" f="v">
      <t c="8">
        <n x="1"/>
        <n x="23"/>
        <n x="66"/>
        <n x="20"/>
        <n x="2"/>
        <n x="5"/>
        <n x="22"/>
        <n x="58"/>
      </t>
    </mdx>
    <mdx n="0" f="v">
      <t c="8">
        <n x="1"/>
        <n x="19"/>
        <n x="66"/>
        <n x="20"/>
        <n x="2"/>
        <n x="5"/>
        <n x="21"/>
        <n x="58"/>
      </t>
    </mdx>
    <mdx n="0" f="v">
      <t c="6">
        <n x="11"/>
        <n x="66"/>
        <n x="12"/>
        <n x="16"/>
        <n x="2"/>
        <n x="13"/>
      </t>
    </mdx>
    <mdx n="0" f="v">
      <t c="6">
        <n x="11"/>
        <n x="66"/>
        <n x="12"/>
        <n x="16"/>
        <n x="2"/>
        <n x="15"/>
      </t>
    </mdx>
    <mdx n="0" f="v">
      <t c="6">
        <n x="11"/>
        <n x="66"/>
        <n x="12"/>
        <n x="14"/>
        <n x="2"/>
        <n x="15"/>
      </t>
    </mdx>
    <mdx n="0" f="v">
      <t c="8">
        <n x="11"/>
        <n x="8"/>
        <n x="2"/>
        <n x="56"/>
        <n x="8"/>
        <n x="2"/>
        <n x="9"/>
        <n x="5"/>
      </t>
    </mdx>
    <mdx n="0" f="v">
      <t c="6">
        <n x="11"/>
        <n x="56"/>
        <n x="12"/>
        <n x="16"/>
        <n x="2"/>
        <n x="13"/>
      </t>
    </mdx>
    <mdx n="0" f="v">
      <t c="10">
        <n x="1"/>
        <n x="66"/>
        <n x="10"/>
        <n x="3"/>
        <n x="4"/>
        <n x="12"/>
        <n x="2"/>
        <n x="6"/>
        <n x="17"/>
        <n x="51"/>
      </t>
    </mdx>
    <mdx n="0" f="v">
      <t c="5">
        <n x="1"/>
        <n x="67"/>
        <n x="50"/>
        <n x="2"/>
        <n x="53"/>
      </t>
    </mdx>
    <mdx n="0" f="v">
      <t c="5">
        <n x="1"/>
        <n x="67"/>
        <n x="50"/>
        <n x="2"/>
        <n x="55"/>
      </t>
    </mdx>
    <mdx n="0" f="v">
      <t c="5">
        <n x="1"/>
        <n x="67"/>
        <n x="50"/>
        <n x="2"/>
        <n x="54"/>
      </t>
    </mdx>
    <mdx n="68" f="v">
      <t c="4">
        <n x="69"/>
        <n x="70"/>
        <n x="71"/>
        <n x="76" s="1"/>
      </t>
    </mdx>
    <mdx n="68" f="v">
      <t c="4">
        <n x="69"/>
        <n x="70"/>
        <n x="83"/>
        <n x="106"/>
      </t>
    </mdx>
    <mdx n="0" f="v">
      <t c="5">
        <n x="2"/>
        <n x="66"/>
        <n x="49"/>
        <n x="1"/>
        <n x="5"/>
      </t>
    </mdx>
    <mdx n="0" f="v">
      <t c="7">
        <n x="1"/>
        <n x="26"/>
        <n x="66"/>
        <n x="25"/>
        <n x="2"/>
        <n x="18"/>
        <n x="58"/>
      </t>
    </mdx>
    <mdx n="0" f="v">
      <t c="7">
        <n x="1"/>
        <n x="24"/>
        <n x="66"/>
        <n x="25"/>
        <n x="2"/>
        <n x="18"/>
        <n x="58"/>
      </t>
    </mdx>
    <mdx n="0" f="v">
      <t c="8">
        <n x="1"/>
        <n x="60"/>
        <n x="66"/>
        <n x="20"/>
        <n x="2"/>
        <n x="5"/>
        <n x="22"/>
        <n x="58"/>
      </t>
    </mdx>
    <mdx n="0" f="v">
      <t c="6">
        <n x="64"/>
        <n x="114"/>
        <n x="65"/>
        <n x="2"/>
        <n x="61"/>
        <n x="63"/>
      </t>
    </mdx>
    <mdx n="0" f="v">
      <t c="4">
        <n x="11"/>
        <n x="8"/>
        <n x="2"/>
        <n x="66"/>
      </t>
    </mdx>
    <mdx n="0" f="v">
      <t c="4">
        <n x="11"/>
        <n x="7"/>
        <n x="2"/>
        <n x="66"/>
      </t>
    </mdx>
    <mdx n="0" f="v">
      <t c="6">
        <n x="11"/>
        <n x="66"/>
        <n x="12"/>
        <n x="14"/>
        <n x="2"/>
        <n x="13"/>
      </t>
    </mdx>
    <mdx n="0" f="v">
      <t c="7">
        <n x="1"/>
        <n x="39"/>
        <n x="114"/>
        <n x="40"/>
        <n x="2"/>
        <n x="5"/>
        <n x="58"/>
      </t>
    </mdx>
    <mdx n="0" f="v">
      <t c="7">
        <n x="1"/>
        <n x="43"/>
        <n x="114"/>
        <n x="40"/>
        <n x="2"/>
        <n x="5"/>
        <n x="58"/>
      </t>
    </mdx>
    <mdx n="0" f="v">
      <t c="7">
        <n x="1"/>
        <n x="38"/>
        <n x="114"/>
        <n x="36"/>
        <n x="2"/>
        <n x="18"/>
        <n x="58"/>
      </t>
    </mdx>
    <mdx n="0" f="v">
      <t c="7">
        <n x="1"/>
        <n x="46"/>
        <n x="114"/>
        <n x="36"/>
        <n x="2"/>
        <n x="18"/>
        <n x="58"/>
      </t>
    </mdx>
    <mdx n="0" f="v">
      <t c="7">
        <n x="1"/>
        <n x="33"/>
        <n x="114"/>
        <n x="36"/>
        <n x="2"/>
        <n x="18"/>
        <n x="58"/>
      </t>
    </mdx>
    <mdx n="0" f="v">
      <t c="7">
        <n x="1"/>
        <n x="41"/>
        <n x="114"/>
        <n x="35"/>
        <n x="2"/>
        <n x="18"/>
        <n x="58"/>
      </t>
    </mdx>
    <mdx n="0" f="v">
      <t c="7">
        <n x="1"/>
        <n x="34"/>
        <n x="114"/>
        <n x="35"/>
        <n x="2"/>
        <n x="18"/>
        <n x="58"/>
      </t>
    </mdx>
    <mdx n="0" f="v">
      <t c="7">
        <n x="1"/>
        <n x="45"/>
        <n x="114"/>
        <n x="31"/>
        <n x="2"/>
        <n x="18"/>
        <n x="58"/>
      </t>
    </mdx>
    <mdx n="0" f="v">
      <t c="7">
        <n x="1"/>
        <n x="42"/>
        <n x="114"/>
        <n x="25"/>
        <n x="2"/>
        <n x="18"/>
        <n x="58"/>
      </t>
    </mdx>
    <mdx n="0" f="v">
      <t c="7">
        <n x="1"/>
        <n x="47"/>
        <n x="114"/>
        <n x="48"/>
        <n x="2"/>
        <n x="5"/>
        <n x="58"/>
      </t>
    </mdx>
    <mdx n="0" f="v">
      <t c="8">
        <n x="1"/>
        <n x="60"/>
        <n x="114"/>
        <n x="20"/>
        <n x="2"/>
        <n x="5"/>
        <n x="22"/>
        <n x="58"/>
      </t>
    </mdx>
    <mdx n="0" f="v">
      <t c="7">
        <n x="1"/>
        <n x="27"/>
        <n x="114"/>
        <n x="20"/>
        <n x="2"/>
        <n x="3"/>
        <n x="59"/>
      </t>
    </mdx>
    <mdx n="0" f="v">
      <t c="7">
        <n x="1"/>
        <n x="26"/>
        <n x="114"/>
        <n x="25"/>
        <n x="2"/>
        <n x="18"/>
        <n x="58"/>
      </t>
    </mdx>
    <mdx n="0" f="v">
      <t c="7">
        <n x="1"/>
        <n x="28"/>
        <n x="114"/>
        <n x="29"/>
        <n x="2"/>
        <n x="18"/>
        <n x="58"/>
      </t>
    </mdx>
    <mdx n="0" f="v">
      <t c="7">
        <n x="1"/>
        <n x="24"/>
        <n x="114"/>
        <n x="25"/>
        <n x="2"/>
        <n x="18"/>
        <n x="58"/>
      </t>
    </mdx>
    <mdx n="0" f="v">
      <t c="8">
        <n x="1"/>
        <n x="23"/>
        <n x="114"/>
        <n x="20"/>
        <n x="2"/>
        <n x="5"/>
        <n x="21"/>
        <n x="58"/>
      </t>
    </mdx>
    <mdx n="0" f="v">
      <t c="8">
        <n x="1"/>
        <n x="23"/>
        <n x="114"/>
        <n x="20"/>
        <n x="2"/>
        <n x="5"/>
        <n x="22"/>
        <n x="58"/>
      </t>
    </mdx>
    <mdx n="0" f="v">
      <t c="8">
        <n x="1"/>
        <n x="19"/>
        <n x="114"/>
        <n x="20"/>
        <n x="2"/>
        <n x="5"/>
        <n x="21"/>
        <n x="58"/>
      </t>
    </mdx>
    <mdx n="0" f="v">
      <t c="8">
        <n x="1"/>
        <n x="19"/>
        <n x="114"/>
        <n x="20"/>
        <n x="2"/>
        <n x="5"/>
        <n x="22"/>
        <n x="58"/>
      </t>
    </mdx>
    <mdx n="0" f="v">
      <t c="8">
        <n x="1"/>
        <n x="60"/>
        <n x="114"/>
        <n x="20"/>
        <n x="2"/>
        <n x="5"/>
        <n x="21"/>
        <n x="58"/>
      </t>
    </mdx>
    <mdx n="0" f="v">
      <t c="7">
        <n x="1"/>
        <n x="37"/>
        <n x="114"/>
        <n x="25"/>
        <n x="2"/>
        <n x="18"/>
        <n x="58"/>
      </t>
    </mdx>
    <mdx n="0" f="v">
      <t c="7">
        <n x="1"/>
        <n x="30"/>
        <n x="114"/>
        <n x="20"/>
        <n x="2"/>
        <n x="18"/>
        <n x="58"/>
      </t>
    </mdx>
    <mdx n="0" f="v">
      <t c="7">
        <n x="1"/>
        <n x="44"/>
        <n x="114"/>
        <n x="20"/>
        <n x="2"/>
        <n x="18"/>
        <n x="58"/>
      </t>
    </mdx>
    <mdx n="68" f="v">
      <t c="5">
        <n x="69"/>
        <n x="116"/>
        <n x="93"/>
        <n x="71"/>
        <n x="87" s="1"/>
      </t>
    </mdx>
    <mdx n="68" f="v">
      <t c="5">
        <n x="69"/>
        <n x="116"/>
        <n x="93"/>
        <n x="71"/>
        <n x="103"/>
      </t>
    </mdx>
    <mdx n="68" f="v">
      <t c="4">
        <n x="69"/>
        <n x="116"/>
        <n x="71"/>
        <n x="87" s="1"/>
      </t>
    </mdx>
    <mdx n="82" f="v">
      <t c="4">
        <n x="118"/>
        <n x="107"/>
        <n x="81"/>
        <n x="99"/>
      </t>
    </mdx>
    <mdx n="0" f="v">
      <t c="8">
        <n x="1"/>
        <n x="57"/>
        <n x="115"/>
        <n x="4"/>
        <n x="8"/>
        <n x="2"/>
        <n x="9"/>
        <n x="5"/>
      </t>
    </mdx>
    <mdx n="68" f="v">
      <t c="4">
        <n x="69"/>
        <n x="116"/>
        <n x="77"/>
        <n x="78"/>
      </t>
    </mdx>
    <mdx n="68" f="v">
      <t c="5">
        <n x="69"/>
        <n x="116"/>
        <n x="101" s="1"/>
        <n x="71"/>
        <n x="73"/>
      </t>
    </mdx>
    <mdx n="68" f="v">
      <t c="5" si="97">
        <n x="69"/>
        <n x="116"/>
        <n x="93"/>
        <n x="95"/>
        <n x="87" s="1"/>
      </t>
    </mdx>
    <mdx n="68" f="v">
      <t c="5" si="97">
        <n x="69"/>
        <n x="116"/>
        <n x="98"/>
        <n x="95"/>
        <n x="87" s="1"/>
      </t>
    </mdx>
    <mdx n="68" f="v">
      <t c="5" si="97">
        <n x="69"/>
        <n x="116"/>
        <n x="71"/>
        <n x="121"/>
        <n x="100" s="1"/>
      </t>
    </mdx>
    <mdx n="68" f="v">
      <t c="4">
        <n x="69"/>
        <n x="116"/>
        <n x="71"/>
        <n x="73"/>
      </t>
    </mdx>
    <mdx n="68" f="v">
      <t c="4">
        <n x="69"/>
        <n x="116"/>
        <n x="71"/>
        <n x="104"/>
      </t>
    </mdx>
    <mdx n="68" f="v">
      <t c="4">
        <n x="69"/>
        <n x="116"/>
        <n x="77"/>
        <n x="71"/>
      </t>
    </mdx>
    <mdx n="68" f="v">
      <t c="4">
        <n x="69"/>
        <n x="116"/>
        <n x="77"/>
        <n x="87" s="1"/>
      </t>
    </mdx>
    <mdx n="68" f="v">
      <t c="4">
        <n x="69"/>
        <n x="116"/>
        <n x="83"/>
        <n x="91" s="1"/>
      </t>
    </mdx>
    <mdx n="68" f="v">
      <t c="4">
        <n x="69"/>
        <n x="116"/>
        <n x="83"/>
        <n x="102"/>
      </t>
    </mdx>
    <mdx n="68" f="v">
      <t c="4">
        <n x="69"/>
        <n x="116"/>
        <n x="77"/>
        <n x="79"/>
      </t>
    </mdx>
    <mdx n="68" f="v">
      <t c="4">
        <n x="69"/>
        <n x="116"/>
        <n x="77"/>
        <n x="112"/>
      </t>
    </mdx>
    <mdx n="68" f="v">
      <t c="4">
        <n x="69"/>
        <n x="116"/>
        <n x="89" s="1"/>
        <n x="74"/>
      </t>
    </mdx>
    <mdx n="68" f="v">
      <t c="4">
        <n x="69"/>
        <n x="116"/>
        <n x="94" s="1"/>
        <n x="79"/>
      </t>
    </mdx>
    <mdx n="68" f="v">
      <t c="4">
        <n x="69"/>
        <n x="116"/>
        <n x="77"/>
        <n x="111"/>
      </t>
    </mdx>
    <mdx n="80" f="v">
      <t c="4" si="85">
        <n x="124"/>
        <n x="122"/>
        <n x="123"/>
        <n x="117"/>
      </t>
    </mdx>
    <mdx n="0" f="v">
      <t c="4">
        <n x="11"/>
        <n x="56"/>
        <n x="12"/>
        <n x="16"/>
      </t>
    </mdx>
    <mdx n="0" f="v">
      <t c="8">
        <n x="1"/>
        <n x="19"/>
        <n x="66"/>
        <n x="20"/>
        <n x="2"/>
        <n x="5"/>
        <n x="22"/>
        <n x="58"/>
      </t>
    </mdx>
    <mdx n="0" f="v">
      <t c="4">
        <n x="11"/>
        <n x="7"/>
        <n x="2"/>
        <n x="56"/>
      </t>
    </mdx>
    <mdx n="0" f="v">
      <t c="6">
        <n x="11"/>
        <n x="56"/>
        <n x="12"/>
        <n x="14"/>
        <n x="2"/>
        <n x="15"/>
      </t>
    </mdx>
    <mdx n="0" f="v">
      <t c="10">
        <n x="1"/>
        <n x="127"/>
        <n x="10"/>
        <n x="3"/>
        <n x="4"/>
        <n x="12"/>
        <n x="2"/>
        <n x="6"/>
        <n x="17"/>
        <n x="51"/>
      </t>
    </mdx>
    <mdx n="0" f="v">
      <t c="10">
        <n x="1"/>
        <n x="127"/>
        <n x="10"/>
        <n x="3"/>
        <n x="4"/>
        <n x="12"/>
        <n x="2"/>
        <n x="6"/>
        <n x="17"/>
        <n x="52"/>
      </t>
    </mdx>
    <mdx n="68" f="v">
      <t c="4">
        <n x="69"/>
        <n x="116"/>
        <n x="77"/>
        <n x="108"/>
      </t>
    </mdx>
    <mdx n="68" f="v">
      <t c="4">
        <n x="69"/>
        <n x="116"/>
        <n x="71"/>
        <n x="76" s="1"/>
      </t>
    </mdx>
    <mdx n="68" f="v">
      <t c="4">
        <n x="69"/>
        <n x="116"/>
        <n x="71"/>
        <n x="106"/>
      </t>
    </mdx>
    <mdx n="0" f="v">
      <t c="7">
        <n x="1"/>
        <n x="47"/>
        <n x="127"/>
        <n x="48"/>
        <n x="2"/>
        <n x="5"/>
        <n x="58"/>
      </t>
    </mdx>
    <mdx n="0" f="v">
      <t c="7">
        <n x="1"/>
        <n x="39"/>
        <n x="127"/>
        <n x="40"/>
        <n x="2"/>
        <n x="5"/>
        <n x="58"/>
      </t>
    </mdx>
    <mdx n="0" f="v">
      <t c="7">
        <n x="1"/>
        <n x="43"/>
        <n x="127"/>
        <n x="40"/>
        <n x="2"/>
        <n x="5"/>
        <n x="58"/>
      </t>
    </mdx>
    <mdx n="0" f="v">
      <t c="7">
        <n x="1"/>
        <n x="38"/>
        <n x="127"/>
        <n x="36"/>
        <n x="2"/>
        <n x="18"/>
        <n x="58"/>
      </t>
    </mdx>
    <mdx n="0" f="v">
      <t c="7">
        <n x="1"/>
        <n x="46"/>
        <n x="127"/>
        <n x="36"/>
        <n x="2"/>
        <n x="18"/>
        <n x="58"/>
      </t>
    </mdx>
    <mdx n="0" f="v">
      <t c="7">
        <n x="1"/>
        <n x="33"/>
        <n x="127"/>
        <n x="36"/>
        <n x="2"/>
        <n x="18"/>
        <n x="58"/>
      </t>
    </mdx>
    <mdx n="0" f="v">
      <t c="7">
        <n x="1"/>
        <n x="41"/>
        <n x="127"/>
        <n x="35"/>
        <n x="2"/>
        <n x="18"/>
        <n x="58"/>
      </t>
    </mdx>
    <mdx n="0" f="v">
      <t c="7">
        <n x="1"/>
        <n x="34"/>
        <n x="127"/>
        <n x="35"/>
        <n x="2"/>
        <n x="18"/>
        <n x="58"/>
      </t>
    </mdx>
    <mdx n="0" f="v">
      <t c="7">
        <n x="1"/>
        <n x="45"/>
        <n x="127"/>
        <n x="31"/>
        <n x="2"/>
        <n x="18"/>
        <n x="58"/>
      </t>
    </mdx>
    <mdx n="0" f="v">
      <t c="7">
        <n x="1"/>
        <n x="42"/>
        <n x="127"/>
        <n x="25"/>
        <n x="2"/>
        <n x="18"/>
        <n x="58"/>
      </t>
    </mdx>
    <mdx n="0" f="v">
      <t c="7">
        <n x="1"/>
        <n x="126"/>
        <n x="127"/>
        <n x="125"/>
        <n x="2"/>
        <n x="18"/>
        <n x="58"/>
      </t>
    </mdx>
    <mdx n="0" f="v">
      <t c="7">
        <n x="1"/>
        <n x="30"/>
        <n x="127"/>
        <n x="20"/>
        <n x="2"/>
        <n x="18"/>
        <n x="58"/>
      </t>
    </mdx>
    <mdx n="0" f="v">
      <t c="7">
        <n x="1"/>
        <n x="44"/>
        <n x="127"/>
        <n x="20"/>
        <n x="2"/>
        <n x="18"/>
        <n x="58"/>
      </t>
    </mdx>
    <mdx n="0" f="v">
      <t c="7">
        <n x="1"/>
        <n x="27"/>
        <n x="127"/>
        <n x="20"/>
        <n x="2"/>
        <n x="3"/>
        <n x="59"/>
      </t>
    </mdx>
    <mdx n="0" f="v">
      <t c="7">
        <n x="1"/>
        <n x="28"/>
        <n x="127"/>
        <n x="29"/>
        <n x="2"/>
        <n x="18"/>
        <n x="58"/>
      </t>
    </mdx>
    <mdx n="0" f="v">
      <t c="7">
        <n x="1"/>
        <n x="24"/>
        <n x="127"/>
        <n x="25"/>
        <n x="2"/>
        <n x="18"/>
        <n x="58"/>
      </t>
    </mdx>
    <mdx n="0" f="v">
      <t c="7">
        <n x="1"/>
        <n x="167"/>
        <n x="127"/>
        <n x="125"/>
        <n x="2"/>
        <n x="18"/>
        <n x="58"/>
      </t>
    </mdx>
    <mdx n="0" f="v">
      <t c="8">
        <n x="1"/>
        <n x="23"/>
        <n x="127"/>
        <n x="20"/>
        <n x="2"/>
        <n x="5"/>
        <n x="21"/>
        <n x="58"/>
      </t>
    </mdx>
    <mdx n="0" f="v">
      <t c="8">
        <n x="1"/>
        <n x="23"/>
        <n x="127"/>
        <n x="20"/>
        <n x="2"/>
        <n x="5"/>
        <n x="22"/>
        <n x="58"/>
      </t>
    </mdx>
    <mdx n="0" f="v">
      <t c="8">
        <n x="1"/>
        <n x="19"/>
        <n x="127"/>
        <n x="20"/>
        <n x="2"/>
        <n x="5"/>
        <n x="21"/>
        <n x="58"/>
      </t>
    </mdx>
    <mdx n="0" f="v">
      <t c="8">
        <n x="1"/>
        <n x="19"/>
        <n x="127"/>
        <n x="20"/>
        <n x="2"/>
        <n x="5"/>
        <n x="22"/>
        <n x="58"/>
      </t>
    </mdx>
    <mdx n="0" f="v">
      <t c="8">
        <n x="1"/>
        <n x="60"/>
        <n x="127"/>
        <n x="20"/>
        <n x="2"/>
        <n x="5"/>
        <n x="21"/>
        <n x="58"/>
      </t>
    </mdx>
    <mdx n="0" f="v">
      <t c="8">
        <n x="1"/>
        <n x="60"/>
        <n x="127"/>
        <n x="20"/>
        <n x="2"/>
        <n x="5"/>
        <n x="22"/>
        <n x="58"/>
      </t>
    </mdx>
    <mdx n="68" f="v">
      <t c="4">
        <n x="69"/>
        <n x="116"/>
        <n x="71"/>
        <n x="108"/>
      </t>
    </mdx>
    <mdx n="128" f="v">
      <t c="4">
        <n x="136" s="1"/>
        <n x="2"/>
        <n x="159" s="1"/>
        <n x="159" s="1"/>
      </t>
    </mdx>
    <mdx n="128" f="v">
      <t c="5">
        <n x="127"/>
        <n x="129"/>
        <n x="130"/>
        <n x="2"/>
        <n x="149" s="1"/>
      </t>
    </mdx>
    <mdx n="128" f="v">
      <t c="5">
        <n x="127"/>
        <n x="129"/>
        <n x="130"/>
        <n x="2"/>
        <n x="153" s="1"/>
      </t>
    </mdx>
    <mdx n="128" f="v">
      <t c="5">
        <n x="127"/>
        <n x="170" s="1"/>
        <n x="132"/>
        <n x="131"/>
        <n x="149" s="1"/>
      </t>
    </mdx>
    <mdx n="128" f="v">
      <t c="7">
        <n x="138" s="1"/>
        <n x="2"/>
        <n x="142"/>
        <n x="131"/>
        <n x="134"/>
        <n x="160"/>
        <n x="135"/>
      </t>
    </mdx>
    <mdx n="128" f="v">
      <t c="7">
        <n x="127"/>
        <n x="141"/>
        <n x="132"/>
        <n x="131"/>
        <n x="2"/>
        <n x="144" s="1"/>
        <n x="135"/>
      </t>
    </mdx>
    <mdx n="128" f="v">
      <t c="6">
        <n x="127"/>
        <n x="170" s="1"/>
        <n x="154"/>
        <n x="2"/>
        <n x="139" s="1"/>
        <n x="139" s="1"/>
      </t>
    </mdx>
    <mdx n="128" f="v">
      <t c="6">
        <n x="127"/>
        <n x="155"/>
        <n x="130"/>
        <n x="2"/>
        <n x="133"/>
        <n x="140" s="1"/>
      </t>
    </mdx>
    <mdx n="128" f="v">
      <t c="6">
        <n x="127"/>
        <n x="141"/>
        <n x="132"/>
        <n x="131"/>
        <n x="2"/>
        <n x="144" s="1"/>
      </t>
    </mdx>
    <mdx n="128" f="v">
      <t c="5">
        <n x="127"/>
        <n x="155"/>
        <n x="130"/>
        <n x="2"/>
        <n x="166" s="1"/>
      </t>
    </mdx>
    <mdx n="128" f="v">
      <t c="6">
        <n x="127"/>
        <n x="141"/>
        <n x="129"/>
        <n x="130"/>
        <n x="147"/>
        <n x="143"/>
      </t>
    </mdx>
    <mdx n="128" f="v">
      <t c="7">
        <n x="127"/>
        <n x="129"/>
        <n x="130"/>
        <n x="2"/>
        <n x="2"/>
        <n x="136"/>
        <n x="178"/>
      </t>
    </mdx>
    <mdx n="128" f="v">
      <t c="6">
        <n x="127"/>
        <n x="129"/>
        <n x="130"/>
        <n x="2"/>
        <n x="134"/>
        <n x="157"/>
      </t>
    </mdx>
    <mdx n="128" f="v">
      <t c="7">
        <n x="127"/>
        <n x="141"/>
        <n x="129"/>
        <n x="130"/>
        <n x="2"/>
        <n x="133"/>
        <n x="161"/>
      </t>
    </mdx>
    <mdx n="128" f="v">
      <t c="7">
        <n x="138" s="1"/>
        <n x="2"/>
        <n x="142"/>
        <n x="131"/>
        <n x="134"/>
        <n x="160"/>
        <n x="161"/>
      </t>
    </mdx>
    <mdx n="128" f="v">
      <t c="7">
        <n x="127"/>
        <n x="129"/>
        <n x="130"/>
        <n x="131"/>
        <n x="133"/>
        <n x="134"/>
        <n x="157"/>
      </t>
    </mdx>
    <mdx n="128" f="v">
      <t c="7">
        <n x="127"/>
        <n x="155"/>
        <n x="130"/>
        <n x="2"/>
        <n x="2"/>
        <n x="147"/>
        <n x="143"/>
      </t>
    </mdx>
    <mdx n="128" f="v">
      <t c="7">
        <n x="127"/>
        <n x="129"/>
        <n x="142"/>
        <n x="131"/>
        <n x="134"/>
        <n x="160"/>
        <n x="171"/>
      </t>
    </mdx>
    <mdx n="128" f="v">
      <t c="6">
        <n x="127"/>
        <n x="179" s="1"/>
        <n x="180"/>
        <n x="181"/>
        <n x="2"/>
        <n x="140" s="1"/>
      </t>
    </mdx>
    <mdx n="128" f="v">
      <t c="6">
        <n x="127"/>
        <n x="155"/>
        <n x="130"/>
        <n x="2"/>
        <n x="136"/>
        <n x="135"/>
      </t>
    </mdx>
    <mdx n="128" f="v">
      <t c="7">
        <n x="127"/>
        <n x="154"/>
        <n x="130"/>
        <n x="2"/>
        <n x="133"/>
        <n x="150"/>
        <n x="182"/>
      </t>
    </mdx>
    <mdx n="128" f="v">
      <t c="7">
        <n x="127"/>
        <n x="2"/>
        <n x="132"/>
        <n x="131"/>
        <n x="2"/>
        <n x="133"/>
        <n x="173"/>
      </t>
    </mdx>
    <mdx n="128" f="v">
      <t c="5">
        <n x="127"/>
        <n x="141"/>
        <n x="129"/>
        <n x="130"/>
        <n x="2"/>
      </t>
    </mdx>
    <mdx n="128" f="v">
      <t c="6">
        <n x="127"/>
        <n x="155"/>
        <n x="130"/>
        <n x="130"/>
        <n x="133"/>
        <n x="135"/>
      </t>
    </mdx>
    <mdx n="128" f="v">
      <t c="5">
        <n x="127"/>
        <n x="170" s="1"/>
        <n x="132"/>
        <n x="131"/>
        <n x="153" s="1"/>
      </t>
    </mdx>
    <mdx n="128" f="v">
      <t c="6">
        <n x="127"/>
        <n x="169"/>
        <n x="130"/>
        <n x="131"/>
        <n x="133"/>
        <n x="135"/>
      </t>
    </mdx>
    <mdx n="128" f="v">
      <t c="5">
        <n x="127"/>
        <n x="2"/>
        <n x="132"/>
        <n x="131"/>
        <n x="139" s="1"/>
      </t>
    </mdx>
    <mdx n="128" f="v">
      <t c="5">
        <n x="127"/>
        <n x="2"/>
        <n x="129"/>
        <n x="130"/>
        <n x="168" s="1"/>
      </t>
    </mdx>
    <mdx n="128" f="v">
      <t c="5">
        <n x="127"/>
        <n x="141"/>
        <n x="129"/>
        <n x="130"/>
        <n x="147"/>
      </t>
    </mdx>
    <mdx n="128" f="v">
      <t c="6">
        <n x="127"/>
        <n x="129"/>
        <n x="130"/>
        <n x="2"/>
        <n x="136"/>
        <n x="137"/>
      </t>
    </mdx>
    <mdx n="128" f="v">
      <t c="6">
        <n x="127"/>
        <n x="169"/>
        <n x="154"/>
        <n x="130"/>
        <n x="2"/>
        <n x="136"/>
      </t>
    </mdx>
    <mdx n="128" f="v">
      <t c="6">
        <n x="127"/>
        <n x="129"/>
        <n x="129"/>
        <n x="136"/>
        <n x="134"/>
        <n x="148"/>
      </t>
    </mdx>
    <mdx n="128" f="v">
      <t c="5">
        <n x="127"/>
        <n x="141"/>
        <n x="129"/>
        <n x="2"/>
        <n x="133"/>
      </t>
    </mdx>
    <mdx n="128" f="v">
      <t c="6">
        <n x="127"/>
        <n x="155"/>
        <n x="132"/>
        <n x="131"/>
        <n x="133"/>
        <n x="156"/>
      </t>
    </mdx>
    <mdx n="128" f="v">
      <t c="6">
        <n x="127"/>
        <n x="129"/>
        <n x="130"/>
        <n x="131"/>
        <n x="134"/>
        <n x="146"/>
      </t>
    </mdx>
    <mdx n="128" f="v">
      <t c="6">
        <n x="127"/>
        <n x="141"/>
        <n x="129"/>
        <n x="131"/>
        <n x="136"/>
        <n x="134"/>
      </t>
    </mdx>
    <mdx n="128" f="v">
      <t c="7">
        <n x="127"/>
        <n x="154"/>
        <n x="130"/>
        <n x="2"/>
        <n x="136"/>
        <n x="137"/>
        <n x="163" s="1"/>
      </t>
    </mdx>
    <mdx n="128" f="v">
      <t c="6">
        <n x="127"/>
        <n x="154"/>
        <n x="130"/>
        <n x="2"/>
        <n x="139" s="1"/>
        <n x="156"/>
      </t>
    </mdx>
    <mdx n="128" f="v">
      <t c="7">
        <n x="127"/>
        <n x="129"/>
        <n x="130"/>
        <n x="130"/>
        <n x="132"/>
        <n x="131"/>
        <n x="165"/>
      </t>
    </mdx>
    <mdx n="128" f="v">
      <t c="7">
        <n x="127"/>
        <n x="183"/>
        <n x="130"/>
        <n x="130"/>
        <n x="132"/>
        <n x="131"/>
        <n x="162"/>
      </t>
    </mdx>
    <mdx n="128" f="v">
      <t c="7">
        <n x="138" s="1"/>
        <n x="2"/>
        <n x="142"/>
        <n x="2"/>
        <n x="132"/>
        <n x="131"/>
        <n x="184"/>
      </t>
    </mdx>
    <mdx n="128" f="v">
      <t c="6">
        <n x="127"/>
        <n x="154"/>
        <n x="130"/>
        <n x="2"/>
        <n x="133"/>
        <n x="150"/>
      </t>
    </mdx>
    <mdx n="128" f="v">
      <t c="7">
        <n x="127"/>
        <n x="151" s="1"/>
        <n x="2"/>
        <n x="134"/>
        <n x="157"/>
        <n x="136"/>
        <n x="172"/>
      </t>
    </mdx>
    <mdx n="128" f="v">
      <t c="7">
        <n x="127"/>
        <n x="183"/>
        <n x="150"/>
        <n x="2"/>
        <n x="132"/>
        <n x="131"/>
        <n x="162"/>
      </t>
    </mdx>
    <mdx n="128" f="v">
      <t c="5">
        <n x="127"/>
        <n x="2"/>
        <n x="129"/>
        <n x="2"/>
        <n x="2"/>
      </t>
    </mdx>
    <mdx n="128" f="v">
      <t c="5">
        <n x="127"/>
        <n x="129"/>
        <n x="130"/>
        <n x="131"/>
        <n x="147"/>
      </t>
    </mdx>
    <mdx n="0" f="v">
      <t c="6">
        <n x="5"/>
        <n x="177"/>
        <n x="1"/>
        <n x="2"/>
        <n x="61"/>
        <n x="62"/>
      </t>
    </mdx>
    <mdx n="0" f="v">
      <t c="4">
        <n x="11"/>
        <n x="8"/>
        <n x="2"/>
        <n x="114"/>
      </t>
    </mdx>
    <mdx n="0" f="v">
      <t c="4">
        <n x="11"/>
        <n x="7"/>
        <n x="2"/>
        <n x="114"/>
      </t>
    </mdx>
    <mdx n="0" f="v">
      <t c="6">
        <n x="11"/>
        <n x="114"/>
        <n x="12"/>
        <n x="16"/>
        <n x="2"/>
        <n x="15"/>
      </t>
    </mdx>
    <mdx n="0" f="v">
      <t c="6">
        <n x="11"/>
        <n x="114"/>
        <n x="12"/>
        <n x="14"/>
        <n x="2"/>
        <n x="15"/>
      </t>
    </mdx>
    <mdx n="0" f="v">
      <t c="6">
        <n x="11"/>
        <n x="114"/>
        <n x="12"/>
        <n x="16"/>
        <n x="2"/>
        <n x="13"/>
      </t>
    </mdx>
    <mdx n="0" f="v">
      <t c="6">
        <n x="11"/>
        <n x="114"/>
        <n x="12"/>
        <n x="14"/>
        <n x="2"/>
        <n x="13"/>
      </t>
    </mdx>
    <mdx n="0" f="v">
      <t c="5">
        <n x="1"/>
        <n x="109"/>
        <n x="50"/>
        <n x="2"/>
        <n x="55"/>
      </t>
    </mdx>
    <mdx n="0" f="v">
      <t c="5">
        <n x="1"/>
        <n x="109"/>
        <n x="50"/>
        <n x="2"/>
        <n x="53"/>
      </t>
    </mdx>
    <mdx n="0" f="v">
      <t c="5">
        <n x="1"/>
        <n x="109"/>
        <n x="50"/>
        <n x="2"/>
        <n x="54"/>
      </t>
    </mdx>
    <mdx n="128" f="v">
      <t c="5">
        <n x="177"/>
        <n x="2"/>
        <n x="132"/>
        <n x="131"/>
        <n x="168" s="1"/>
      </t>
    </mdx>
    <mdx n="128" f="v">
      <t c="5">
        <n x="177"/>
        <n x="129"/>
        <n x="130"/>
        <n x="2"/>
        <n x="153" s="1"/>
      </t>
    </mdx>
    <mdx n="0" f="v">
      <t c="10">
        <n x="1"/>
        <n x="177"/>
        <n x="10"/>
        <n x="3"/>
        <n x="4"/>
        <n x="12"/>
        <n x="2"/>
        <n x="6"/>
        <n x="17"/>
        <n x="51"/>
      </t>
    </mdx>
    <mdx n="0" f="v">
      <t c="7">
        <n x="1"/>
        <n x="47"/>
        <n x="177"/>
        <n x="48"/>
        <n x="2"/>
        <n x="5"/>
        <n x="58"/>
      </t>
    </mdx>
    <mdx n="0" f="v">
      <t c="7">
        <n x="1"/>
        <n x="39"/>
        <n x="177"/>
        <n x="40"/>
        <n x="2"/>
        <n x="5"/>
        <n x="58"/>
      </t>
    </mdx>
    <mdx n="0" f="v">
      <t c="7">
        <n x="1"/>
        <n x="43"/>
        <n x="177"/>
        <n x="40"/>
        <n x="2"/>
        <n x="5"/>
        <n x="58"/>
      </t>
    </mdx>
    <mdx n="0" f="v">
      <t c="7">
        <n x="1"/>
        <n x="38"/>
        <n x="177"/>
        <n x="36"/>
        <n x="2"/>
        <n x="18"/>
        <n x="58"/>
      </t>
    </mdx>
    <mdx n="0" f="v">
      <t c="7">
        <n x="1"/>
        <n x="46"/>
        <n x="177"/>
        <n x="36"/>
        <n x="2"/>
        <n x="18"/>
        <n x="58"/>
      </t>
    </mdx>
    <mdx n="0" f="v">
      <t c="7">
        <n x="1"/>
        <n x="33"/>
        <n x="177"/>
        <n x="36"/>
        <n x="2"/>
        <n x="18"/>
        <n x="58"/>
      </t>
    </mdx>
    <mdx n="0" f="v">
      <t c="7">
        <n x="1"/>
        <n x="41"/>
        <n x="177"/>
        <n x="35"/>
        <n x="2"/>
        <n x="18"/>
        <n x="58"/>
      </t>
    </mdx>
    <mdx n="0" f="v">
      <t c="7">
        <n x="1"/>
        <n x="34"/>
        <n x="177"/>
        <n x="35"/>
        <n x="2"/>
        <n x="18"/>
        <n x="58"/>
      </t>
    </mdx>
    <mdx n="0" f="v">
      <t c="7">
        <n x="1"/>
        <n x="45"/>
        <n x="177"/>
        <n x="31"/>
        <n x="2"/>
        <n x="18"/>
        <n x="58"/>
      </t>
    </mdx>
    <mdx n="0" f="v">
      <t c="7">
        <n x="1"/>
        <n x="42"/>
        <n x="177"/>
        <n x="25"/>
        <n x="2"/>
        <n x="18"/>
        <n x="58"/>
      </t>
    </mdx>
    <mdx n="0" f="v">
      <t c="7">
        <n x="1"/>
        <n x="37"/>
        <n x="177"/>
        <n x="25"/>
        <n x="2"/>
        <n x="18"/>
        <n x="58"/>
      </t>
    </mdx>
    <mdx n="0" f="v">
      <t c="7">
        <n x="1"/>
        <n x="30"/>
        <n x="177"/>
        <n x="20"/>
        <n x="2"/>
        <n x="18"/>
        <n x="58"/>
      </t>
    </mdx>
    <mdx n="0" f="v">
      <t c="7">
        <n x="1"/>
        <n x="44"/>
        <n x="177"/>
        <n x="20"/>
        <n x="2"/>
        <n x="18"/>
        <n x="58"/>
      </t>
    </mdx>
    <mdx n="0" f="v">
      <t c="7">
        <n x="1"/>
        <n x="27"/>
        <n x="177"/>
        <n x="20"/>
        <n x="2"/>
        <n x="3"/>
        <n x="59"/>
      </t>
    </mdx>
    <mdx n="0" f="v">
      <t c="7">
        <n x="1"/>
        <n x="28"/>
        <n x="177"/>
        <n x="29"/>
        <n x="2"/>
        <n x="18"/>
        <n x="58"/>
      </t>
    </mdx>
    <mdx n="0" f="v">
      <t c="7">
        <n x="1"/>
        <n x="24"/>
        <n x="177"/>
        <n x="25"/>
        <n x="2"/>
        <n x="18"/>
        <n x="58"/>
      </t>
    </mdx>
    <mdx n="0" f="v">
      <t c="7">
        <n x="1"/>
        <n x="167"/>
        <n x="177"/>
        <n x="125"/>
        <n x="2"/>
        <n x="18"/>
        <n x="58"/>
      </t>
    </mdx>
    <mdx n="0" f="v">
      <t c="8">
        <n x="1"/>
        <n x="23"/>
        <n x="177"/>
        <n x="20"/>
        <n x="2"/>
        <n x="5"/>
        <n x="21"/>
        <n x="58"/>
      </t>
    </mdx>
    <mdx n="0" f="v">
      <t c="8">
        <n x="1"/>
        <n x="23"/>
        <n x="177"/>
        <n x="20"/>
        <n x="2"/>
        <n x="5"/>
        <n x="22"/>
        <n x="58"/>
      </t>
    </mdx>
    <mdx n="0" f="v">
      <t c="8">
        <n x="1"/>
        <n x="19"/>
        <n x="177"/>
        <n x="20"/>
        <n x="2"/>
        <n x="5"/>
        <n x="21"/>
        <n x="58"/>
      </t>
    </mdx>
    <mdx n="0" f="v">
      <t c="8">
        <n x="1"/>
        <n x="19"/>
        <n x="177"/>
        <n x="20"/>
        <n x="2"/>
        <n x="5"/>
        <n x="22"/>
        <n x="58"/>
      </t>
    </mdx>
    <mdx n="0" f="v">
      <t c="8">
        <n x="1"/>
        <n x="60"/>
        <n x="177"/>
        <n x="20"/>
        <n x="2"/>
        <n x="5"/>
        <n x="22"/>
        <n x="58"/>
      </t>
    </mdx>
    <mdx n="128" f="v">
      <t c="4">
        <n x="146"/>
        <n x="136"/>
        <n x="158"/>
        <n x="2"/>
      </t>
    </mdx>
    <mdx n="128" f="v">
      <t c="5">
        <n x="177"/>
        <n x="152"/>
        <n x="132"/>
        <n x="131"/>
        <n x="153" s="1"/>
      </t>
    </mdx>
    <mdx n="128" f="v">
      <t c="5">
        <n x="177"/>
        <n x="154"/>
        <n x="129"/>
        <n x="130"/>
        <n x="136"/>
      </t>
    </mdx>
    <mdx n="128" f="v">
      <t c="5">
        <n x="177"/>
        <n x="129"/>
        <n x="175" s="1"/>
        <n x="130"/>
        <n x="2"/>
      </t>
    </mdx>
    <mdx n="128" f="v">
      <t c="7">
        <n x="177"/>
        <n x="2"/>
        <n x="129"/>
        <n x="130"/>
        <n x="2"/>
        <n x="135"/>
        <n x="150"/>
      </t>
    </mdx>
    <mdx n="128" f="v">
      <t c="7">
        <n x="177"/>
        <n x="129"/>
        <n x="130"/>
        <n x="2"/>
        <n x="133"/>
        <n x="150"/>
        <n x="165"/>
      </t>
    </mdx>
    <mdx n="128" f="v">
      <t c="6">
        <n x="177"/>
        <n x="152"/>
        <n x="154"/>
        <n x="131"/>
        <n x="191" s="1"/>
        <n x="156"/>
      </t>
    </mdx>
    <mdx n="128" f="v">
      <t c="6">
        <n x="177"/>
        <n x="129"/>
        <n x="142"/>
        <n x="131"/>
        <n x="2"/>
        <n x="134"/>
      </t>
    </mdx>
    <mdx n="128" f="v">
      <t c="6">
        <n x="177"/>
        <n x="170" s="1"/>
        <n x="154"/>
        <n x="130"/>
        <n x="2"/>
        <n x="140" s="1"/>
      </t>
    </mdx>
    <mdx n="128" f="v">
      <t c="7">
        <n x="177"/>
        <n x="129"/>
        <n x="2"/>
        <n x="130"/>
        <n x="2"/>
        <n x="133"/>
        <n x="150"/>
      </t>
    </mdx>
    <mdx n="128" f="v">
      <t c="6">
        <n x="177"/>
        <n x="170" s="1"/>
        <n x="154"/>
        <n x="130"/>
        <n x="2"/>
        <n x="139" s="1"/>
      </t>
    </mdx>
    <mdx n="128" f="v">
      <t c="6">
        <n x="177"/>
        <n x="129"/>
        <n x="130"/>
        <n x="2"/>
        <n x="130"/>
        <n x="135"/>
      </t>
    </mdx>
    <mdx n="128" f="v">
      <t c="5">
        <n x="177"/>
        <n x="154"/>
        <n x="130"/>
        <n x="166" s="1"/>
        <n x="140" s="1"/>
      </t>
    </mdx>
    <mdx n="128" f="v">
      <t c="6">
        <n x="177"/>
        <n x="169"/>
        <n x="154"/>
        <n x="130"/>
        <n x="2"/>
        <n x="136"/>
      </t>
    </mdx>
    <mdx n="128" f="v">
      <t c="5">
        <n x="177"/>
        <n x="141"/>
        <n x="188"/>
        <n x="130"/>
        <n x="2"/>
      </t>
    </mdx>
    <mdx n="128" f="v">
      <t c="6">
        <n x="177"/>
        <n x="152"/>
        <n x="2"/>
        <n x="136"/>
        <n x="187"/>
        <n x="172"/>
      </t>
    </mdx>
    <mdx n="128" f="v">
      <t c="6">
        <n x="186" s="1"/>
        <n x="183"/>
        <n x="142"/>
        <n x="131"/>
        <n x="134"/>
        <n x="157"/>
      </t>
    </mdx>
    <mdx n="128" f="v">
      <t c="7">
        <n x="177"/>
        <n x="129"/>
        <n x="129"/>
        <n x="130"/>
        <n x="157"/>
        <n x="150"/>
        <n x="164" s="1"/>
      </t>
    </mdx>
    <mdx n="128" f="v">
      <t c="7">
        <n x="189" s="1"/>
        <n x="2"/>
        <n x="142"/>
        <n x="131"/>
        <n x="133"/>
        <n x="150"/>
        <n x="165"/>
      </t>
    </mdx>
    <mdx n="128" f="v">
      <t c="7">
        <n x="177"/>
        <n x="183"/>
        <n x="132"/>
        <n x="131"/>
        <n x="132"/>
        <n x="131"/>
        <n x="162"/>
      </t>
    </mdx>
    <mdx n="128" f="v">
      <t c="7">
        <n x="189" s="1"/>
        <n x="2"/>
        <n x="142"/>
        <n x="131"/>
        <n x="169"/>
        <n x="150"/>
        <n x="184"/>
      </t>
    </mdx>
    <mdx n="128" f="v">
      <t c="5">
        <n x="177"/>
        <n x="183"/>
        <n x="142"/>
        <n x="131"/>
        <n x="134"/>
      </t>
    </mdx>
    <mdx n="128" f="v">
      <t c="6">
        <n x="177"/>
        <n x="2"/>
        <n x="132"/>
        <n x="130"/>
        <n x="2"/>
        <n x="172"/>
      </t>
    </mdx>
    <mdx n="128" f="v">
      <t c="5">
        <n x="127"/>
        <n x="129"/>
        <n x="130"/>
        <n x="2"/>
        <n x="185" s="1"/>
      </t>
    </mdx>
    <mdx n="128" f="v">
      <t c="6">
        <n x="177"/>
        <n x="129"/>
        <n x="142"/>
        <n x="131"/>
        <n x="149" s="1"/>
        <n x="140" s="1"/>
      </t>
    </mdx>
    <mdx n="128" f="v">
      <t c="7">
        <n x="177"/>
        <n x="129"/>
        <n x="130"/>
        <n x="2"/>
        <n x="2"/>
        <n x="134"/>
        <n x="143"/>
      </t>
    </mdx>
    <mdx n="128" f="v">
      <t c="5">
        <n x="177"/>
        <n x="129"/>
        <n x="129"/>
        <n x="130"/>
        <n x="144" s="1"/>
      </t>
    </mdx>
    <mdx n="128" f="v">
      <t c="6">
        <n x="177"/>
        <n x="129"/>
        <n x="175" s="1"/>
        <n x="130"/>
        <n x="2"/>
        <n x="150"/>
      </t>
    </mdx>
    <mdx n="128" f="v">
      <t c="5">
        <n x="177"/>
        <n x="2"/>
        <n x="130"/>
        <n x="2"/>
        <n x="133"/>
      </t>
    </mdx>
    <mdx n="128" f="v">
      <t c="5">
        <n x="177"/>
        <n x="129"/>
        <n x="130"/>
        <n x="2"/>
        <n x="166" s="1"/>
      </t>
    </mdx>
    <mdx n="128" f="v">
      <t c="5">
        <n x="127"/>
        <n x="129"/>
        <n x="130"/>
        <n x="2"/>
        <n x="133"/>
      </t>
    </mdx>
    <mdx n="128" f="v">
      <t c="7">
        <n x="177"/>
        <n x="2"/>
        <n x="129"/>
        <n x="130"/>
        <n x="2"/>
        <n x="133"/>
        <n x="156"/>
      </t>
    </mdx>
    <mdx n="128" f="v">
      <t c="6">
        <n x="177"/>
        <n x="129"/>
        <n x="130"/>
        <n x="2"/>
        <n x="185" s="1"/>
        <n x="185" s="1"/>
      </t>
    </mdx>
    <mdx n="128" f="v">
      <t c="7">
        <n x="177"/>
        <n x="152"/>
        <n x="2"/>
        <n x="133"/>
        <n x="150"/>
        <n x="150"/>
        <n x="156"/>
      </t>
    </mdx>
    <mdx n="128" f="v">
      <t c="7">
        <n x="177"/>
        <n x="170" s="1"/>
        <n x="154"/>
        <n x="130"/>
        <n x="2"/>
        <n x="133"/>
        <n x="161"/>
      </t>
    </mdx>
    <mdx n="128" f="v">
      <t c="7">
        <n x="177"/>
        <n x="129"/>
        <n x="142"/>
        <n x="130"/>
        <n x="2"/>
        <n x="133"/>
        <n x="161"/>
      </t>
    </mdx>
    <mdx n="128" f="v">
      <t c="7">
        <n x="177"/>
        <n x="192"/>
        <n x="130"/>
        <n x="2"/>
        <n x="193"/>
        <n x="147"/>
        <n x="143"/>
      </t>
    </mdx>
    <mdx n="128" f="v">
      <t c="6">
        <n x="177"/>
        <n x="170" s="1"/>
        <n x="154"/>
        <n x="131"/>
        <n x="140" s="1"/>
        <n x="140" s="1"/>
      </t>
    </mdx>
    <mdx n="128" f="v">
      <t c="6">
        <n x="177"/>
        <n x="174"/>
        <n x="142"/>
        <n x="2"/>
        <n x="134"/>
        <n x="135"/>
      </t>
    </mdx>
    <mdx n="128" f="v">
      <t c="6">
        <n x="177"/>
        <n x="174"/>
        <n x="129"/>
        <n x="130"/>
        <n x="190"/>
        <n x="136"/>
      </t>
    </mdx>
    <mdx n="128" f="v">
      <t c="6">
        <n x="177"/>
        <n x="170" s="1"/>
        <n x="154"/>
        <n x="130"/>
        <n x="2"/>
        <n x="135"/>
      </t>
    </mdx>
    <mdx n="128" f="v">
      <t c="6">
        <n x="177"/>
        <n x="129"/>
        <n x="130"/>
        <n x="2"/>
        <n x="133"/>
        <n x="160"/>
      </t>
    </mdx>
    <mdx n="128" f="v">
      <t c="5">
        <n x="177"/>
        <n x="2"/>
        <n x="142"/>
        <n x="131"/>
        <n x="147"/>
      </t>
    </mdx>
    <mdx n="128" f="v">
      <t c="6">
        <n x="177"/>
        <n x="183"/>
        <n x="132"/>
        <n x="131"/>
        <n x="149" s="1"/>
        <n x="145"/>
      </t>
    </mdx>
    <mdx n="128" f="v">
      <t c="5">
        <n x="177"/>
        <n x="152"/>
        <n x="175" s="1"/>
        <n x="2"/>
        <n x="149" s="1"/>
      </t>
    </mdx>
    <mdx n="128" f="v">
      <t c="7">
        <n x="177"/>
        <n x="129"/>
        <n x="175" s="1"/>
        <n x="130"/>
        <n x="2"/>
        <n x="150"/>
        <n x="162"/>
      </t>
    </mdx>
    <mdx n="128" f="v">
      <t c="6">
        <n x="177"/>
        <n x="129"/>
        <n x="142"/>
        <n x="131"/>
        <n x="191" s="1"/>
        <n x="156"/>
      </t>
    </mdx>
    <mdx n="128" f="v">
      <t c="6">
        <n x="177"/>
        <n x="152"/>
        <n x="130"/>
        <n x="2"/>
        <n x="133"/>
        <n x="150"/>
      </t>
    </mdx>
    <mdx n="128" f="v">
      <t c="6">
        <n x="177"/>
        <n x="2"/>
        <n x="132"/>
        <n x="2"/>
        <n x="144" s="1"/>
        <n x="133"/>
      </t>
    </mdx>
    <mdx n="0" f="v">
      <t c="8">
        <n x="1"/>
        <n x="60"/>
        <n x="177"/>
        <n x="20"/>
        <n x="2"/>
        <n x="5"/>
        <n x="21"/>
        <n x="58"/>
      </t>
    </mdx>
    <mdx n="128" f="v">
      <t c="7">
        <n x="177"/>
        <n x="151" s="1"/>
        <n x="142"/>
        <n x="131"/>
        <n x="147"/>
        <n x="147"/>
        <n x="171"/>
      </t>
    </mdx>
    <mdx n="128" f="v">
      <t c="6">
        <n x="177"/>
        <n x="183"/>
        <n x="132"/>
        <n x="130"/>
        <n x="2"/>
        <n x="145"/>
      </t>
    </mdx>
    <mdx n="0" f="v">
      <t c="6">
        <n x="11"/>
        <n x="194"/>
        <n x="12"/>
        <n x="16"/>
        <n x="2"/>
        <n x="13"/>
      </t>
    </mdx>
    <mdx n="0" f="v">
      <t c="4">
        <n x="11"/>
        <n x="8"/>
        <n x="2"/>
        <n x="194"/>
      </t>
    </mdx>
    <mdx n="0" f="v">
      <t c="4">
        <n x="11"/>
        <n x="7"/>
        <n x="2"/>
        <n x="194"/>
      </t>
    </mdx>
    <mdx n="0" f="v">
      <t c="6">
        <n x="11"/>
        <n x="194"/>
        <n x="12"/>
        <n x="14"/>
        <n x="2"/>
        <n x="15"/>
      </t>
    </mdx>
    <mdx n="0" f="v">
      <t c="6">
        <n x="11"/>
        <n x="194"/>
        <n x="12"/>
        <n x="16"/>
        <n x="2"/>
        <n x="15"/>
      </t>
    </mdx>
    <mdx n="0" f="v">
      <t c="6">
        <n x="11"/>
        <n x="194"/>
        <n x="12"/>
        <n x="14"/>
        <n x="2"/>
        <n x="13"/>
      </t>
    </mdx>
    <mdx n="0" f="v">
      <t c="6">
        <n x="5"/>
        <n x="194"/>
        <n x="1"/>
        <n x="2"/>
        <n x="61"/>
        <n x="62"/>
      </t>
    </mdx>
    <mdx n="0" f="v">
      <t c="6">
        <n x="5"/>
        <n x="194"/>
        <n x="1"/>
        <n x="2"/>
        <n x="61"/>
        <n x="63"/>
      </t>
    </mdx>
    <mdx n="0" f="v">
      <t c="6">
        <n x="64"/>
        <n x="194"/>
        <n x="65"/>
        <n x="2"/>
        <n x="61"/>
        <n x="62"/>
      </t>
    </mdx>
    <mdx n="0" f="v">
      <t c="6">
        <n x="64"/>
        <n x="194"/>
        <n x="65"/>
        <n x="2"/>
        <n x="61"/>
        <n x="63"/>
      </t>
    </mdx>
    <mdx n="0" f="v">
      <t c="5">
        <n x="2"/>
        <n x="194"/>
        <n x="49"/>
        <n x="1"/>
        <n x="5"/>
      </t>
    </mdx>
    <mdx n="0" f="v">
      <t c="10">
        <n x="1"/>
        <n x="194"/>
        <n x="10"/>
        <n x="3"/>
        <n x="4"/>
        <n x="12"/>
        <n x="2"/>
        <n x="6"/>
        <n x="17"/>
        <n x="51"/>
      </t>
    </mdx>
    <mdx n="0" f="v">
      <t c="4">
        <n x="11"/>
        <n x="8"/>
        <n x="2"/>
        <n x="127"/>
      </t>
    </mdx>
    <mdx n="0" f="v">
      <t c="4">
        <n x="11"/>
        <n x="7"/>
        <n x="2"/>
        <n x="127"/>
      </t>
    </mdx>
    <mdx n="0" f="v">
      <t c="6">
        <n x="11"/>
        <n x="127"/>
        <n x="12"/>
        <n x="16"/>
        <n x="2"/>
        <n x="15"/>
      </t>
    </mdx>
    <mdx n="0" f="v">
      <t c="6">
        <n x="11"/>
        <n x="127"/>
        <n x="12"/>
        <n x="14"/>
        <n x="2"/>
        <n x="15"/>
      </t>
    </mdx>
    <mdx n="0" f="v">
      <t c="6">
        <n x="11"/>
        <n x="127"/>
        <n x="12"/>
        <n x="16"/>
        <n x="2"/>
        <n x="13"/>
      </t>
    </mdx>
    <mdx n="0" f="v">
      <t c="6">
        <n x="11"/>
        <n x="127"/>
        <n x="12"/>
        <n x="14"/>
        <n x="2"/>
        <n x="13"/>
      </t>
    </mdx>
    <mdx n="128" f="v">
      <t c="7">
        <n x="194"/>
        <n x="176"/>
        <n x="132"/>
        <n x="158"/>
        <n x="2"/>
        <n x="134"/>
        <n x="196"/>
      </t>
    </mdx>
    <mdx n="128" f="v">
      <t c="7">
        <n x="194"/>
        <n x="176"/>
        <n x="132"/>
        <n x="158"/>
        <n x="2"/>
        <n x="134"/>
        <n x="198"/>
      </t>
    </mdx>
    <mdx n="0" f="v">
      <t c="7">
        <n x="1"/>
        <n x="47"/>
        <n x="194"/>
        <n x="48"/>
        <n x="2"/>
        <n x="5"/>
        <n x="58"/>
      </t>
    </mdx>
    <mdx n="0" f="v">
      <t c="7">
        <n x="1"/>
        <n x="39"/>
        <n x="194"/>
        <n x="40"/>
        <n x="2"/>
        <n x="5"/>
        <n x="58"/>
      </t>
    </mdx>
    <mdx n="0" f="v">
      <t c="7">
        <n x="1"/>
        <n x="43"/>
        <n x="194"/>
        <n x="40"/>
        <n x="2"/>
        <n x="5"/>
        <n x="58"/>
      </t>
    </mdx>
    <mdx n="0" f="v">
      <t c="7">
        <n x="1"/>
        <n x="38"/>
        <n x="194"/>
        <n x="36"/>
        <n x="2"/>
        <n x="18"/>
        <n x="58"/>
      </t>
    </mdx>
    <mdx n="0" f="v">
      <t c="7">
        <n x="1"/>
        <n x="46"/>
        <n x="194"/>
        <n x="36"/>
        <n x="2"/>
        <n x="18"/>
        <n x="58"/>
      </t>
    </mdx>
    <mdx n="0" f="v">
      <t c="7">
        <n x="1"/>
        <n x="41"/>
        <n x="194"/>
        <n x="35"/>
        <n x="2"/>
        <n x="18"/>
        <n x="58"/>
      </t>
    </mdx>
    <mdx n="0" f="v">
      <t c="7">
        <n x="1"/>
        <n x="34"/>
        <n x="194"/>
        <n x="35"/>
        <n x="2"/>
        <n x="18"/>
        <n x="58"/>
      </t>
    </mdx>
    <mdx n="0" f="v">
      <t c="7">
        <n x="1"/>
        <n x="33"/>
        <n x="194"/>
        <n x="36"/>
        <n x="2"/>
        <n x="18"/>
        <n x="58"/>
      </t>
    </mdx>
    <mdx n="0" f="v">
      <t c="7">
        <n x="1"/>
        <n x="45"/>
        <n x="194"/>
        <n x="31"/>
        <n x="2"/>
        <n x="18"/>
        <n x="58"/>
      </t>
    </mdx>
    <mdx n="0" f="v">
      <t c="7">
        <n x="1"/>
        <n x="42"/>
        <n x="194"/>
        <n x="25"/>
        <n x="2"/>
        <n x="18"/>
        <n x="58"/>
      </t>
    </mdx>
    <mdx n="0" f="v">
      <t c="7">
        <n x="1"/>
        <n x="167"/>
        <n x="194"/>
        <n x="125"/>
        <n x="2"/>
        <n x="18"/>
        <n x="58"/>
      </t>
    </mdx>
    <mdx n="0" f="v">
      <t c="7">
        <n x="1"/>
        <n x="37"/>
        <n x="194"/>
        <n x="25"/>
        <n x="2"/>
        <n x="18"/>
        <n x="58"/>
      </t>
    </mdx>
    <mdx n="0" f="v">
      <t c="7">
        <n x="1"/>
        <n x="30"/>
        <n x="194"/>
        <n x="20"/>
        <n x="2"/>
        <n x="18"/>
        <n x="58"/>
      </t>
    </mdx>
    <mdx n="0" f="v">
      <t c="7">
        <n x="1"/>
        <n x="44"/>
        <n x="194"/>
        <n x="20"/>
        <n x="2"/>
        <n x="18"/>
        <n x="58"/>
      </t>
    </mdx>
    <mdx n="0" f="v">
      <t c="7">
        <n x="1"/>
        <n x="28"/>
        <n x="194"/>
        <n x="29"/>
        <n x="2"/>
        <n x="18"/>
        <n x="58"/>
      </t>
    </mdx>
    <mdx n="0" f="v">
      <t c="7">
        <n x="1"/>
        <n x="24"/>
        <n x="194"/>
        <n x="25"/>
        <n x="2"/>
        <n x="18"/>
        <n x="58"/>
      </t>
    </mdx>
    <mdx n="0" f="v">
      <t c="8">
        <n x="1"/>
        <n x="23"/>
        <n x="194"/>
        <n x="20"/>
        <n x="2"/>
        <n x="5"/>
        <n x="21"/>
        <n x="58"/>
      </t>
    </mdx>
    <mdx n="0" f="v">
      <t c="8">
        <n x="1"/>
        <n x="23"/>
        <n x="194"/>
        <n x="20"/>
        <n x="2"/>
        <n x="5"/>
        <n x="22"/>
        <n x="58"/>
      </t>
    </mdx>
    <mdx n="0" f="v">
      <t c="8">
        <n x="1"/>
        <n x="19"/>
        <n x="194"/>
        <n x="20"/>
        <n x="2"/>
        <n x="5"/>
        <n x="21"/>
        <n x="58"/>
      </t>
    </mdx>
    <mdx n="0" f="v">
      <t c="8">
        <n x="1"/>
        <n x="19"/>
        <n x="194"/>
        <n x="20"/>
        <n x="2"/>
        <n x="5"/>
        <n x="22"/>
        <n x="58"/>
      </t>
    </mdx>
    <mdx n="0" f="v">
      <t c="8">
        <n x="1"/>
        <n x="60"/>
        <n x="194"/>
        <n x="20"/>
        <n x="2"/>
        <n x="5"/>
        <n x="21"/>
        <n x="58"/>
      </t>
    </mdx>
    <mdx n="0" f="v">
      <t c="8">
        <n x="1"/>
        <n x="60"/>
        <n x="194"/>
        <n x="20"/>
        <n x="2"/>
        <n x="5"/>
        <n x="22"/>
        <n x="58"/>
      </t>
    </mdx>
    <mdx n="0" f="v">
      <t c="5">
        <n x="2"/>
        <n x="177"/>
        <n x="49"/>
        <n x="1"/>
        <n x="5"/>
      </t>
    </mdx>
    <mdx n="0" f="v">
      <t c="4">
        <n x="11"/>
        <n x="8"/>
        <n x="2"/>
        <n x="177"/>
      </t>
    </mdx>
    <mdx n="0" f="v">
      <t c="6">
        <n x="5"/>
        <n x="127"/>
        <n x="1"/>
        <n x="2"/>
        <n x="61"/>
        <n x="62"/>
      </t>
    </mdx>
    <mdx n="0" f="v">
      <t c="4">
        <n x="11"/>
        <n x="7"/>
        <n x="2"/>
        <n x="177"/>
      </t>
    </mdx>
    <mdx n="0" f="v">
      <t c="6">
        <n x="11"/>
        <n x="177"/>
        <n x="12"/>
        <n x="16"/>
        <n x="2"/>
        <n x="15"/>
      </t>
    </mdx>
    <mdx n="0" f="v">
      <t c="6">
        <n x="11"/>
        <n x="177"/>
        <n x="12"/>
        <n x="16"/>
        <n x="2"/>
        <n x="13"/>
      </t>
    </mdx>
    <mdx n="0" f="v">
      <t c="6">
        <n x="11"/>
        <n x="177"/>
        <n x="12"/>
        <n x="14"/>
        <n x="2"/>
        <n x="13"/>
      </t>
    </mdx>
    <mdx n="128" f="v">
      <t c="5">
        <n x="194"/>
        <n x="176"/>
        <n x="132"/>
        <n x="158"/>
        <n x="2"/>
      </t>
    </mdx>
    <mdx n="128" f="v">
      <t c="6">
        <n x="194"/>
        <n x="176"/>
        <n x="132"/>
        <n x="158"/>
        <n x="2"/>
        <n x="203" s="1"/>
      </t>
    </mdx>
    <mdx n="128" f="v">
      <t c="5">
        <n x="194"/>
        <n x="2"/>
        <n x="132"/>
        <n x="131"/>
        <n x="168" s="1"/>
      </t>
    </mdx>
    <mdx n="128" f="v">
      <t c="7">
        <n x="194"/>
        <n x="176"/>
        <n x="132"/>
        <n x="158"/>
        <n x="2"/>
        <n x="134"/>
        <n x="200"/>
      </t>
    </mdx>
    <mdx n="128" f="v">
      <t c="7">
        <n x="194"/>
        <n x="176"/>
        <n x="132"/>
        <n x="158"/>
        <n x="2"/>
        <n x="134"/>
        <n x="199"/>
      </t>
    </mdx>
    <mdx n="0" f="v">
      <t c="6">
        <n x="5"/>
        <n x="127"/>
        <n x="1"/>
        <n x="2"/>
        <n x="61"/>
        <n x="63"/>
      </t>
    </mdx>
    <mdx n="0" f="v">
      <t c="6">
        <n x="64"/>
        <n x="127"/>
        <n x="65"/>
        <n x="2"/>
        <n x="61"/>
        <n x="62"/>
      </t>
    </mdx>
    <mdx n="0" f="v">
      <t c="6">
        <n x="64"/>
        <n x="127"/>
        <n x="65"/>
        <n x="2"/>
        <n x="61"/>
        <n x="63"/>
      </t>
    </mdx>
    <mdx n="0" f="v">
      <t c="6">
        <n x="5"/>
        <n x="177"/>
        <n x="1"/>
        <n x="2"/>
        <n x="61"/>
        <n x="63"/>
      </t>
    </mdx>
    <mdx n="0" f="v">
      <t c="6">
        <n x="64"/>
        <n x="177"/>
        <n x="65"/>
        <n x="2"/>
        <n x="61"/>
        <n x="62"/>
      </t>
    </mdx>
    <mdx n="0" f="v">
      <t c="6">
        <n x="64"/>
        <n x="177"/>
        <n x="65"/>
        <n x="2"/>
        <n x="61"/>
        <n x="63"/>
      </t>
    </mdx>
    <mdx n="0" f="v">
      <t c="10">
        <n x="1"/>
        <n x="114"/>
        <n x="10"/>
        <n x="3"/>
        <n x="4"/>
        <n x="12"/>
        <n x="2"/>
        <n x="6"/>
        <n x="17"/>
        <n x="52"/>
      </t>
    </mdx>
    <mdx n="128" f="v">
      <t c="5">
        <n x="194"/>
        <n x="129"/>
        <n x="132"/>
        <n x="131"/>
        <n x="195" s="1"/>
      </t>
    </mdx>
    <mdx n="0" f="v">
      <t c="6">
        <n x="5"/>
        <n x="205"/>
        <n x="1"/>
        <n x="2"/>
        <n x="61"/>
        <n x="62"/>
      </t>
    </mdx>
    <mdx n="0" f="v">
      <t c="10">
        <n x="1"/>
        <n x="205"/>
        <n x="10"/>
        <n x="3"/>
        <n x="4"/>
        <n x="12"/>
        <n x="2"/>
        <n x="6"/>
        <n x="17"/>
        <n x="51"/>
      </t>
    </mdx>
    <mdx n="0" f="v">
      <t c="7">
        <n x="1"/>
        <n x="47"/>
        <n x="205"/>
        <n x="48"/>
        <n x="2"/>
        <n x="5"/>
        <n x="58"/>
      </t>
    </mdx>
    <mdx n="0" f="v">
      <t c="7">
        <n x="1"/>
        <n x="45"/>
        <n x="205"/>
        <n x="31"/>
        <n x="2"/>
        <n x="18"/>
        <n x="58"/>
      </t>
    </mdx>
    <mdx n="0" f="v">
      <t c="7">
        <n x="1"/>
        <n x="38"/>
        <n x="205"/>
        <n x="36"/>
        <n x="2"/>
        <n x="18"/>
        <n x="58"/>
      </t>
    </mdx>
    <mdx n="0" f="v">
      <t c="7">
        <n x="1"/>
        <n x="46"/>
        <n x="205"/>
        <n x="36"/>
        <n x="2"/>
        <n x="18"/>
        <n x="58"/>
      </t>
    </mdx>
    <mdx n="0" f="v">
      <t c="7">
        <n x="1"/>
        <n x="33"/>
        <n x="205"/>
        <n x="36"/>
        <n x="2"/>
        <n x="18"/>
        <n x="58"/>
      </t>
    </mdx>
    <mdx n="0" f="v">
      <t c="7">
        <n x="1"/>
        <n x="41"/>
        <n x="205"/>
        <n x="35"/>
        <n x="2"/>
        <n x="18"/>
        <n x="58"/>
      </t>
    </mdx>
    <mdx n="0" f="v">
      <t c="7">
        <n x="1"/>
        <n x="37"/>
        <n x="205"/>
        <n x="25"/>
        <n x="2"/>
        <n x="18"/>
        <n x="58"/>
      </t>
    </mdx>
    <mdx n="0" f="v">
      <t c="7">
        <n x="1"/>
        <n x="32"/>
        <n x="205"/>
        <n x="25"/>
        <n x="2"/>
        <n x="18"/>
        <n x="58"/>
      </t>
    </mdx>
    <mdx n="0" f="v">
      <t c="8">
        <n x="1"/>
        <n x="19"/>
        <n x="205"/>
        <n x="20"/>
        <n x="2"/>
        <n x="5"/>
        <n x="21"/>
        <n x="58"/>
      </t>
    </mdx>
    <mdx n="128" f="v">
      <t c="4">
        <n x="194"/>
        <n x="2"/>
        <n x="132"/>
        <n x="131"/>
      </t>
    </mdx>
    <mdx n="128" f="v">
      <t c="5">
        <n x="194"/>
        <n x="129"/>
        <n x="130"/>
        <n x="131"/>
        <n x="153" s="1"/>
      </t>
    </mdx>
    <mdx n="128" f="v">
      <t c="6">
        <n x="194"/>
        <n x="176"/>
        <n x="142"/>
        <n x="158"/>
        <n x="2"/>
        <n x="134"/>
      </t>
    </mdx>
    <mdx n="128" f="v">
      <t c="6">
        <n x="194"/>
        <n x="176"/>
        <n x="132"/>
        <n x="158"/>
        <n x="2"/>
        <n x="136"/>
      </t>
    </mdx>
    <mdx n="128" f="v">
      <t c="7">
        <n x="194"/>
        <n x="141"/>
        <n x="129"/>
        <n x="130"/>
        <n x="2"/>
        <n x="134"/>
        <n x="135"/>
      </t>
    </mdx>
    <mdx n="128" f="v">
      <t c="6">
        <n x="194"/>
        <n x="129"/>
        <n x="130"/>
        <n x="2"/>
        <n x="2"/>
        <n x="140" s="1"/>
      </t>
    </mdx>
    <mdx n="128" f="v">
      <t c="6">
        <n x="194"/>
        <n x="2"/>
        <n x="132"/>
        <n x="2"/>
        <n x="139" s="1"/>
        <n x="140" s="1"/>
      </t>
    </mdx>
    <mdx n="128" f="v">
      <t c="7">
        <n x="194"/>
        <n x="2"/>
        <n x="154"/>
        <n x="130"/>
        <n x="2"/>
        <n x="133"/>
        <n x="150"/>
      </t>
    </mdx>
    <mdx n="128" f="v">
      <t c="6">
        <n x="194"/>
        <n x="129"/>
        <n x="130"/>
        <n x="130"/>
        <n x="134"/>
        <n x="156"/>
      </t>
    </mdx>
    <mdx n="128" f="v">
      <t c="7">
        <n x="194"/>
        <n x="151" s="1"/>
        <n x="129"/>
        <n x="131"/>
        <n x="2"/>
        <n x="133"/>
        <n x="161"/>
      </t>
    </mdx>
    <mdx n="128" f="v">
      <t c="7">
        <n x="194"/>
        <n x="141"/>
        <n x="129"/>
        <n x="130"/>
        <n x="2"/>
        <n x="134"/>
        <n x="161"/>
      </t>
    </mdx>
    <mdx n="128" f="v">
      <t c="7">
        <n x="194"/>
        <n x="151" s="1"/>
        <n x="129"/>
        <n x="130"/>
        <n x="2"/>
        <n x="147"/>
        <n x="143"/>
      </t>
    </mdx>
    <mdx n="128" f="v">
      <t c="7">
        <n x="194"/>
        <n x="2"/>
        <n x="132"/>
        <n x="131"/>
        <n x="2"/>
        <n x="147"/>
        <n x="171"/>
      </t>
    </mdx>
    <mdx n="128" f="v">
      <t c="6">
        <n x="194"/>
        <n x="129"/>
        <n x="130"/>
        <n x="130"/>
        <n x="2"/>
        <n x="140" s="1"/>
      </t>
    </mdx>
    <mdx n="128" f="v">
      <t c="6">
        <n x="194"/>
        <n x="129"/>
        <n x="132"/>
        <n x="2"/>
        <n x="2"/>
        <n x="140" s="1"/>
      </t>
    </mdx>
    <mdx n="128" f="v">
      <t c="6">
        <n x="194"/>
        <n x="141"/>
        <n x="129"/>
        <n x="130"/>
        <n x="2"/>
        <n x="135"/>
      </t>
    </mdx>
    <mdx n="128" f="v">
      <t c="7">
        <n x="194"/>
        <n x="2"/>
        <n x="132"/>
        <n x="131"/>
        <n x="2"/>
        <n x="145"/>
        <n x="150"/>
      </t>
    </mdx>
    <mdx n="128" f="v">
      <t c="6">
        <n x="194"/>
        <n x="154"/>
        <n x="130"/>
        <n x="130"/>
        <n x="144" s="1"/>
        <n x="166" s="1"/>
      </t>
    </mdx>
    <mdx n="128" f="v">
      <t c="6">
        <n x="194"/>
        <n x="129"/>
        <n x="130"/>
        <n x="2"/>
        <n x="2"/>
        <n x="139" s="1"/>
      </t>
    </mdx>
    <mdx n="128" f="v">
      <t c="6">
        <n x="194"/>
        <n x="2"/>
        <n x="130"/>
        <n x="130"/>
        <n x="2"/>
        <n x="156"/>
      </t>
    </mdx>
    <mdx n="128" f="v">
      <t c="6">
        <n x="194"/>
        <n x="129"/>
        <n x="154"/>
        <n x="130"/>
        <n x="134"/>
        <n x="135"/>
      </t>
    </mdx>
    <mdx n="128" f="v">
      <t c="5">
        <n x="194"/>
        <n x="129"/>
        <n x="130"/>
        <n x="2"/>
        <n x="140" s="1"/>
      </t>
    </mdx>
    <mdx n="128" f="v">
      <t c="6">
        <n x="194"/>
        <n x="151" s="1"/>
        <n x="129"/>
        <n x="2"/>
        <n x="147"/>
        <n x="135"/>
      </t>
    </mdx>
    <mdx n="128" f="v">
      <t c="5">
        <n x="194"/>
        <n x="2"/>
        <n x="132"/>
        <n x="131"/>
        <n x="140" s="1"/>
      </t>
    </mdx>
    <mdx n="128" f="v">
      <t c="6">
        <n x="201" s="1"/>
        <n x="176"/>
        <n x="142"/>
        <n x="158"/>
        <n x="2"/>
        <n x="134"/>
      </t>
    </mdx>
    <mdx n="128" f="v">
      <t c="7">
        <n x="194"/>
        <n x="176"/>
        <n x="132"/>
        <n x="158"/>
        <n x="2"/>
        <n x="209" s="1"/>
        <n x="210"/>
      </t>
    </mdx>
    <mdx n="128" f="v">
      <t c="5">
        <n x="194"/>
        <n x="154"/>
        <n x="130"/>
        <n x="2"/>
        <n x="144" s="1"/>
      </t>
    </mdx>
    <mdx n="128" f="v">
      <t c="5">
        <n x="194"/>
        <n x="129"/>
        <n x="130"/>
        <n x="2"/>
        <n x="166" s="1"/>
      </t>
    </mdx>
    <mdx n="128" f="v">
      <t c="6">
        <n x="194"/>
        <n x="129"/>
        <n x="130"/>
        <n x="2"/>
        <n x="136"/>
        <n x="145"/>
      </t>
    </mdx>
    <mdx n="128" f="v">
      <t c="6">
        <n x="194"/>
        <n x="129"/>
        <n x="132"/>
        <n x="2"/>
        <n x="134"/>
        <n x="146"/>
      </t>
    </mdx>
    <mdx n="128" f="v">
      <t c="6">
        <n x="194"/>
        <n x="2"/>
        <n x="130"/>
        <n x="131"/>
        <n x="134"/>
        <n x="157"/>
      </t>
    </mdx>
    <mdx n="128" f="v">
      <t c="6">
        <n x="194"/>
        <n x="2"/>
        <n x="132"/>
        <n x="131"/>
        <n x="153" s="1"/>
        <n x="160"/>
      </t>
    </mdx>
    <mdx n="128" f="v">
      <t c="5">
        <n x="194"/>
        <n x="129"/>
        <n x="130"/>
        <n x="2"/>
        <n x="139" s="1"/>
      </t>
    </mdx>
    <mdx n="128" f="v">
      <t c="6">
        <n x="194"/>
        <n x="129"/>
        <n x="132"/>
        <n x="131"/>
        <n x="134"/>
        <n x="148"/>
      </t>
    </mdx>
    <mdx n="128" f="v">
      <t c="5">
        <n x="194"/>
        <n x="2"/>
        <n x="132"/>
        <n x="2"/>
        <n x="144" s="1"/>
      </t>
    </mdx>
    <mdx n="128" f="v">
      <t c="6">
        <n x="194"/>
        <n x="2"/>
        <n x="132"/>
        <n x="131"/>
        <n x="2"/>
        <n x="145"/>
      </t>
    </mdx>
    <mdx n="128" f="v">
      <t c="6">
        <n x="194"/>
        <n x="2"/>
        <n x="132"/>
        <n x="130"/>
        <n x="134"/>
        <n x="146"/>
      </t>
    </mdx>
    <mdx n="128" f="v">
      <t c="6">
        <n x="194"/>
        <n x="151" s="1"/>
        <n x="129"/>
        <n x="131"/>
        <n x="134"/>
        <n x="160"/>
      </t>
    </mdx>
    <mdx n="128" f="v">
      <t c="7">
        <n x="194"/>
        <n x="176"/>
        <n x="142"/>
        <n x="158"/>
        <n x="2"/>
        <n x="134"/>
        <n x="202"/>
      </t>
    </mdx>
    <mdx n="128" f="v">
      <t c="7">
        <n x="194"/>
        <n x="176"/>
        <n x="132"/>
        <n x="158"/>
        <n x="2"/>
        <n x="134"/>
        <n x="211"/>
      </t>
    </mdx>
    <mdx n="128" f="v">
      <t c="7">
        <n x="201" s="1"/>
        <n x="176"/>
        <n x="142"/>
        <n x="158"/>
        <n x="2"/>
        <n x="134"/>
        <n x="212"/>
      </t>
    </mdx>
    <mdx n="128" f="v">
      <t c="5">
        <n x="194"/>
        <n x="170" s="1"/>
        <n x="130"/>
        <n x="2"/>
        <n x="149" s="1"/>
      </t>
    </mdx>
    <mdx n="128" f="v">
      <t c="7">
        <n x="194"/>
        <n x="129"/>
        <n x="130"/>
        <n x="2"/>
        <n x="133"/>
        <n x="150"/>
        <n x="164" s="1"/>
      </t>
    </mdx>
    <mdx n="128" f="v">
      <t c="7">
        <n x="194"/>
        <n x="129"/>
        <n x="154"/>
        <n x="130"/>
        <n x="149" s="1"/>
        <n x="150"/>
        <n x="163" s="1"/>
      </t>
    </mdx>
    <mdx n="128" f="v">
      <t c="6">
        <n x="194"/>
        <n x="129"/>
        <n x="130"/>
        <n x="2"/>
        <n x="133"/>
        <n x="156"/>
      </t>
    </mdx>
    <mdx n="128" f="v">
      <t c="6">
        <n x="194"/>
        <n x="170" s="1"/>
        <n x="132"/>
        <n x="2"/>
        <n x="133"/>
        <n x="161"/>
      </t>
    </mdx>
    <mdx n="128" f="v">
      <t c="7">
        <n x="194"/>
        <n x="129"/>
        <n x="150"/>
        <n x="2"/>
        <n x="132"/>
        <n x="131"/>
        <n x="165"/>
      </t>
    </mdx>
    <mdx n="128" f="v">
      <t c="7">
        <n x="194"/>
        <n x="151" s="1"/>
        <n x="130"/>
        <n x="2"/>
        <n x="132"/>
        <n x="150"/>
        <n x="162"/>
      </t>
    </mdx>
    <mdx n="128" f="v">
      <t c="7">
        <n x="194"/>
        <n x="133"/>
        <n x="150"/>
        <n x="2"/>
        <n x="132"/>
        <n x="131"/>
        <n x="184"/>
      </t>
    </mdx>
    <mdx n="128" f="v">
      <t c="6">
        <n x="194"/>
        <n x="2"/>
        <n x="132"/>
        <n x="131"/>
        <n x="133"/>
        <n x="134"/>
      </t>
    </mdx>
    <mdx n="128" f="v">
      <t c="7">
        <n x="194"/>
        <n x="151" s="1"/>
        <n x="129"/>
        <n x="130"/>
        <n x="2"/>
        <n x="131"/>
        <n x="165"/>
      </t>
    </mdx>
    <mdx n="128" f="v">
      <t c="7">
        <n x="194"/>
        <n x="151" s="1"/>
        <n x="129"/>
        <n x="2"/>
        <n x="132"/>
        <n x="131"/>
        <n x="162"/>
      </t>
    </mdx>
    <mdx n="128" f="v">
      <t c="5">
        <n x="194"/>
        <n x="129"/>
        <n x="132"/>
        <n x="131"/>
        <n x="149" s="1"/>
      </t>
    </mdx>
    <mdx n="128" f="v">
      <t c="5">
        <n x="194"/>
        <n x="129"/>
        <n x="130"/>
        <n x="2"/>
        <n x="136"/>
      </t>
    </mdx>
    <mdx n="128" f="v">
      <t c="5">
        <n x="194"/>
        <n x="129"/>
        <n x="132"/>
        <n x="131"/>
        <n x="185" s="1"/>
      </t>
    </mdx>
    <mdx n="128" f="v">
      <t c="7">
        <n x="201" s="1"/>
        <n x="176"/>
        <n x="142"/>
        <n x="158"/>
        <n x="2"/>
        <n x="136"/>
        <n x="197"/>
      </t>
    </mdx>
    <mdx n="128" f="v">
      <t c="6">
        <n x="194"/>
        <n x="2"/>
        <n x="132"/>
        <n x="2"/>
        <n x="136"/>
        <n x="172"/>
      </t>
    </mdx>
    <mdx n="128" f="v">
      <t c="6">
        <n x="194"/>
        <n x="129"/>
        <n x="130"/>
        <n x="2"/>
        <n x="134"/>
        <n x="137"/>
      </t>
    </mdx>
    <mdx n="128" f="v">
      <t c="5">
        <n x="194"/>
        <n x="129"/>
        <n x="130"/>
        <n x="2"/>
        <n x="153" s="1"/>
      </t>
    </mdx>
    <mdx n="128" f="v">
      <t c="6">
        <n x="205"/>
        <n x="129"/>
        <n x="130"/>
        <n x="2"/>
        <n x="134"/>
        <n x="146"/>
      </t>
    </mdx>
    <mdx n="128" f="v">
      <t c="5">
        <n x="205"/>
        <n x="2"/>
        <n x="132"/>
        <n x="131"/>
        <n x="185" s="1"/>
      </t>
    </mdx>
    <mdx n="128" f="v">
      <t c="5">
        <n x="205"/>
        <n x="2"/>
        <n x="132"/>
        <n x="131"/>
        <n x="230" s="1"/>
      </t>
    </mdx>
    <mdx n="128" f="v">
      <t c="5">
        <n x="205"/>
        <n x="129"/>
        <n x="130"/>
        <n x="2"/>
        <n x="153" s="1"/>
      </t>
    </mdx>
    <mdx n="128" f="v">
      <t c="4">
        <n x="205"/>
        <n x="2"/>
        <n x="132"/>
        <n x="131"/>
      </t>
    </mdx>
    <mdx n="128" f="v">
      <t c="7">
        <n x="205"/>
        <n x="141"/>
        <n x="129"/>
        <n x="130"/>
        <n x="2"/>
        <n x="133"/>
        <n x="150"/>
      </t>
    </mdx>
    <mdx n="128" f="v">
      <t c="6">
        <n x="205"/>
        <n x="2"/>
        <n x="132"/>
        <n x="131"/>
        <n x="213"/>
        <n x="135"/>
      </t>
    </mdx>
    <mdx n="128" f="v">
      <t c="5">
        <n x="205"/>
        <n x="129"/>
        <n x="130"/>
        <n x="2"/>
        <n x="144" s="1"/>
      </t>
    </mdx>
    <mdx n="128" f="v">
      <t c="5">
        <n x="205"/>
        <n x="129"/>
        <n x="130"/>
        <n x="2"/>
        <n x="166" s="1"/>
      </t>
    </mdx>
    <mdx n="128" f="v">
      <t c="5">
        <n x="205"/>
        <n x="129"/>
        <n x="130"/>
        <n x="2"/>
        <n x="139" s="1"/>
      </t>
    </mdx>
    <mdx n="128" f="v">
      <t c="6">
        <n x="205"/>
        <n x="129"/>
        <n x="130"/>
        <n x="2"/>
        <n x="134"/>
        <n x="148"/>
      </t>
    </mdx>
    <mdx n="128" f="v">
      <t c="5">
        <n x="205"/>
        <n x="129"/>
        <n x="130"/>
        <n x="2"/>
        <n x="149" s="1"/>
      </t>
    </mdx>
    <mdx n="128" f="v">
      <t c="5">
        <n x="205"/>
        <n x="2"/>
        <n x="132"/>
        <n x="131"/>
        <n x="149" s="1"/>
      </t>
    </mdx>
    <mdx n="128" f="v">
      <t c="6">
        <n x="205"/>
        <n x="2"/>
        <n x="132"/>
        <n x="131"/>
        <n x="134"/>
        <n x="146"/>
      </t>
    </mdx>
    <mdx n="128" f="v">
      <t c="5">
        <n x="205"/>
        <n x="2"/>
        <n x="132"/>
        <n x="131"/>
        <n x="166" s="1"/>
      </t>
    </mdx>
    <mdx n="128" f="v">
      <t c="6">
        <n x="205"/>
        <n x="129"/>
        <n x="130"/>
        <n x="2"/>
        <n x="134"/>
        <n x="228"/>
      </t>
    </mdx>
    <mdx n="217" f="v">
      <t c="12">
        <n x="227"/>
        <n x="216"/>
        <n x="125"/>
        <n x="3"/>
        <n x="204"/>
        <n x="4"/>
        <n x="10"/>
        <n x="221"/>
        <n x="232"/>
        <n x="220"/>
        <n x="2"/>
        <n x="205"/>
      </t>
    </mdx>
    <mdx n="128" f="v">
      <t c="6">
        <n x="205"/>
        <n x="129"/>
        <n x="130"/>
        <n x="2"/>
        <n x="136"/>
        <n x="137"/>
      </t>
    </mdx>
    <mdx n="128" f="v">
      <t c="7">
        <n x="205"/>
        <n x="141"/>
        <n x="129"/>
        <n x="130"/>
        <n x="2"/>
        <n x="133"/>
        <n x="161"/>
      </t>
    </mdx>
    <mdx n="128" f="v">
      <t c="5">
        <n x="205"/>
        <n x="2"/>
        <n x="132"/>
        <n x="131"/>
        <n x="229" s="1"/>
      </t>
    </mdx>
    <mdx n="128" f="v">
      <t c="7">
        <n x="205"/>
        <n x="151" s="1"/>
        <n x="129"/>
        <n x="130"/>
        <n x="2"/>
        <n x="147"/>
        <n x="143"/>
      </t>
    </mdx>
    <mdx n="217" f="v">
      <t c="12">
        <n x="215"/>
        <n x="216"/>
        <n x="125"/>
        <n x="3"/>
        <n x="204"/>
        <n x="4"/>
        <n x="10"/>
        <n x="221"/>
        <n x="222" s="1"/>
        <n x="220"/>
        <n x="2"/>
        <n x="205"/>
      </t>
    </mdx>
    <mdx n="217" f="v">
      <t c="12">
        <n x="215"/>
        <n x="216"/>
        <n x="125"/>
        <n x="3"/>
        <n x="204"/>
        <n x="4"/>
        <n x="10"/>
        <n x="221"/>
        <n x="219"/>
        <n x="220"/>
        <n x="2"/>
        <n x="205"/>
      </t>
    </mdx>
    <mdx n="128" f="v">
      <t c="5">
        <n x="205"/>
        <n x="2"/>
        <n x="132"/>
        <n x="131"/>
        <n x="153" s="1"/>
      </t>
    </mdx>
    <mdx n="217" f="v">
      <t c="12">
        <n x="215"/>
        <n x="216"/>
        <n x="125"/>
        <n x="3"/>
        <n x="204"/>
        <n x="4"/>
        <n x="10"/>
        <n x="221"/>
        <n x="226" s="1"/>
        <n x="220"/>
        <n x="2"/>
        <n x="205"/>
      </t>
    </mdx>
    <mdx n="217" f="v">
      <t c="12">
        <n x="215"/>
        <n x="216"/>
        <n x="125"/>
        <n x="3"/>
        <n x="204"/>
        <n x="4"/>
        <n x="10"/>
        <n x="223"/>
        <n x="219"/>
        <n x="220"/>
        <n x="2"/>
        <n x="205"/>
      </t>
    </mdx>
    <mdx n="217" f="v">
      <t c="12">
        <n x="215"/>
        <n x="216"/>
        <n x="125"/>
        <n x="3"/>
        <n x="204"/>
        <n x="4"/>
        <n x="10"/>
        <n x="221"/>
        <n x="232"/>
        <n x="220"/>
        <n x="2"/>
        <n x="205"/>
      </t>
    </mdx>
    <mdx n="128" f="v">
      <t c="7">
        <n x="205"/>
        <n x="151" s="1"/>
        <n x="129"/>
        <n x="130"/>
        <n x="2"/>
        <n x="213"/>
        <n x="135"/>
      </t>
    </mdx>
    <mdx n="128" f="v">
      <t c="6">
        <n x="205"/>
        <n x="141"/>
        <n x="129"/>
        <n x="130"/>
        <n x="2"/>
        <n x="214" s="1"/>
      </t>
    </mdx>
    <mdx n="128" f="v">
      <t c="6">
        <n x="205"/>
        <n x="151" s="1"/>
        <n x="129"/>
        <n x="130"/>
        <n x="2"/>
        <n x="214" s="1"/>
      </t>
    </mdx>
    <mdx n="128" f="v">
      <t c="7">
        <n x="205"/>
        <n x="141"/>
        <n x="129"/>
        <n x="130"/>
        <n x="2"/>
        <n x="133"/>
        <n x="156"/>
      </t>
    </mdx>
    <mdx n="128" f="v">
      <t c="7">
        <n x="205"/>
        <n x="151" s="1"/>
        <n x="129"/>
        <n x="130"/>
        <n x="2"/>
        <n x="133"/>
        <n x="161"/>
      </t>
    </mdx>
    <mdx n="128" f="v">
      <t c="7">
        <n x="205"/>
        <n x="141"/>
        <n x="129"/>
        <n x="130"/>
        <n x="2"/>
        <n x="147"/>
        <n x="143"/>
      </t>
    </mdx>
    <mdx n="128" f="v">
      <t c="7">
        <n x="205"/>
        <n x="141"/>
        <n x="129"/>
        <n x="130"/>
        <n x="2"/>
        <n x="147"/>
        <n x="171"/>
      </t>
    </mdx>
    <mdx n="128" f="v">
      <t c="6">
        <n x="205"/>
        <n x="141"/>
        <n x="154"/>
        <n x="130"/>
        <n x="2"/>
        <n x="214" s="1"/>
      </t>
    </mdx>
    <mdx n="128" f="v">
      <t c="6">
        <n x="205"/>
        <n x="170" s="1"/>
        <n x="154"/>
        <n x="130"/>
        <n x="2"/>
        <n x="214" s="1"/>
      </t>
    </mdx>
    <mdx n="128" f="v">
      <t c="7">
        <n x="205"/>
        <n x="141"/>
        <n x="154"/>
        <n x="130"/>
        <n x="2"/>
        <n x="213"/>
        <n x="135"/>
      </t>
    </mdx>
    <mdx n="128" f="v">
      <t c="7">
        <n x="205"/>
        <n x="141"/>
        <n x="154"/>
        <n x="130"/>
        <n x="2"/>
        <n x="133"/>
        <n x="150"/>
      </t>
    </mdx>
    <mdx n="128" f="v">
      <t c="7">
        <n x="205"/>
        <n x="169"/>
        <n x="154"/>
        <n x="130"/>
        <n x="2"/>
        <n x="133"/>
        <n x="150"/>
      </t>
    </mdx>
    <mdx n="128" f="v">
      <t c="6">
        <n x="205"/>
        <n x="170" s="1"/>
        <n x="154"/>
        <n x="130"/>
        <n x="2"/>
        <n x="166" s="1"/>
      </t>
    </mdx>
    <mdx n="128" f="v">
      <t c="6">
        <n x="205"/>
        <n x="170" s="1"/>
        <n x="154"/>
        <n x="130"/>
        <n x="2"/>
        <n x="139" s="1"/>
      </t>
    </mdx>
    <mdx n="128" f="v">
      <t c="7">
        <n x="205"/>
        <n x="141"/>
        <n x="154"/>
        <n x="130"/>
        <n x="2"/>
        <n x="133"/>
        <n x="156"/>
      </t>
    </mdx>
    <mdx n="128" f="v">
      <t c="6">
        <n x="205"/>
        <n x="129"/>
        <n x="130"/>
        <n x="2"/>
        <n x="213"/>
        <n x="135"/>
      </t>
    </mdx>
    <mdx n="128" f="v">
      <t c="5">
        <n x="205"/>
        <n x="129"/>
        <n x="130"/>
        <n x="2"/>
        <n x="214" s="1"/>
      </t>
    </mdx>
    <mdx n="128" f="v">
      <t c="5">
        <n x="205"/>
        <n x="2"/>
        <n x="132"/>
        <n x="131"/>
        <n x="214" s="1"/>
      </t>
    </mdx>
    <mdx n="217" f="v">
      <t c="12">
        <n x="227"/>
        <n x="216"/>
        <n x="125"/>
        <n x="3"/>
        <n x="204"/>
        <n x="4"/>
        <n x="10"/>
        <n x="234"/>
        <n x="219"/>
        <n x="220"/>
        <n x="2"/>
        <n x="205"/>
      </t>
    </mdx>
    <mdx n="128" f="v">
      <t c="6">
        <n x="205"/>
        <n x="129"/>
        <n x="130"/>
        <n x="2"/>
        <n x="134"/>
        <n x="145"/>
      </t>
    </mdx>
    <mdx n="128" f="v">
      <t c="6">
        <n x="205"/>
        <n x="129"/>
        <n x="130"/>
        <n x="2"/>
        <n x="134"/>
        <n x="157"/>
      </t>
    </mdx>
    <mdx n="128" f="v">
      <t c="6">
        <n x="205"/>
        <n x="129"/>
        <n x="130"/>
        <n x="2"/>
        <n x="134"/>
        <n x="160"/>
      </t>
    </mdx>
    <mdx n="128" f="v">
      <t c="5">
        <n x="205"/>
        <n x="2"/>
        <n x="132"/>
        <n x="131"/>
        <n x="144" s="1"/>
      </t>
    </mdx>
    <mdx n="128" f="v">
      <t c="6">
        <n x="205"/>
        <n x="2"/>
        <n x="132"/>
        <n x="131"/>
        <n x="134"/>
        <n x="145"/>
      </t>
    </mdx>
    <mdx n="128" f="v">
      <t c="6">
        <n x="205"/>
        <n x="2"/>
        <n x="132"/>
        <n x="131"/>
        <n x="134"/>
        <n x="157"/>
      </t>
    </mdx>
    <mdx n="217" f="v">
      <t c="12">
        <n x="215"/>
        <n x="216"/>
        <n x="125"/>
        <n x="3"/>
        <n x="204"/>
        <n x="4"/>
        <n x="10"/>
        <n x="236"/>
        <n x="219"/>
        <n x="220"/>
        <n x="2"/>
        <n x="205"/>
      </t>
    </mdx>
    <mdx n="217" f="v">
      <t c="12">
        <n x="215"/>
        <n x="216"/>
        <n x="125"/>
        <n x="3"/>
        <n x="204"/>
        <n x="4"/>
        <n x="10"/>
        <n x="224"/>
        <n x="219"/>
        <n x="220"/>
        <n x="2"/>
        <n x="205"/>
      </t>
    </mdx>
    <mdx n="217" f="v">
      <t c="12">
        <n x="215"/>
        <n x="216"/>
        <n x="237"/>
        <n x="3"/>
        <n x="204"/>
        <n x="4"/>
        <n x="10"/>
        <n x="218"/>
        <n x="219"/>
        <n x="220"/>
        <n x="2"/>
        <n x="205"/>
      </t>
    </mdx>
    <mdx n="217" f="v">
      <t c="12">
        <n x="215"/>
        <n x="216"/>
        <n x="125"/>
        <n x="3"/>
        <n x="204"/>
        <n x="4"/>
        <n x="10"/>
        <n x="225"/>
        <n x="219"/>
        <n x="220"/>
        <n x="2"/>
        <n x="205"/>
      </t>
    </mdx>
    <mdx n="128" f="v">
      <t c="7">
        <n x="205"/>
        <n x="129"/>
        <n x="130"/>
        <n x="2"/>
        <n x="133"/>
        <n x="150"/>
        <n x="164" s="1"/>
      </t>
    </mdx>
    <mdx n="128" f="v">
      <t c="7">
        <n x="205"/>
        <n x="129"/>
        <n x="130"/>
        <n x="2"/>
        <n x="133"/>
        <n x="150"/>
        <n x="163" s="1"/>
      </t>
    </mdx>
    <mdx n="128" f="v">
      <t c="6">
        <n x="205"/>
        <n x="129"/>
        <n x="130"/>
        <n x="2"/>
        <n x="133"/>
        <n x="156"/>
      </t>
    </mdx>
    <mdx n="128" f="v">
      <t c="6">
        <n x="205"/>
        <n x="129"/>
        <n x="130"/>
        <n x="2"/>
        <n x="133"/>
        <n x="161"/>
      </t>
    </mdx>
    <mdx n="128" f="v">
      <t c="7">
        <n x="205"/>
        <n x="133"/>
        <n x="150"/>
        <n x="2"/>
        <n x="132"/>
        <n x="131"/>
        <n x="165"/>
      </t>
    </mdx>
    <mdx n="128" f="v">
      <t c="7">
        <n x="205"/>
        <n x="133"/>
        <n x="150"/>
        <n x="2"/>
        <n x="132"/>
        <n x="131"/>
        <n x="162"/>
      </t>
    </mdx>
    <mdx n="128" f="v">
      <t c="7">
        <n x="205"/>
        <n x="133"/>
        <n x="150"/>
        <n x="2"/>
        <n x="132"/>
        <n x="131"/>
        <n x="184"/>
      </t>
    </mdx>
    <mdx n="128" f="v">
      <t c="6">
        <n x="205"/>
        <n x="2"/>
        <n x="132"/>
        <n x="131"/>
        <n x="133"/>
        <n x="150"/>
      </t>
    </mdx>
    <mdx n="217" f="v">
      <t c="12">
        <n x="215"/>
        <n x="216"/>
        <n x="235"/>
        <n x="3"/>
        <n x="204"/>
        <n x="4"/>
        <n x="10"/>
        <n x="231"/>
        <n x="219"/>
        <n x="220"/>
        <n x="2"/>
        <n x="205"/>
      </t>
    </mdx>
    <mdx n="217" f="v">
      <t c="12">
        <n x="227"/>
        <n x="216"/>
        <n x="125"/>
        <n x="3"/>
        <n x="204"/>
        <n x="4"/>
        <n x="10"/>
        <n x="224"/>
        <n x="219"/>
        <n x="220"/>
        <n x="2"/>
        <n x="205"/>
      </t>
    </mdx>
    <mdx n="0" f="v">
      <t c="6">
        <n x="5"/>
        <n x="114"/>
        <n x="1"/>
        <n x="2"/>
        <n x="61"/>
        <n x="62"/>
      </t>
    </mdx>
    <mdx n="0" f="v">
      <t c="6">
        <n x="5"/>
        <n x="114"/>
        <n x="1"/>
        <n x="2"/>
        <n x="61"/>
        <n x="63"/>
      </t>
    </mdx>
    <mdx n="0" f="v">
      <t c="6">
        <n x="64"/>
        <n x="114"/>
        <n x="65"/>
        <n x="2"/>
        <n x="61"/>
        <n x="62"/>
      </t>
    </mdx>
    <mdx n="0" f="v">
      <t c="6">
        <n x="64"/>
        <n x="238"/>
        <n x="65"/>
        <n x="2"/>
        <n x="61"/>
        <n x="62"/>
      </t>
    </mdx>
    <mdx n="0" f="v">
      <t c="6">
        <n x="5"/>
        <n x="238"/>
        <n x="1"/>
        <n x="2"/>
        <n x="61"/>
        <n x="62"/>
      </t>
    </mdx>
    <mdx n="0" f="v">
      <t c="6">
        <n x="5"/>
        <n x="238"/>
        <n x="1"/>
        <n x="2"/>
        <n x="61"/>
        <n x="63"/>
      </t>
    </mdx>
    <mdx n="0" f="v">
      <t c="6">
        <n x="64"/>
        <n x="238"/>
        <n x="65"/>
        <n x="2"/>
        <n x="61"/>
        <n x="63"/>
      </t>
    </mdx>
    <mdx n="68" f="v">
      <t c="3">
        <n x="69"/>
        <n x="110"/>
        <n x="77"/>
      </t>
    </mdx>
    <mdx n="0" f="v">
      <t c="10">
        <n x="1"/>
        <n x="238"/>
        <n x="10"/>
        <n x="3"/>
        <n x="4"/>
        <n x="12"/>
        <n x="2"/>
        <n x="6"/>
        <n x="17"/>
        <n x="51"/>
      </t>
    </mdx>
    <mdx n="0" f="v">
      <t c="8" si="208">
        <n x="206"/>
        <n x="238"/>
        <n x="3"/>
        <n x="4"/>
        <n x="2"/>
        <n x="10"/>
        <n x="207"/>
        <n x="204"/>
      </t>
    </mdx>
    <mdx n="68" f="v">
      <t c="3">
        <n x="69"/>
        <n x="116"/>
        <n x="72"/>
      </t>
    </mdx>
    <mdx n="68" f="v">
      <t c="5">
        <n x="69"/>
        <n x="116"/>
        <n x="77"/>
        <n x="71"/>
        <n x="73"/>
      </t>
    </mdx>
    <mdx n="68" f="v">
      <t c="5">
        <n x="69"/>
        <n x="116"/>
        <n x="71"/>
        <n x="239"/>
        <n x="87" s="1"/>
      </t>
    </mdx>
    <mdx n="68" f="v">
      <t c="5">
        <n x="69"/>
        <n x="116"/>
        <n x="71"/>
        <n x="76" s="1"/>
        <n x="105"/>
      </t>
    </mdx>
    <mdx n="68" f="v">
      <t c="5">
        <n x="69"/>
        <n x="116"/>
        <n x="101" s="1"/>
        <n x="74"/>
        <n x="112"/>
      </t>
    </mdx>
    <mdx n="68" f="v">
      <t c="5">
        <n x="69"/>
        <n x="116"/>
        <n x="72"/>
        <n x="71"/>
        <n x="74"/>
      </t>
    </mdx>
    <mdx n="68" f="v">
      <t c="5">
        <n x="69"/>
        <n x="116"/>
        <n x="83"/>
        <n x="75"/>
        <n x="92"/>
      </t>
    </mdx>
    <mdx n="68" f="v">
      <t c="5" si="97">
        <n x="69"/>
        <n x="116"/>
        <n x="71"/>
        <n x="75"/>
        <n x="120"/>
      </t>
    </mdx>
    <mdx n="68" f="v">
      <t c="5" si="97">
        <n x="69"/>
        <n x="116"/>
        <n x="101" s="1"/>
        <n x="79"/>
        <n x="103"/>
      </t>
    </mdx>
    <mdx n="68" f="v">
      <t c="5" si="97">
        <n x="69"/>
        <n x="116"/>
        <n x="77"/>
        <n x="112"/>
        <n x="103"/>
      </t>
    </mdx>
    <mdx n="68" f="v">
      <t c="5" si="97">
        <n x="69"/>
        <n x="116"/>
        <n x="113"/>
        <n x="121"/>
        <n x="87" s="1"/>
      </t>
    </mdx>
    <mdx n="68" f="v">
      <t c="5" si="97">
        <n x="69"/>
        <n x="116"/>
        <n x="72"/>
        <n x="71"/>
        <n x="88"/>
      </t>
    </mdx>
    <mdx n="68" f="v">
      <t c="4">
        <n x="69"/>
        <n x="116"/>
        <n x="77"/>
        <n x="74"/>
      </t>
    </mdx>
    <mdx n="68" f="v">
      <t c="4">
        <n x="69"/>
        <n x="116"/>
        <n x="71"/>
        <n x="90"/>
      </t>
    </mdx>
    <mdx n="68" f="v">
      <t c="4">
        <n x="69"/>
        <n x="116"/>
        <n x="77"/>
        <n x="120"/>
      </t>
    </mdx>
    <mdx n="68" f="v">
      <t c="4">
        <n x="69"/>
        <n x="116"/>
        <n x="240"/>
        <n x="121"/>
      </t>
    </mdx>
    <mdx n="82" f="v">
      <t c="4" si="84">
        <n x="118"/>
        <n x="107"/>
        <n x="119"/>
        <n x="99"/>
      </t>
    </mdx>
    <mdx n="68" f="v">
      <t c="4">
        <n x="69"/>
        <n x="116"/>
        <n x="93"/>
        <n x="105"/>
      </t>
    </mdx>
    <mdx n="68" f="v">
      <t c="4">
        <n x="69"/>
        <n x="116"/>
        <n x="101" s="1"/>
        <n x="71"/>
      </t>
    </mdx>
    <mdx n="68" f="v">
      <t c="4">
        <n x="69"/>
        <n x="116"/>
        <n x="71"/>
        <n x="86"/>
      </t>
    </mdx>
    <mdx n="68" f="v">
      <t c="4">
        <n x="69"/>
        <n x="116"/>
        <n x="71"/>
        <n x="103"/>
      </t>
    </mdx>
    <mdx n="68" f="v">
      <t c="4">
        <n x="69"/>
        <n x="116"/>
        <n x="101" s="1"/>
        <n x="103"/>
      </t>
    </mdx>
    <mdx n="68" f="v">
      <t c="4">
        <n x="69"/>
        <n x="116"/>
        <n x="101" s="1"/>
        <n x="96"/>
      </t>
    </mdx>
    <mdx n="68" f="v">
      <t c="4">
        <n x="69"/>
        <n x="116"/>
        <n x="95"/>
        <n x="88"/>
      </t>
    </mdx>
    <mdx n="68" f="v">
      <t c="3">
        <n x="69"/>
        <n x="70"/>
        <n x="77"/>
      </t>
    </mdx>
    <mdx n="0" f="v">
      <t c="6">
        <n x="11"/>
        <n x="238"/>
        <n x="12"/>
        <n x="16"/>
        <n x="2"/>
        <n x="15"/>
      </t>
    </mdx>
    <mdx n="0" f="v">
      <t c="6">
        <n x="11"/>
        <n x="238"/>
        <n x="12"/>
        <n x="14"/>
        <n x="2"/>
        <n x="13"/>
      </t>
    </mdx>
    <mdx n="0" f="v">
      <t c="6">
        <n x="11"/>
        <n x="238"/>
        <n x="12"/>
        <n x="14"/>
        <n x="2"/>
        <n x="15"/>
      </t>
    </mdx>
    <mdx n="0" f="v">
      <t c="4">
        <n x="11"/>
        <n x="8"/>
        <n x="2"/>
        <n x="238"/>
      </t>
    </mdx>
    <mdx n="0" f="v">
      <t c="4">
        <n x="11"/>
        <n x="7"/>
        <n x="2"/>
        <n x="238"/>
      </t>
    </mdx>
    <mdx n="0" f="v">
      <t c="6">
        <n x="11"/>
        <n x="238"/>
        <n x="12"/>
        <n x="16"/>
        <n x="2"/>
        <n x="13"/>
      </t>
    </mdx>
    <mdx n="0" f="v">
      <t c="5">
        <n x="2"/>
        <n x="114"/>
        <n x="49"/>
        <n x="1"/>
        <n x="5"/>
      </t>
    </mdx>
    <mdx n="0" f="v">
      <t c="7">
        <n x="1"/>
        <n x="27"/>
        <n x="66"/>
        <n x="20"/>
        <n x="2"/>
        <n x="3"/>
        <n x="59"/>
      </t>
    </mdx>
    <mdx n="0" f="v">
      <t c="7">
        <n x="1"/>
        <n x="28"/>
        <n x="66"/>
        <n x="29"/>
        <n x="2"/>
        <n x="18"/>
        <n x="58"/>
      </t>
    </mdx>
    <mdx n="0" f="v">
      <t c="8">
        <n x="1"/>
        <n x="23"/>
        <n x="66"/>
        <n x="20"/>
        <n x="2"/>
        <n x="5"/>
        <n x="21"/>
        <n x="58"/>
      </t>
    </mdx>
    <mdx n="0" f="v">
      <t c="10">
        <n x="1"/>
        <n x="114"/>
        <n x="10"/>
        <n x="3"/>
        <n x="4"/>
        <n x="12"/>
        <n x="2"/>
        <n x="6"/>
        <n x="17"/>
        <n x="51"/>
      </t>
    </mdx>
    <mdx n="0" f="v">
      <t c="5">
        <n x="1"/>
        <n x="114"/>
        <n x="50"/>
        <n x="2"/>
        <n x="53"/>
      </t>
    </mdx>
    <mdx n="0" f="v">
      <t c="5">
        <n x="1"/>
        <n x="114"/>
        <n x="50"/>
        <n x="2"/>
        <n x="55"/>
      </t>
    </mdx>
    <mdx n="0" f="v">
      <t c="5">
        <n x="1"/>
        <n x="114"/>
        <n x="50"/>
        <n x="2"/>
        <n x="54"/>
      </t>
    </mdx>
    <mdx n="0" f="v">
      <t c="5">
        <n x="2"/>
        <n x="238"/>
        <n x="49"/>
        <n x="1"/>
        <n x="5"/>
      </t>
    </mdx>
    <mdx n="0" f="v">
      <t c="7">
        <n x="1"/>
        <n x="39"/>
        <n x="238"/>
        <n x="40"/>
        <n x="2"/>
        <n x="5"/>
        <n x="58"/>
      </t>
    </mdx>
    <mdx n="0" f="v">
      <t c="7">
        <n x="1"/>
        <n x="30"/>
        <n x="238"/>
        <n x="20"/>
        <n x="2"/>
        <n x="18"/>
        <n x="58"/>
      </t>
    </mdx>
    <mdx n="0" f="v">
      <t c="8">
        <n x="1"/>
        <n x="19"/>
        <n x="238"/>
        <n x="20"/>
        <n x="2"/>
        <n x="5"/>
        <n x="21"/>
        <n x="58"/>
      </t>
    </mdx>
    <mdx n="0" f="v">
      <t c="6">
        <n x="5"/>
        <n x="205"/>
        <n x="1"/>
        <n x="2"/>
        <n x="61"/>
        <n x="63"/>
      </t>
    </mdx>
    <mdx n="0" f="v">
      <t c="6">
        <n x="64"/>
        <n x="205"/>
        <n x="65"/>
        <n x="2"/>
        <n x="61"/>
        <n x="62"/>
      </t>
    </mdx>
    <mdx n="0" f="v">
      <t c="6">
        <n x="64"/>
        <n x="205"/>
        <n x="65"/>
        <n x="2"/>
        <n x="61"/>
        <n x="63"/>
      </t>
    </mdx>
    <mdx n="128" f="v">
      <t c="6">
        <n x="238"/>
        <n x="129"/>
        <n x="130"/>
        <n x="2"/>
        <n x="133"/>
        <n x="150"/>
      </t>
    </mdx>
    <mdx n="128" f="v">
      <t c="5">
        <n x="238"/>
        <n x="2"/>
        <n x="132"/>
        <n x="131"/>
        <n x="241" s="1"/>
      </t>
    </mdx>
    <mdx n="217" f="v">
      <t c="12">
        <n x="215"/>
        <n x="216"/>
        <n x="125"/>
        <n x="3"/>
        <n x="204"/>
        <n x="4"/>
        <n x="10"/>
        <n x="242"/>
        <n x="219"/>
        <n x="220"/>
        <n x="2"/>
        <n x="238"/>
      </t>
    </mdx>
    <mdx n="217" f="v">
      <t c="12">
        <n x="215"/>
        <n x="216"/>
        <n x="125"/>
        <n x="3"/>
        <n x="204"/>
        <n x="4"/>
        <n x="10"/>
        <n x="221"/>
        <n x="219"/>
        <n x="220"/>
        <n x="2"/>
        <n x="238"/>
      </t>
    </mdx>
    <mdx n="128" f="v">
      <t c="5">
        <n x="238"/>
        <n x="2"/>
        <n x="132"/>
        <n x="131"/>
        <n x="230" s="1"/>
      </t>
    </mdx>
    <mdx n="128" f="v">
      <t c="5">
        <n x="238"/>
        <n x="129"/>
        <n x="130"/>
        <n x="2"/>
        <n x="144" s="1"/>
      </t>
    </mdx>
    <mdx n="128" f="v">
      <t c="6">
        <n x="238"/>
        <n x="2"/>
        <n x="130"/>
        <n x="2"/>
        <n x="134"/>
        <n x="145"/>
      </t>
    </mdx>
    <mdx n="128" f="v">
      <t c="6">
        <n x="238"/>
        <n x="2"/>
        <n x="132"/>
        <n x="2"/>
        <n x="134"/>
        <n x="145"/>
      </t>
    </mdx>
    <mdx n="128" f="v">
      <t c="5">
        <n x="238"/>
        <n x="129"/>
        <n x="130"/>
        <n x="2"/>
        <n x="185" s="1"/>
      </t>
    </mdx>
    <mdx n="217" f="v">
      <t c="12">
        <n x="215"/>
        <n x="216"/>
        <n x="125"/>
        <n x="3"/>
        <n x="204"/>
        <n x="4"/>
        <n x="10"/>
        <n x="236"/>
        <n x="219"/>
        <n x="220"/>
        <n x="2"/>
        <n x="238"/>
      </t>
    </mdx>
    <mdx n="217" f="v">
      <t c="12">
        <n x="215"/>
        <n x="216"/>
        <n x="125"/>
        <n x="3"/>
        <n x="204"/>
        <n x="4"/>
        <n x="10"/>
        <n x="244"/>
        <n x="219"/>
        <n x="220"/>
        <n x="2"/>
        <n x="238"/>
      </t>
    </mdx>
    <mdx n="217" f="v">
      <t c="12">
        <n x="215"/>
        <n x="216"/>
        <n x="125"/>
        <n x="3"/>
        <n x="204"/>
        <n x="4"/>
        <n x="10"/>
        <n x="221"/>
        <n x="243"/>
        <n x="220"/>
        <n x="2"/>
        <n x="238"/>
      </t>
    </mdx>
    <mdx n="217" f="v">
      <t c="12">
        <n x="215"/>
        <n x="216"/>
        <n x="125"/>
        <n x="3"/>
        <n x="204"/>
        <n x="4"/>
        <n x="10"/>
        <n x="245"/>
        <n x="219"/>
        <n x="220"/>
        <n x="2"/>
        <n x="238"/>
      </t>
    </mdx>
    <mdx n="128" f="v">
      <t c="7">
        <n x="238"/>
        <n x="141"/>
        <n x="129"/>
        <n x="130"/>
        <n x="2"/>
        <n x="213"/>
        <n x="135"/>
      </t>
    </mdx>
    <mdx n="128" f="v">
      <t c="6">
        <n x="238"/>
        <n x="170" s="1"/>
        <n x="129"/>
        <n x="2"/>
        <n x="136"/>
        <n x="214" s="1"/>
      </t>
    </mdx>
    <mdx n="128" f="v">
      <t c="6">
        <n x="238"/>
        <n x="129"/>
        <n x="130"/>
        <n x="2"/>
        <n x="147"/>
        <n x="214" s="1"/>
      </t>
    </mdx>
    <mdx n="128" f="v">
      <t c="7">
        <n x="238"/>
        <n x="155"/>
        <n x="130"/>
        <n x="2"/>
        <n x="2"/>
        <n x="156"/>
        <n x="149" s="1"/>
      </t>
    </mdx>
    <mdx n="128" f="v">
      <t c="7">
        <n x="238"/>
        <n x="141"/>
        <n x="129"/>
        <n x="130"/>
        <n x="2"/>
        <n x="133"/>
        <n x="156"/>
      </t>
    </mdx>
    <mdx n="128" f="v">
      <t c="7">
        <n x="238"/>
        <n x="141"/>
        <n x="129"/>
        <n x="130"/>
        <n x="2"/>
        <n x="133"/>
        <n x="161"/>
      </t>
    </mdx>
    <mdx n="128" f="v">
      <t c="7">
        <n x="238"/>
        <n x="151" s="1"/>
        <n x="129"/>
        <n x="130"/>
        <n x="2"/>
        <n x="144" s="1"/>
        <n x="161"/>
      </t>
    </mdx>
    <mdx n="128" f="v">
      <t c="7">
        <n x="238"/>
        <n x="176"/>
        <n x="175" s="1"/>
        <n x="2"/>
        <n x="133"/>
        <n x="146"/>
        <n x="143"/>
      </t>
    </mdx>
    <mdx n="128" f="v">
      <t c="7">
        <n x="238"/>
        <n x="2"/>
        <n x="132"/>
        <n x="131"/>
        <n x="2"/>
        <n x="147"/>
        <n x="143"/>
      </t>
    </mdx>
    <mdx n="128" f="v">
      <t c="7">
        <n x="238"/>
        <n x="129"/>
        <n x="130"/>
        <n x="131"/>
        <n x="133"/>
        <n x="147"/>
        <n x="171"/>
      </t>
    </mdx>
    <mdx n="128" f="v">
      <t c="6">
        <n x="238"/>
        <n x="141"/>
        <n x="130"/>
        <n x="2"/>
        <n x="190"/>
        <n x="214" s="1"/>
      </t>
    </mdx>
    <mdx n="128" f="v">
      <t c="6">
        <n x="238"/>
        <n x="155"/>
        <n x="130"/>
        <n x="2"/>
        <n x="2"/>
        <n x="214" s="1"/>
      </t>
    </mdx>
    <mdx n="128" f="v">
      <t c="7">
        <n x="238"/>
        <n x="129"/>
        <n x="130"/>
        <n x="130"/>
        <n x="2"/>
        <n x="213"/>
        <n x="135"/>
      </t>
    </mdx>
    <mdx n="128" f="v">
      <t c="7">
        <n x="238"/>
        <n x="169"/>
        <n x="154"/>
        <n x="130"/>
        <n x="2"/>
        <n x="134"/>
        <n x="145"/>
      </t>
    </mdx>
    <mdx n="128" f="v">
      <t c="7">
        <n x="238"/>
        <n x="155"/>
        <n x="154"/>
        <n x="130"/>
        <n x="2"/>
        <n x="133"/>
        <n x="150"/>
      </t>
    </mdx>
    <mdx n="128" f="v">
      <t c="6">
        <n x="238"/>
        <n x="151" s="1"/>
        <n x="129"/>
        <n x="130"/>
        <n x="2"/>
        <n x="166" s="1"/>
      </t>
    </mdx>
    <mdx n="128" f="v">
      <t c="6">
        <n x="238"/>
        <n x="2"/>
        <n x="130"/>
        <n x="2"/>
        <n x="2"/>
        <n x="139" s="1"/>
      </t>
    </mdx>
    <mdx n="128" f="v">
      <t c="7">
        <n x="238"/>
        <n x="141"/>
        <n x="142"/>
        <n x="130"/>
        <n x="2"/>
        <n x="133"/>
        <n x="156"/>
      </t>
    </mdx>
    <mdx n="128" f="v">
      <t c="6">
        <n x="238"/>
        <n x="129"/>
        <n x="130"/>
        <n x="2"/>
        <n x="147"/>
        <n x="135"/>
      </t>
    </mdx>
    <mdx n="128" f="v">
      <t c="5">
        <n x="238"/>
        <n x="2"/>
        <n x="132"/>
        <n x="131"/>
        <n x="166" s="1"/>
      </t>
    </mdx>
    <mdx n="128" f="v">
      <t c="5">
        <n x="238"/>
        <n x="2"/>
        <n x="132"/>
        <n x="131"/>
        <n x="229" s="1"/>
      </t>
    </mdx>
    <mdx n="128" f="v">
      <t c="6">
        <n x="238"/>
        <n x="2"/>
        <n x="132"/>
        <n x="131"/>
        <n x="213"/>
        <n x="135"/>
      </t>
    </mdx>
    <mdx n="128" f="v">
      <t c="5">
        <n x="246" s="1"/>
        <n x="2"/>
        <n x="142"/>
        <n x="131"/>
        <n x="214" s="1"/>
      </t>
    </mdx>
    <mdx n="217" f="v">
      <t c="12">
        <n x="215"/>
        <n x="216"/>
        <n x="125"/>
        <n x="3"/>
        <n x="204"/>
        <n x="4"/>
        <n x="10"/>
        <n x="244"/>
        <n x="243"/>
        <n x="220"/>
        <n x="2"/>
        <n x="238"/>
      </t>
    </mdx>
    <mdx n="128" f="v">
      <t c="5">
        <n x="238"/>
        <n x="129"/>
        <n x="130"/>
        <n x="2"/>
        <n x="130"/>
      </t>
    </mdx>
    <mdx n="128" f="v">
      <t c="5">
        <n x="238"/>
        <n x="129"/>
        <n x="130"/>
        <n x="2"/>
        <n x="166" s="1"/>
      </t>
    </mdx>
    <mdx n="128" f="v">
      <t c="6">
        <n x="238"/>
        <n x="2"/>
        <n x="130"/>
        <n x="131"/>
        <n x="185" s="1"/>
        <n x="247"/>
      </t>
    </mdx>
    <mdx n="128" f="v">
      <t c="6">
        <n x="238"/>
        <n x="155"/>
        <n x="130"/>
        <n x="2"/>
        <n x="144" s="1"/>
        <n x="2"/>
      </t>
    </mdx>
    <mdx n="128" f="v">
      <t c="5">
        <n x="238"/>
        <n x="129"/>
        <n x="130"/>
        <n x="2"/>
        <n x="139" s="1"/>
      </t>
    </mdx>
    <mdx n="128" f="v">
      <t c="6">
        <n x="238"/>
        <n x="129"/>
        <n x="130"/>
        <n x="131"/>
        <n x="191" s="1"/>
        <n x="148"/>
      </t>
    </mdx>
    <mdx n="128" f="v">
      <t c="6">
        <n x="238"/>
        <n x="176"/>
        <n x="175" s="1"/>
        <n x="2"/>
        <n x="2"/>
        <n x="145"/>
      </t>
    </mdx>
    <mdx n="128" f="v">
      <t c="6">
        <n x="238"/>
        <n x="129"/>
        <n x="129"/>
        <n x="2"/>
        <n x="133"/>
        <n x="146"/>
      </t>
    </mdx>
    <mdx n="128" f="v">
      <t c="6">
        <n x="238"/>
        <n x="141"/>
        <n x="132"/>
        <n x="131"/>
        <n x="134"/>
        <n x="157"/>
      </t>
    </mdx>
    <mdx n="217" f="v">
      <t c="12">
        <n x="215"/>
        <n x="216"/>
        <n x="125"/>
        <n x="3"/>
        <n x="204"/>
        <n x="4"/>
        <n x="10"/>
        <n x="248"/>
        <n x="219"/>
        <n x="220"/>
        <n x="2"/>
        <n x="238"/>
      </t>
    </mdx>
    <mdx n="217" f="v">
      <t c="12">
        <n x="215"/>
        <n x="216"/>
        <n x="125"/>
        <n x="3"/>
        <n x="204"/>
        <n x="4"/>
        <n x="10"/>
        <n x="249" s="1"/>
        <n x="243"/>
        <n x="220"/>
        <n x="2"/>
        <n x="238"/>
      </t>
    </mdx>
    <mdx n="128" f="v">
      <t c="5">
        <n x="238"/>
        <n x="141"/>
        <n x="181"/>
        <n x="130"/>
        <n x="149" s="1"/>
      </t>
    </mdx>
    <mdx n="128" f="v">
      <t c="7">
        <n x="238"/>
        <n x="129"/>
        <n x="130"/>
        <n x="2"/>
        <n x="133"/>
        <n x="150"/>
        <n x="164" s="1"/>
      </t>
    </mdx>
    <mdx n="128" f="v">
      <t c="7">
        <n x="238"/>
        <n x="129"/>
        <n x="130"/>
        <n x="2"/>
        <n x="147"/>
        <n x="171"/>
        <n x="163" s="1"/>
      </t>
    </mdx>
    <mdx n="128" f="v">
      <t c="6">
        <n x="238"/>
        <n x="155"/>
        <n x="130"/>
        <n x="2"/>
        <n x="144" s="1"/>
        <n x="161"/>
      </t>
    </mdx>
    <mdx n="128" f="v">
      <t c="7">
        <n x="238"/>
        <n x="2"/>
        <n x="132"/>
        <n x="131"/>
        <n x="241" s="1"/>
        <n x="131"/>
        <n x="162"/>
      </t>
    </mdx>
    <mdx n="128" f="v">
      <t c="7">
        <n x="238"/>
        <n x="2"/>
        <n x="132"/>
        <n x="131"/>
        <n x="132"/>
        <n x="148"/>
        <n x="165"/>
      </t>
    </mdx>
    <mdx n="128" f="v">
      <t c="6">
        <n x="238"/>
        <n x="151" s="1"/>
        <n x="129"/>
        <n x="2"/>
        <n x="2"/>
        <n x="150"/>
      </t>
    </mdx>
    <mdx n="128" f="v">
      <t c="6">
        <n x="238"/>
        <n x="169"/>
        <n x="154"/>
        <n x="131"/>
        <n x="136"/>
        <n x="150"/>
      </t>
    </mdx>
    <mdx n="128" f="v">
      <t c="6">
        <n x="238"/>
        <n x="141"/>
        <n x="129"/>
        <n x="130"/>
        <n x="2"/>
        <n x="133"/>
      </t>
    </mdx>
    <mdx n="217" f="v">
      <t c="12">
        <n x="215"/>
        <n x="216"/>
        <n x="237"/>
        <n x="3"/>
        <n x="204"/>
        <n x="4"/>
        <n x="10"/>
        <n x="244"/>
        <n x="243"/>
        <n x="220"/>
        <n x="2"/>
        <n x="238"/>
      </t>
    </mdx>
    <mdx n="217" f="v">
      <t c="12">
        <n x="215"/>
        <n x="216"/>
        <n x="125"/>
        <n x="3"/>
        <n x="204"/>
        <n x="4"/>
        <n x="10"/>
        <n x="249" s="1"/>
        <n x="219"/>
        <n x="220"/>
        <n x="2"/>
        <n x="238"/>
      </t>
    </mdx>
    <mdx n="128" f="v">
      <t c="5">
        <n x="238"/>
        <n x="154"/>
        <n x="132"/>
        <n x="131"/>
        <n x="149" s="1"/>
      </t>
    </mdx>
    <mdx n="128" f="v">
      <t c="6">
        <n x="238"/>
        <n x="129"/>
        <n x="130"/>
        <n x="2"/>
        <n x="191" s="1"/>
        <n x="148"/>
      </t>
    </mdx>
    <mdx n="128" f="v">
      <t c="6">
        <n x="238"/>
        <n x="2"/>
        <n x="130"/>
        <n x="2"/>
        <n x="139" s="1"/>
        <n x="137"/>
      </t>
    </mdx>
    <mdx n="128" f="v">
      <t c="5">
        <n x="238"/>
        <n x="129"/>
        <n x="129"/>
        <n x="2"/>
        <n x="153" s="1"/>
      </t>
    </mdx>
    <mdx n="0" f="v">
      <t c="5">
        <n x="2"/>
        <n x="250"/>
        <n x="49"/>
        <n x="1"/>
        <n x="5"/>
      </t>
    </mdx>
    <mdx n="0" f="v">
      <t c="10">
        <n x="1"/>
        <n x="250"/>
        <n x="10"/>
        <n x="3"/>
        <n x="4"/>
        <n x="12"/>
        <n x="2"/>
        <n x="6"/>
        <n x="17"/>
        <n x="51"/>
      </t>
    </mdx>
    <mdx n="0" f="v">
      <t c="4">
        <n x="11"/>
        <n x="8"/>
        <n x="2"/>
        <n x="250"/>
      </t>
    </mdx>
    <mdx n="0" f="v">
      <t c="8" si="208">
        <n x="206"/>
        <n x="250"/>
        <n x="3"/>
        <n x="4"/>
        <n x="2"/>
        <n x="10"/>
        <n x="207"/>
        <n x="204"/>
      </t>
    </mdx>
    <mdx n="0" f="v">
      <t c="4">
        <n x="11"/>
        <n x="7"/>
        <n x="2"/>
        <n x="250"/>
      </t>
    </mdx>
    <mdx n="0" f="v">
      <t c="6">
        <n x="11"/>
        <n x="250"/>
        <n x="12"/>
        <n x="16"/>
        <n x="2"/>
        <n x="15"/>
      </t>
    </mdx>
    <mdx n="0" f="v">
      <t c="6">
        <n x="11"/>
        <n x="250"/>
        <n x="12"/>
        <n x="14"/>
        <n x="2"/>
        <n x="15"/>
      </t>
    </mdx>
    <mdx n="0" f="v">
      <t c="6">
        <n x="11"/>
        <n x="250"/>
        <n x="12"/>
        <n x="16"/>
        <n x="2"/>
        <n x="13"/>
      </t>
    </mdx>
    <mdx n="0" f="v">
      <t c="6">
        <n x="11"/>
        <n x="250"/>
        <n x="12"/>
        <n x="14"/>
        <n x="2"/>
        <n x="13"/>
      </t>
    </mdx>
    <mdx n="0" f="v">
      <t c="7">
        <n x="1"/>
        <n x="41"/>
        <n x="250"/>
        <n x="35"/>
        <n x="2"/>
        <n x="18"/>
        <n x="58"/>
      </t>
    </mdx>
    <mdx n="0" f="v">
      <t c="7">
        <n x="1"/>
        <n x="34"/>
        <n x="250"/>
        <n x="35"/>
        <n x="2"/>
        <n x="18"/>
        <n x="58"/>
      </t>
    </mdx>
    <mdx n="0" f="v">
      <t c="7">
        <n x="1"/>
        <n x="30"/>
        <n x="250"/>
        <n x="20"/>
        <n x="2"/>
        <n x="18"/>
        <n x="58"/>
      </t>
    </mdx>
    <mdx n="0" f="v">
      <t c="8">
        <n x="1"/>
        <n x="23"/>
        <n x="250"/>
        <n x="20"/>
        <n x="2"/>
        <n x="5"/>
        <n x="22"/>
        <n x="58"/>
      </t>
    </mdx>
    <mdx n="128" f="v">
      <t c="7">
        <n x="205"/>
        <n x="141"/>
        <n x="129"/>
        <n x="130"/>
        <n x="204"/>
        <n x="213"/>
        <n x="135"/>
      </t>
    </mdx>
    <mdx n="217" f="v">
      <t c="12">
        <n x="205"/>
        <n x="216"/>
        <n x="125"/>
        <n x="3"/>
        <n x="204"/>
        <n x="4"/>
        <n x="10"/>
        <n x="221"/>
        <n x="219"/>
        <n x="220"/>
        <n x="2"/>
        <n x="205"/>
      </t>
    </mdx>
    <mdx n="128" f="v">
      <t c="5">
        <n x="205"/>
        <n x="2"/>
        <n x="130"/>
        <n x="2"/>
        <n x="185" s="1"/>
      </t>
    </mdx>
    <mdx n="128" f="v">
      <t c="6">
        <n x="205"/>
        <n x="129"/>
        <n x="130"/>
        <n x="2"/>
        <n x="134"/>
        <n x="172"/>
      </t>
    </mdx>
    <mdx n="217" f="v">
      <t c="12">
        <n x="215"/>
        <n x="216"/>
        <n x="125"/>
        <n x="3"/>
        <n x="204"/>
        <n x="4"/>
        <n x="10"/>
        <n x="221"/>
        <n x="219"/>
        <n x="220"/>
        <n x="2"/>
        <n x="250"/>
      </t>
    </mdx>
    <mdx n="217" f="v">
      <t c="12">
        <n x="215"/>
        <n x="216"/>
        <n x="125"/>
        <n x="3"/>
        <n x="204"/>
        <n x="4"/>
        <n x="10"/>
        <n x="225"/>
        <n x="219"/>
        <n x="220"/>
        <n x="2"/>
        <n x="250"/>
      </t>
    </mdx>
    <mdx n="128" f="v">
      <t c="6">
        <n x="215"/>
        <n x="216"/>
        <n x="125"/>
        <n x="2"/>
        <n x="133"/>
        <n x="228"/>
      </t>
    </mdx>
    <mdx n="128" f="v">
      <t c="6">
        <n x="250"/>
        <n x="2"/>
        <n x="132"/>
        <n x="131"/>
        <n x="134"/>
        <n x="146"/>
      </t>
    </mdx>
    <mdx n="128" f="v">
      <t c="7">
        <n x="250"/>
        <n x="155"/>
        <n x="130"/>
        <n x="2"/>
        <n x="147"/>
        <n x="143"/>
        <n x="171"/>
      </t>
    </mdx>
    <mdx n="0" f="v">
      <t c="7">
        <n x="1"/>
        <n x="167"/>
        <n x="238"/>
        <n x="20"/>
        <n x="2"/>
        <n x="5"/>
        <n x="58"/>
      </t>
    </mdx>
    <mdx n="0" f="v">
      <t c="7">
        <n x="1"/>
        <n x="167"/>
        <n x="238"/>
        <n x="20"/>
        <n x="2"/>
        <n x="18"/>
        <n x="58"/>
      </t>
    </mdx>
    <mdx n="0" f="v">
      <t c="8">
        <n x="1"/>
        <n x="167"/>
        <n x="238"/>
        <n x="20"/>
        <n x="2"/>
        <n x="18"/>
        <n x="58"/>
        <n x="58"/>
      </t>
    </mdx>
    <mdx n="0" f="v">
      <t c="7">
        <n x="1"/>
        <n x="23"/>
        <n x="238"/>
        <n x="20"/>
        <n x="2"/>
        <n x="18"/>
        <n x="58"/>
      </t>
    </mdx>
    <mdx n="0" f="v">
      <t c="8">
        <n x="1"/>
        <n x="34"/>
        <n x="238"/>
        <n x="20"/>
        <n x="2"/>
        <n x="5"/>
        <n x="22"/>
        <n x="58"/>
      </t>
    </mdx>
    <mdx n="0" f="v">
      <t c="8">
        <n x="1"/>
        <n x="60"/>
        <n x="238"/>
        <n x="35"/>
        <n x="2"/>
        <n x="18"/>
        <n x="58"/>
        <n x="58"/>
      </t>
    </mdx>
    <mdx n="0" f="v">
      <t c="7">
        <n x="1"/>
        <n x="28"/>
        <n x="238"/>
        <n x="20"/>
        <n x="2"/>
        <n x="18"/>
        <n x="58"/>
      </t>
    </mdx>
    <mdx n="0" f="v">
      <t c="8">
        <n x="1"/>
        <n x="38"/>
        <n x="238"/>
        <n x="36"/>
        <n x="2"/>
        <n x="18"/>
        <n x="58"/>
        <n x="58"/>
      </t>
    </mdx>
    <mdx n="0" f="v">
      <t c="7">
        <n x="1"/>
        <n x="19"/>
        <n x="238"/>
        <n x="20"/>
        <n x="2"/>
        <n x="18"/>
        <n x="58"/>
      </t>
    </mdx>
    <mdx n="0" f="v">
      <t c="7">
        <n x="1"/>
        <n x="19"/>
        <n x="238"/>
        <n x="20"/>
        <n x="2"/>
        <n x="5"/>
        <n x="21"/>
      </t>
    </mdx>
    <mdx n="0" f="v">
      <t c="7">
        <n x="1"/>
        <n x="45"/>
        <n x="238"/>
        <n x="20"/>
        <n x="2"/>
        <n x="18"/>
        <n x="58"/>
      </t>
    </mdx>
    <mdx n="128" f="v">
      <t c="5">
        <n x="215"/>
        <n x="216"/>
        <n x="130"/>
        <n x="2"/>
        <n x="185" s="1"/>
      </t>
    </mdx>
    <mdx n="217" f="v">
      <t c="12">
        <n x="215"/>
        <n x="216"/>
        <n x="237"/>
        <n x="3"/>
        <n x="204"/>
        <n x="4"/>
        <n x="10"/>
        <n x="221"/>
        <n x="256"/>
        <n x="220"/>
        <n x="2"/>
        <n x="250"/>
      </t>
    </mdx>
    <mdx n="128" f="v">
      <t c="5">
        <n x="215"/>
        <n x="216"/>
        <n x="237"/>
        <n x="3"/>
        <n x="153" s="1"/>
      </t>
    </mdx>
    <mdx n="128" f="v">
      <t c="5">
        <n x="215"/>
        <n x="216"/>
        <n x="130"/>
        <n x="131"/>
        <n x="185" s="1"/>
      </t>
    </mdx>
    <mdx n="128" f="v">
      <t c="6">
        <n x="215"/>
        <n x="141"/>
        <n x="130"/>
        <n x="3"/>
        <n x="204"/>
        <n x="137"/>
      </t>
    </mdx>
    <mdx n="128" f="v">
      <t c="6">
        <n x="215"/>
        <n x="216"/>
        <n x="125"/>
        <n x="3"/>
        <n x="204"/>
        <n x="172"/>
      </t>
    </mdx>
    <mdx n="217" f="v">
      <t c="12">
        <n x="215"/>
        <n x="216"/>
        <n x="125"/>
        <n x="3"/>
        <n x="204"/>
        <n x="172"/>
        <n x="10"/>
        <n x="233"/>
        <n x="219"/>
        <n x="220"/>
        <n x="2"/>
        <n x="250"/>
      </t>
    </mdx>
    <mdx n="217" f="v">
      <t c="12">
        <n x="215"/>
        <n x="129"/>
        <n x="130"/>
        <n x="2"/>
        <n x="136"/>
        <n x="4"/>
        <n x="10"/>
        <n x="248"/>
        <n x="219"/>
        <n x="220"/>
        <n x="2"/>
        <n x="250"/>
      </t>
    </mdx>
    <mdx n="128" f="v">
      <t c="6">
        <n x="215"/>
        <n x="129"/>
        <n x="125"/>
        <n x="2"/>
        <n x="136"/>
        <n x="146"/>
      </t>
    </mdx>
    <mdx n="217" f="v">
      <t c="12">
        <n x="250"/>
        <n x="129"/>
        <n x="130"/>
        <n x="2"/>
        <n x="185" s="1"/>
        <n x="4"/>
        <n x="10"/>
        <n x="221"/>
        <n x="219"/>
        <n x="220"/>
        <n x="2"/>
        <n x="250"/>
      </t>
    </mdx>
    <mdx n="217" f="v">
      <t c="12">
        <n x="250"/>
        <n x="151" s="1"/>
        <n x="130"/>
        <n x="2"/>
        <n x="185" s="1"/>
        <n x="4"/>
        <n x="10"/>
        <n x="221"/>
        <n x="219"/>
        <n x="220"/>
        <n x="2"/>
        <n x="250"/>
      </t>
    </mdx>
    <mdx n="217" f="v">
      <t c="12">
        <n x="215"/>
        <n x="216"/>
        <n x="129"/>
        <n x="2"/>
        <n x="185" s="1"/>
        <n x="4"/>
        <n x="10"/>
        <n x="221"/>
        <n x="219"/>
        <n x="220"/>
        <n x="2"/>
        <n x="250"/>
      </t>
    </mdx>
    <mdx n="217" f="v">
      <t c="12">
        <n x="215"/>
        <n x="216"/>
        <n x="125"/>
        <n x="2"/>
        <n x="133"/>
        <n x="4"/>
        <n x="10"/>
        <n x="221"/>
        <n x="219"/>
        <n x="220"/>
        <n x="2"/>
        <n x="250"/>
      </t>
    </mdx>
    <mdx n="128" f="v">
      <t c="5">
        <n x="250"/>
        <n x="2"/>
        <n x="235"/>
        <n x="3"/>
        <n x="166" s="1"/>
      </t>
    </mdx>
    <mdx n="217" f="v">
      <t c="12">
        <n x="215"/>
        <n x="216"/>
        <n x="154"/>
        <n x="131"/>
        <n x="144" s="1"/>
        <n x="4"/>
        <n x="10"/>
        <n x="225"/>
        <n x="219"/>
        <n x="220"/>
        <n x="2"/>
        <n x="250"/>
      </t>
    </mdx>
    <mdx n="128" f="v">
      <t c="5">
        <n x="215"/>
        <n x="216"/>
        <n x="125"/>
        <n x="2"/>
        <n x="144" s="1"/>
      </t>
    </mdx>
    <mdx n="128" f="v">
      <t c="6">
        <n x="250"/>
        <n x="151" s="1"/>
        <n x="125"/>
        <n x="2"/>
        <n x="134"/>
        <n x="160"/>
      </t>
    </mdx>
    <mdx n="128" f="v">
      <t c="6">
        <n x="250"/>
        <n x="2"/>
        <n x="132"/>
        <n x="3"/>
        <n x="204"/>
        <n x="135"/>
      </t>
    </mdx>
    <mdx n="217" f="v">
      <t c="12">
        <n x="250"/>
        <n x="2"/>
        <n x="130"/>
        <n x="131"/>
        <n x="139" s="1"/>
        <n x="4"/>
        <n x="10"/>
        <n x="221"/>
        <n x="219"/>
        <n x="220"/>
        <n x="2"/>
        <n x="250"/>
      </t>
    </mdx>
    <mdx n="217" f="v">
      <t c="12">
        <n x="250"/>
        <n x="129"/>
        <n x="142"/>
        <n x="131"/>
        <n x="139" s="1"/>
        <n x="4"/>
        <n x="10"/>
        <n x="221"/>
        <n x="219"/>
        <n x="220"/>
        <n x="2"/>
        <n x="250"/>
      </t>
    </mdx>
    <mdx n="128" f="v">
      <t c="5">
        <n x="215"/>
        <n x="129"/>
        <n x="129"/>
        <n x="131"/>
        <n x="134"/>
      </t>
    </mdx>
    <mdx n="128" f="v">
      <t c="5">
        <n x="250"/>
        <n x="2"/>
        <n x="129"/>
        <n x="131"/>
        <n x="214" s="1"/>
      </t>
    </mdx>
    <mdx n="217" f="v">
      <t c="12">
        <n x="250"/>
        <n x="2"/>
        <n x="125"/>
        <n x="131"/>
        <n x="214" s="1"/>
        <n x="145"/>
        <n x="10"/>
        <n x="254"/>
        <n x="219"/>
        <n x="220"/>
        <n x="2"/>
        <n x="250"/>
      </t>
    </mdx>
    <mdx n="128" f="v">
      <t c="6">
        <n x="250"/>
        <n x="169"/>
        <n x="129"/>
        <n x="131"/>
        <n x="214" s="1"/>
        <n x="145"/>
      </t>
    </mdx>
    <mdx n="217" f="v">
      <t c="12">
        <n x="250"/>
        <n x="2"/>
        <n x="132"/>
        <n x="131"/>
        <n x="149" s="1"/>
        <n x="146"/>
        <n x="10"/>
        <n x="255"/>
        <n x="219"/>
        <n x="220"/>
        <n x="2"/>
        <n x="250"/>
      </t>
    </mdx>
    <mdx n="128" f="v">
      <t c="5">
        <n x="215"/>
        <n x="216"/>
        <n x="132"/>
        <n x="131"/>
        <n x="149" s="1"/>
      </t>
    </mdx>
    <mdx n="128" f="v">
      <t c="6">
        <n x="215"/>
        <n x="216"/>
        <n x="132"/>
        <n x="131"/>
        <n x="134"/>
        <n x="145"/>
      </t>
    </mdx>
    <mdx n="128" f="v">
      <t c="6">
        <n x="215"/>
        <n x="216"/>
        <n x="125"/>
        <n x="131"/>
        <n x="134"/>
        <n x="145"/>
      </t>
    </mdx>
    <mdx n="128" f="v">
      <t c="7">
        <n x="250"/>
        <n x="216"/>
        <n x="237"/>
        <n x="3"/>
        <n x="204"/>
        <n x="4"/>
        <n x="162"/>
      </t>
    </mdx>
    <mdx n="217" f="v">
      <t c="12">
        <n x="215"/>
        <n x="216"/>
        <n x="130"/>
        <n x="2"/>
        <n x="204"/>
        <n x="4"/>
        <n x="10"/>
        <n x="221"/>
        <n x="219"/>
        <n x="220"/>
        <n x="2"/>
        <n x="250"/>
      </t>
    </mdx>
    <mdx n="128" f="v">
      <t c="6">
        <n x="215"/>
        <n x="216"/>
        <n x="237"/>
        <n x="2"/>
        <n x="134"/>
        <n x="148"/>
      </t>
    </mdx>
    <mdx n="128" f="v">
      <t c="5">
        <n x="215"/>
        <n x="216"/>
        <n x="237"/>
        <n x="3"/>
        <n x="190"/>
      </t>
    </mdx>
    <mdx n="217" f="v">
      <t c="12">
        <n x="250"/>
        <n x="129"/>
        <n x="125"/>
        <n x="3"/>
        <n x="204"/>
        <n x="4"/>
        <n x="10"/>
        <n x="255"/>
        <n x="256"/>
        <n x="220"/>
        <n x="2"/>
        <n x="250"/>
      </t>
    </mdx>
    <mdx n="128" f="v">
      <t c="6">
        <n x="250"/>
        <n x="129"/>
        <n x="142"/>
        <n x="131"/>
        <n x="144" s="1"/>
        <n x="156"/>
      </t>
    </mdx>
    <mdx n="128" f="v">
      <t c="5">
        <n x="250"/>
        <n x="151" s="1"/>
        <n x="142"/>
        <n x="131"/>
        <n x="144" s="1"/>
      </t>
    </mdx>
    <mdx n="217" f="v">
      <t c="12">
        <n x="250"/>
        <n x="151" s="1"/>
        <n x="129"/>
        <n x="2"/>
        <n x="2"/>
        <n x="156"/>
        <n x="10"/>
        <n x="255"/>
        <n x="219"/>
        <n x="220"/>
        <n x="2"/>
        <n x="250"/>
      </t>
    </mdx>
    <mdx n="128" f="v">
      <t c="6">
        <n x="250"/>
        <n x="129"/>
        <n x="129"/>
        <n x="2"/>
        <n x="2"/>
        <n x="150"/>
      </t>
    </mdx>
    <mdx n="128" f="v">
      <t c="5">
        <n x="250"/>
        <n x="129"/>
        <n x="129"/>
        <n x="2"/>
        <n x="166" s="1"/>
      </t>
    </mdx>
    <mdx n="128" f="v">
      <t c="7">
        <n x="250"/>
        <n x="129"/>
        <n x="129"/>
        <n x="2"/>
        <n x="166" s="1"/>
        <n x="4"/>
        <n x="10"/>
      </t>
    </mdx>
    <mdx n="128" f="v">
      <t c="5">
        <n x="250"/>
        <n x="129"/>
        <n x="129"/>
        <n x="2"/>
        <n x="139" s="1"/>
      </t>
    </mdx>
    <mdx n="128" f="v">
      <t c="6">
        <n x="215"/>
        <n x="129"/>
        <n x="130"/>
        <n x="131"/>
        <n x="2"/>
        <n x="150"/>
      </t>
    </mdx>
    <mdx n="217" f="v">
      <t c="12">
        <n x="250"/>
        <n x="216"/>
        <n x="130"/>
        <n x="131"/>
        <n x="132"/>
        <n x="150"/>
        <n x="10"/>
        <n x="221"/>
        <n x="222" s="1"/>
        <n x="220"/>
        <n x="2"/>
        <n x="250"/>
      </t>
    </mdx>
    <mdx n="128" f="v">
      <t c="7">
        <n x="250"/>
        <n x="129"/>
        <n x="130"/>
        <n x="131"/>
        <n x="132"/>
        <n x="131"/>
        <n x="163" s="1"/>
      </t>
    </mdx>
    <mdx n="128" f="v">
      <t c="7">
        <n x="250"/>
        <n x="129"/>
        <n x="132"/>
        <n x="131"/>
        <n x="133"/>
        <n x="150"/>
        <n x="184"/>
      </t>
    </mdx>
    <mdx n="128" f="v">
      <t c="6">
        <n x="250"/>
        <n x="2"/>
        <n x="132"/>
        <n x="131"/>
        <n x="133"/>
        <n x="135"/>
      </t>
    </mdx>
    <mdx n="128" f="v">
      <t c="7">
        <n x="250"/>
        <n x="2"/>
        <n x="132"/>
        <n x="2"/>
        <n x="147"/>
        <n x="133"/>
        <n x="164" s="1"/>
      </t>
    </mdx>
    <mdx n="128" f="v">
      <t c="5">
        <n x="215"/>
        <n x="216"/>
        <n x="132"/>
        <n x="131"/>
        <n x="141"/>
      </t>
    </mdx>
    <mdx n="128" f="v">
      <t c="7">
        <n x="215"/>
        <n x="216"/>
        <n x="130"/>
        <n x="131"/>
        <n x="214" s="1"/>
        <n x="4"/>
        <n x="10"/>
      </t>
    </mdx>
    <mdx n="128" f="v">
      <t c="5">
        <n x="215"/>
        <n x="216"/>
        <n x="130"/>
        <n x="131"/>
        <n x="149" s="1"/>
      </t>
    </mdx>
    <mdx n="128" f="v">
      <t c="5">
        <n x="215"/>
        <n x="216"/>
        <n x="125"/>
        <n x="131"/>
        <n x="204"/>
      </t>
    </mdx>
    <mdx n="217" f="v">
      <t c="12">
        <n x="250"/>
        <n x="170" s="1"/>
        <n x="125"/>
        <n x="3"/>
        <n x="204"/>
        <n x="4"/>
        <n x="10"/>
        <n x="233"/>
        <n x="219"/>
        <n x="220"/>
        <n x="2"/>
        <n x="250"/>
      </t>
    </mdx>
    <mdx n="217" f="v">
      <t c="12">
        <n x="250"/>
        <n x="170" s="1"/>
        <n x="142"/>
        <n x="130"/>
        <n x="204"/>
        <n x="4"/>
        <n x="10"/>
        <n x="221"/>
        <n x="219"/>
        <n x="220"/>
        <n x="2"/>
        <n x="250"/>
      </t>
    </mdx>
    <mdx n="217" f="v">
      <t c="12">
        <n x="252" s="1"/>
        <n x="155"/>
        <n x="130"/>
        <n x="3"/>
        <n x="204"/>
        <n x="4"/>
        <n x="10"/>
        <n x="221"/>
        <n x="219"/>
        <n x="220"/>
        <n x="2"/>
        <n x="250"/>
      </t>
    </mdx>
    <mdx n="128" f="v">
      <t c="6">
        <n x="250"/>
        <n x="141"/>
        <n x="130"/>
        <n x="2"/>
        <n x="2"/>
        <n x="4"/>
      </t>
    </mdx>
    <mdx n="128" f="v">
      <t c="6">
        <n x="250"/>
        <n x="129"/>
        <n x="129"/>
        <n x="2"/>
        <n x="2"/>
        <n x="214" s="1"/>
      </t>
    </mdx>
    <mdx n="128" f="v">
      <t c="6">
        <n x="215"/>
        <n x="129"/>
        <n x="142"/>
        <n x="131"/>
        <n x="214" s="1"/>
        <n x="214" s="1"/>
      </t>
    </mdx>
    <mdx n="217" f="v">
      <t c="12">
        <n x="250"/>
        <n x="151" s="1"/>
        <n x="130"/>
        <n x="131"/>
        <n x="133"/>
        <n x="214" s="1"/>
        <n x="10"/>
        <n x="225"/>
        <n x="219"/>
        <n x="220"/>
        <n x="2"/>
        <n x="250"/>
      </t>
    </mdx>
    <mdx n="128" f="v">
      <t c="6">
        <n x="250"/>
        <n x="251"/>
        <n x="181"/>
        <n x="130"/>
        <n x="2"/>
        <n x="147"/>
      </t>
    </mdx>
    <mdx n="128" f="v">
      <t c="6">
        <n x="250"/>
        <n x="251"/>
        <n x="181"/>
        <n x="130"/>
        <n x="2"/>
        <n x="156"/>
      </t>
    </mdx>
    <mdx n="128" f="v">
      <t c="7">
        <n x="250"/>
        <n x="251"/>
        <n x="181"/>
        <n x="130"/>
        <n x="2"/>
        <n x="156"/>
        <n x="143"/>
      </t>
    </mdx>
    <mdx n="128" f="v">
      <t c="6">
        <n x="252" s="1"/>
        <n x="2"/>
        <n x="130"/>
        <n x="131"/>
        <n x="2"/>
        <n x="214" s="1"/>
      </t>
    </mdx>
    <mdx n="128" f="v">
      <t c="5">
        <n x="250"/>
        <n x="2"/>
        <n x="130"/>
        <n x="2"/>
        <n x="185" s="1"/>
      </t>
    </mdx>
    <mdx n="128" f="v">
      <t c="7">
        <n x="250"/>
        <n x="141"/>
        <n x="154"/>
        <n x="130"/>
        <n x="133"/>
        <n x="133"/>
        <n x="156"/>
      </t>
    </mdx>
    <mdx n="217" f="v">
      <t c="12">
        <n x="250"/>
        <n x="183"/>
        <n x="154"/>
        <n x="130"/>
        <n x="133"/>
        <n x="214" s="1"/>
        <n x="156"/>
        <n x="253"/>
        <n x="256"/>
        <n x="220"/>
        <n x="2"/>
        <n x="250"/>
      </t>
    </mdx>
    <mdx n="128" f="v">
      <t c="6">
        <n x="250"/>
        <n x="169"/>
        <n x="154"/>
        <n x="130"/>
        <n x="133"/>
        <n x="135"/>
      </t>
    </mdx>
    <mdx n="217" f="v">
      <t c="12">
        <n x="250"/>
        <n x="169"/>
        <n x="181"/>
        <n x="130"/>
        <n x="133"/>
        <n x="135"/>
        <n x="156"/>
        <n x="253"/>
        <n x="256"/>
        <n x="220"/>
        <n x="2"/>
        <n x="250"/>
      </t>
    </mdx>
    <mdx n="128" f="v">
      <t c="7">
        <n x="250"/>
        <n x="169"/>
        <n x="129"/>
        <n x="130"/>
        <n x="133"/>
        <n x="135"/>
        <n x="143"/>
      </t>
    </mdx>
    <mdx n="128" f="v">
      <t c="5">
        <n x="250"/>
        <n x="151" s="1"/>
        <n x="129"/>
        <n x="131"/>
        <n x="149" s="1"/>
      </t>
    </mdx>
    <mdx n="128" f="v">
      <t c="5">
        <n x="250"/>
        <n x="151" s="1"/>
        <n x="130"/>
        <n x="131"/>
        <n x="149" s="1"/>
      </t>
    </mdx>
    <mdx n="128" f="v">
      <t c="7">
        <n x="250"/>
        <n x="176"/>
        <n x="130"/>
        <n x="130"/>
        <n x="133"/>
        <n x="147"/>
        <n x="143"/>
      </t>
    </mdx>
    <mdx n="128" f="v">
      <t c="7">
        <n x="250"/>
        <n x="141"/>
        <n x="130"/>
        <n x="2"/>
        <n x="2"/>
        <n x="213"/>
        <n x="257"/>
      </t>
    </mdx>
    <mdx n="128" f="v">
      <t c="6">
        <n x="250"/>
        <n x="141"/>
        <n x="129"/>
        <n x="2"/>
        <n x="2"/>
        <n x="146"/>
      </t>
    </mdx>
    <mdx n="128" f="v">
      <t c="7">
        <n x="250"/>
        <n x="129"/>
        <n x="129"/>
        <n x="130"/>
        <n x="2"/>
        <n x="146"/>
        <n x="150"/>
      </t>
    </mdx>
    <mdx n="128" f="v">
      <t c="6">
        <n x="250"/>
        <n x="129"/>
        <n x="130"/>
        <n x="130"/>
        <n x="147"/>
        <n x="146"/>
      </t>
    </mdx>
    <mdx n="128" f="v">
      <t c="7">
        <n x="250"/>
        <n x="129"/>
        <n x="130"/>
        <n x="130"/>
        <n x="147"/>
        <n x="150"/>
        <n x="150"/>
      </t>
    </mdx>
    <mdx n="128" f="v">
      <t c="6">
        <n x="250"/>
        <n x="129"/>
        <n x="130"/>
        <n x="130"/>
        <n x="147"/>
        <n x="150"/>
      </t>
    </mdx>
    <mdx n="128" f="v">
      <t c="7">
        <n x="250"/>
        <n x="183"/>
        <n x="130"/>
        <n x="130"/>
        <n x="147"/>
        <n x="150"/>
        <n x="161"/>
      </t>
    </mdx>
    <mdx n="128" f="v">
      <t c="5">
        <n x="250"/>
        <n x="2"/>
        <n x="129"/>
        <n x="131"/>
        <n x="241" s="1"/>
      </t>
    </mdx>
    <mdx n="128" f="v">
      <t c="7">
        <n x="250"/>
        <n x="2"/>
        <n x="129"/>
        <n x="131"/>
        <n x="136"/>
        <n x="133"/>
        <n x="156"/>
      </t>
    </mdx>
    <mdx n="128" f="v">
      <t c="7">
        <n x="250"/>
        <n x="129"/>
        <n x="132"/>
        <n x="131"/>
        <n x="136"/>
        <n x="146"/>
        <n x="135"/>
      </t>
    </mdx>
    <mdx n="128" f="v">
      <t c="7">
        <n x="250"/>
        <n x="141"/>
        <n x="130"/>
        <n x="131"/>
        <n x="136"/>
        <n x="213"/>
        <n x="135"/>
      </t>
    </mdx>
    <mdx n="128" f="v">
      <t c="5">
        <n x="250"/>
        <n x="141"/>
        <n x="130"/>
        <n x="2"/>
        <n x="133"/>
      </t>
    </mdx>
    <mdx n="128" f="v">
      <t c="6">
        <n x="250"/>
        <n x="141"/>
        <n x="154"/>
        <n x="2"/>
        <n x="133"/>
        <n x="133"/>
      </t>
    </mdx>
    <mdx n="128" f="v">
      <t c="6">
        <n x="250"/>
        <n x="155"/>
        <n x="154"/>
        <n x="130"/>
        <n x="2"/>
        <n x="133"/>
      </t>
    </mdx>
    <mdx n="128" f="v">
      <t c="7">
        <n x="250"/>
        <n x="155"/>
        <n x="130"/>
        <n x="2"/>
        <n x="2"/>
        <n x="214" s="1"/>
        <n x="150"/>
      </t>
    </mdx>
    <mdx n="128" f="v">
      <t c="6">
        <n x="250"/>
        <n x="155"/>
        <n x="130"/>
        <n x="2"/>
        <n x="147"/>
        <n x="143"/>
      </t>
    </mdx>
    <mdx n="0" f="v">
      <t c="8" si="208">
        <n x="206"/>
        <n x="258"/>
        <n x="3"/>
        <n x="4"/>
        <n x="2"/>
        <n x="10"/>
        <n x="207"/>
        <n x="204"/>
      </t>
    </mdx>
    <mdx n="0" f="v">
      <t c="4">
        <n x="11"/>
        <n x="7"/>
        <n x="2"/>
        <n x="258"/>
      </t>
    </mdx>
    <mdx n="0" f="v">
      <t c="4">
        <n x="11"/>
        <n x="8"/>
        <n x="2"/>
        <n x="258"/>
      </t>
    </mdx>
    <mdx n="0" f="v">
      <t c="6">
        <n x="11"/>
        <n x="258"/>
        <n x="12"/>
        <n x="16"/>
        <n x="2"/>
        <n x="15"/>
      </t>
    </mdx>
    <mdx n="0" f="v">
      <t c="6">
        <n x="11"/>
        <n x="258"/>
        <n x="12"/>
        <n x="14"/>
        <n x="2"/>
        <n x="15"/>
      </t>
    </mdx>
    <mdx n="0" f="v">
      <t c="6">
        <n x="11"/>
        <n x="258"/>
        <n x="12"/>
        <n x="16"/>
        <n x="2"/>
        <n x="13"/>
      </t>
    </mdx>
    <mdx n="0" f="v">
      <t c="6">
        <n x="11"/>
        <n x="258"/>
        <n x="12"/>
        <n x="14"/>
        <n x="2"/>
        <n x="13"/>
      </t>
    </mdx>
    <mdx n="0" f="v">
      <t c="7">
        <n x="1"/>
        <n x="39"/>
        <n x="258"/>
        <n x="40"/>
        <n x="2"/>
        <n x="5"/>
        <n x="58"/>
      </t>
    </mdx>
    <mdx n="0" f="v">
      <t c="7">
        <n x="1"/>
        <n x="43"/>
        <n x="258"/>
        <n x="40"/>
        <n x="2"/>
        <n x="5"/>
        <n x="58"/>
      </t>
    </mdx>
    <mdx n="0" f="v">
      <t c="7">
        <n x="1"/>
        <n x="47"/>
        <n x="258"/>
        <n x="48"/>
        <n x="2"/>
        <n x="5"/>
        <n x="58"/>
      </t>
    </mdx>
    <mdx n="0" f="v">
      <t c="7">
        <n x="1"/>
        <n x="37"/>
        <n x="258"/>
        <n x="25"/>
        <n x="2"/>
        <n x="18"/>
        <n x="58"/>
      </t>
    </mdx>
    <mdx n="0" f="v">
      <t c="7">
        <n x="1"/>
        <n x="30"/>
        <n x="258"/>
        <n x="20"/>
        <n x="2"/>
        <n x="18"/>
        <n x="58"/>
      </t>
    </mdx>
    <mdx n="0" f="v">
      <t c="7">
        <n x="1"/>
        <n x="44"/>
        <n x="258"/>
        <n x="20"/>
        <n x="2"/>
        <n x="18"/>
        <n x="58"/>
      </t>
    </mdx>
    <mdx n="0" f="v">
      <t c="7">
        <n x="1"/>
        <n x="38"/>
        <n x="258"/>
        <n x="36"/>
        <n x="2"/>
        <n x="18"/>
        <n x="58"/>
      </t>
    </mdx>
    <mdx n="0" f="v">
      <t c="7">
        <n x="1"/>
        <n x="46"/>
        <n x="258"/>
        <n x="36"/>
        <n x="2"/>
        <n x="18"/>
        <n x="58"/>
      </t>
    </mdx>
    <mdx n="0" f="v">
      <t c="7">
        <n x="1"/>
        <n x="33"/>
        <n x="258"/>
        <n x="36"/>
        <n x="2"/>
        <n x="18"/>
        <n x="58"/>
      </t>
    </mdx>
    <mdx n="0" f="v">
      <t c="7">
        <n x="1"/>
        <n x="41"/>
        <n x="258"/>
        <n x="35"/>
        <n x="2"/>
        <n x="18"/>
        <n x="58"/>
      </t>
    </mdx>
    <mdx n="0" f="v">
      <t c="7">
        <n x="1"/>
        <n x="34"/>
        <n x="258"/>
        <n x="35"/>
        <n x="2"/>
        <n x="18"/>
        <n x="58"/>
      </t>
    </mdx>
    <mdx n="0" f="v">
      <t c="7">
        <n x="1"/>
        <n x="45"/>
        <n x="258"/>
        <n x="31"/>
        <n x="2"/>
        <n x="18"/>
        <n x="58"/>
      </t>
    </mdx>
    <mdx n="0" f="v">
      <t c="7">
        <n x="1"/>
        <n x="28"/>
        <n x="258"/>
        <n x="29"/>
        <n x="2"/>
        <n x="18"/>
        <n x="58"/>
      </t>
    </mdx>
    <mdx n="0" f="v">
      <t c="7">
        <n x="1"/>
        <n x="167"/>
        <n x="258"/>
        <n x="125"/>
        <n x="2"/>
        <n x="18"/>
        <n x="58"/>
      </t>
    </mdx>
    <mdx n="0" f="v">
      <t c="8">
        <n x="1"/>
        <n x="23"/>
        <n x="258"/>
        <n x="20"/>
        <n x="2"/>
        <n x="5"/>
        <n x="21"/>
        <n x="58"/>
      </t>
    </mdx>
    <mdx n="0" f="v">
      <t c="8">
        <n x="1"/>
        <n x="23"/>
        <n x="258"/>
        <n x="20"/>
        <n x="2"/>
        <n x="5"/>
        <n x="22"/>
        <n x="58"/>
      </t>
    </mdx>
    <mdx n="0" f="v">
      <t c="8">
        <n x="1"/>
        <n x="19"/>
        <n x="258"/>
        <n x="20"/>
        <n x="2"/>
        <n x="5"/>
        <n x="21"/>
        <n x="58"/>
      </t>
    </mdx>
    <mdx n="0" f="v">
      <t c="8">
        <n x="1"/>
        <n x="19"/>
        <n x="258"/>
        <n x="20"/>
        <n x="2"/>
        <n x="5"/>
        <n x="22"/>
        <n x="58"/>
      </t>
    </mdx>
    <mdx n="0" f="v">
      <t c="8">
        <n x="1"/>
        <n x="60"/>
        <n x="258"/>
        <n x="20"/>
        <n x="2"/>
        <n x="5"/>
        <n x="21"/>
        <n x="58"/>
      </t>
    </mdx>
    <mdx n="0" f="v">
      <t c="8">
        <n x="1"/>
        <n x="60"/>
        <n x="258"/>
        <n x="20"/>
        <n x="2"/>
        <n x="5"/>
        <n x="22"/>
        <n x="58"/>
      </t>
    </mdx>
    <mdx n="0" f="v">
      <t c="4">
        <n x="2"/>
        <n x="205"/>
        <n x="49"/>
        <n x="1"/>
      </t>
    </mdx>
    <mdx n="0" f="v">
      <t c="4">
        <n x="11"/>
        <n x="7"/>
        <n x="2"/>
        <n x="205"/>
      </t>
    </mdx>
    <mdx n="0" f="v">
      <t c="6">
        <n x="11"/>
        <n x="205"/>
        <n x="12"/>
        <n x="16"/>
        <n x="2"/>
        <n x="15"/>
      </t>
    </mdx>
    <mdx n="0" f="v">
      <t c="4">
        <n x="11"/>
        <n x="8"/>
        <n x="2"/>
        <n x="205"/>
      </t>
    </mdx>
    <mdx n="0" f="v">
      <t c="8" si="208">
        <n x="206"/>
        <n x="205"/>
        <n x="3"/>
        <n x="4"/>
        <n x="2"/>
        <n x="10"/>
        <n x="207"/>
        <n x="204"/>
      </t>
    </mdx>
    <mdx n="0" f="v">
      <t c="6">
        <n x="11"/>
        <n x="205"/>
        <n x="12"/>
        <n x="14"/>
        <n x="2"/>
        <n x="15"/>
      </t>
    </mdx>
    <mdx n="0" f="v">
      <t c="6">
        <n x="11"/>
        <n x="205"/>
        <n x="12"/>
        <n x="16"/>
        <n x="2"/>
        <n x="13"/>
      </t>
    </mdx>
    <mdx n="0" f="v">
      <t c="6">
        <n x="11"/>
        <n x="205"/>
        <n x="12"/>
        <n x="14"/>
        <n x="2"/>
        <n x="13"/>
      </t>
    </mdx>
    <mdx n="128" f="v">
      <t c="6">
        <n x="258"/>
        <n x="170" s="1"/>
        <n x="154"/>
        <n x="130"/>
        <n x="2"/>
        <n x="214" s="1"/>
      </t>
    </mdx>
    <mdx n="0" f="v">
      <t c="10">
        <n x="1"/>
        <n x="250"/>
        <n x="10"/>
        <n x="2"/>
        <n x="53"/>
        <n x="12"/>
        <n x="2"/>
        <n x="6"/>
        <n x="17"/>
        <n x="51"/>
      </t>
    </mdx>
    <mdx n="0" f="v">
      <t c="5">
        <n x="1"/>
        <n x="250"/>
        <n x="10"/>
        <n x="2"/>
        <n x="53"/>
      </t>
    </mdx>
    <mdx n="0" f="v">
      <t c="7">
        <n x="1"/>
        <n x="43"/>
        <n x="250"/>
        <n x="36"/>
        <n x="2"/>
        <n x="5"/>
        <n x="58"/>
      </t>
    </mdx>
    <mdx n="0" f="v">
      <t c="7">
        <n x="1"/>
        <n x="43"/>
        <n x="250"/>
        <n x="36"/>
        <n x="2"/>
        <n x="18"/>
        <n x="58"/>
      </t>
    </mdx>
    <mdx n="0" f="v">
      <t c="7">
        <n x="1"/>
        <n x="44"/>
        <n x="250"/>
        <n x="20"/>
        <n x="2"/>
        <n x="5"/>
        <n x="22"/>
      </t>
    </mdx>
    <mdx n="0" f="v">
      <t c="7">
        <n x="1"/>
        <n x="23"/>
        <n x="250"/>
        <n x="20"/>
        <n x="2"/>
        <n x="5"/>
        <n x="22"/>
      </t>
    </mdx>
    <mdx n="0" f="v">
      <t c="8">
        <n x="1"/>
        <n x="167"/>
        <n x="250"/>
        <n x="125"/>
        <n x="2"/>
        <n x="18"/>
        <n x="21"/>
        <n x="58"/>
      </t>
    </mdx>
    <mdx n="0" f="v">
      <t c="8">
        <n x="1"/>
        <n x="30"/>
        <n x="250"/>
        <n x="20"/>
        <n x="2"/>
        <n x="18"/>
        <n x="58"/>
        <n x="58"/>
      </t>
    </mdx>
    <mdx n="0" f="v">
      <t c="8">
        <n x="1"/>
        <n x="167"/>
        <n x="250"/>
        <n x="20"/>
        <n x="2"/>
        <n x="5"/>
        <n x="21"/>
        <n x="58"/>
      </t>
    </mdx>
    <mdx n="0" f="v">
      <t c="5">
        <n x="2"/>
        <n x="127"/>
        <n x="49"/>
        <n x="1"/>
        <n x="5"/>
      </t>
    </mdx>
    <mdx n="0" f="v">
      <t c="6">
        <n x="11"/>
        <n x="7"/>
        <n x="2"/>
        <n x="177"/>
        <n x="2"/>
        <n x="13"/>
      </t>
    </mdx>
    <mdx n="0" f="v">
      <t c="7">
        <n x="1"/>
        <n x="60"/>
        <n x="205"/>
        <n x="20"/>
        <n x="2"/>
        <n x="5"/>
        <n x="58"/>
      </t>
    </mdx>
    <mdx n="0" f="v">
      <t c="7">
        <n x="1"/>
        <n x="28"/>
        <n x="205"/>
        <n x="20"/>
        <n x="2"/>
        <n x="18"/>
        <n x="58"/>
      </t>
    </mdx>
    <mdx n="0" f="v">
      <t c="7">
        <n x="1"/>
        <n x="60"/>
        <n x="205"/>
        <n x="20"/>
        <n x="2"/>
        <n x="18"/>
        <n x="21"/>
      </t>
    </mdx>
    <mdx n="0" f="v">
      <t c="7">
        <n x="1"/>
        <n x="28"/>
        <n x="205"/>
        <n x="25"/>
        <n x="2"/>
        <n x="18"/>
        <n x="59"/>
      </t>
    </mdx>
    <mdx n="0" f="v">
      <t c="7">
        <n x="1"/>
        <n x="37"/>
        <n x="205"/>
        <n x="25"/>
        <n x="2"/>
        <n x="18"/>
        <n x="59"/>
      </t>
    </mdx>
    <mdx n="0" f="v">
      <t c="8">
        <n x="1"/>
        <n x="32"/>
        <n x="205"/>
        <n x="25"/>
        <n x="2"/>
        <n x="18"/>
        <n x="22"/>
        <n x="58"/>
      </t>
    </mdx>
    <mdx n="0" f="v">
      <t c="8">
        <n x="1"/>
        <n x="46"/>
        <n x="205"/>
        <n x="36"/>
        <n x="2"/>
        <n x="18"/>
        <n x="58"/>
        <n x="58"/>
      </t>
    </mdx>
    <mdx n="0" f="v">
      <t c="8">
        <n x="1"/>
        <n x="167"/>
        <n x="205"/>
        <n x="125"/>
        <n x="2"/>
        <n x="18"/>
        <n x="22"/>
        <n x="58"/>
      </t>
    </mdx>
    <mdx n="0" f="v">
      <t c="8">
        <n x="1"/>
        <n x="60"/>
        <n x="205"/>
        <n x="20"/>
        <n x="2"/>
        <n x="18"/>
        <n x="21"/>
        <n x="58"/>
      </t>
    </mdx>
    <mdx n="0" f="v">
      <t c="8">
        <n x="1"/>
        <n x="32"/>
        <n x="205"/>
        <n x="25"/>
        <n x="2"/>
        <n x="18"/>
        <n x="58"/>
        <n x="58"/>
      </t>
    </mdx>
    <mdx n="217" f="v">
      <t c="12">
        <n x="215"/>
        <n x="216"/>
        <n x="125"/>
        <n x="3"/>
        <n x="204"/>
        <n x="4"/>
        <n x="10"/>
        <n x="223"/>
        <n x="219"/>
        <n x="220"/>
        <n x="2"/>
        <n x="258"/>
      </t>
    </mdx>
    <mdx n="128" f="v">
      <t c="5">
        <n x="258"/>
        <n x="183"/>
        <n x="132"/>
        <n x="131"/>
        <n x="133"/>
      </t>
    </mdx>
    <mdx n="128" f="v">
      <t c="5">
        <n x="258"/>
        <n x="129"/>
        <n x="181"/>
        <n x="2"/>
        <n x="229" s="1"/>
      </t>
    </mdx>
    <mdx n="128" f="v">
      <t c="6">
        <n x="258"/>
        <n x="2"/>
        <n x="132"/>
        <n x="131"/>
        <n x="166" s="1"/>
        <n x="135"/>
      </t>
    </mdx>
    <mdx n="128" f="v">
      <t c="5">
        <n x="258"/>
        <n x="155"/>
        <n x="130"/>
        <n x="2"/>
        <n x="134"/>
      </t>
    </mdx>
    <mdx n="128" f="v">
      <t c="6">
        <n x="258"/>
        <n x="129"/>
        <n x="130"/>
        <n x="2"/>
        <n x="133"/>
        <n x="150"/>
      </t>
    </mdx>
    <mdx n="128" f="v">
      <t c="6">
        <n x="258"/>
        <n x="155"/>
        <n x="132"/>
        <n x="131"/>
        <n x="134"/>
        <n x="146"/>
      </t>
    </mdx>
    <mdx n="217" f="v">
      <t c="12">
        <n x="215"/>
        <n x="216"/>
        <n x="237"/>
        <n x="3"/>
        <n x="204"/>
        <n x="4"/>
        <n x="10"/>
        <n x="221"/>
        <n x="226" s="1"/>
        <n x="220"/>
        <n x="2"/>
        <n x="258"/>
      </t>
    </mdx>
    <mdx n="128" f="v">
      <t c="6">
        <n x="258"/>
        <n x="129"/>
        <n x="130"/>
        <n x="2"/>
        <n x="133"/>
        <n x="133"/>
      </t>
    </mdx>
    <mdx n="0" f="v">
      <t c="4">
        <n x="2"/>
        <n x="260"/>
        <n x="49"/>
        <n x="1"/>
      </t>
    </mdx>
    <mdx n="0" f="v">
      <t c="8" si="208">
        <n x="206"/>
        <n x="260"/>
        <n x="3"/>
        <n x="4"/>
        <n x="2"/>
        <n x="10"/>
        <n x="207"/>
        <n x="204"/>
      </t>
    </mdx>
    <mdx n="0" f="v">
      <t c="6">
        <n x="11"/>
        <n x="260"/>
        <n x="12"/>
        <n x="14"/>
        <n x="2"/>
        <n x="13"/>
      </t>
    </mdx>
    <mdx n="0" f="v">
      <t c="4">
        <n x="11"/>
        <n x="7"/>
        <n x="2"/>
        <n x="260"/>
      </t>
    </mdx>
    <mdx n="0" f="v">
      <t c="6">
        <n x="11"/>
        <n x="260"/>
        <n x="12"/>
        <n x="14"/>
        <n x="2"/>
        <n x="15"/>
      </t>
    </mdx>
    <mdx n="0" f="v">
      <t c="4">
        <n x="11"/>
        <n x="8"/>
        <n x="2"/>
        <n x="260"/>
      </t>
    </mdx>
    <mdx n="0" f="v">
      <t c="6">
        <n x="11"/>
        <n x="260"/>
        <n x="12"/>
        <n x="16"/>
        <n x="2"/>
        <n x="15"/>
      </t>
    </mdx>
    <mdx n="0" f="v">
      <t c="6">
        <n x="11"/>
        <n x="260"/>
        <n x="12"/>
        <n x="16"/>
        <n x="2"/>
        <n x="13"/>
      </t>
    </mdx>
    <mdx n="217" f="v">
      <t c="12">
        <n x="215"/>
        <n x="216"/>
        <n x="125"/>
        <n x="3"/>
        <n x="204"/>
        <n x="4"/>
        <n x="10"/>
        <n x="221"/>
        <n x="219"/>
        <n x="220"/>
        <n x="2"/>
        <n x="260"/>
      </t>
    </mdx>
    <mdx n="217" f="v">
      <t c="12">
        <n x="215"/>
        <n x="216"/>
        <n x="125"/>
        <n x="3"/>
        <n x="204"/>
        <n x="4"/>
        <n x="10"/>
        <n x="245"/>
        <n x="219"/>
        <n x="220"/>
        <n x="2"/>
        <n x="260"/>
      </t>
    </mdx>
    <mdx n="128" f="v">
      <t c="7">
        <n x="260"/>
        <n x="129"/>
        <n x="130"/>
        <n x="2"/>
        <n x="133"/>
        <n x="150"/>
        <n x="164" s="1"/>
      </t>
    </mdx>
    <mdx n="217" f="v">
      <t c="12">
        <n x="215"/>
        <n x="216"/>
        <n x="125"/>
        <n x="3"/>
        <n x="204"/>
        <n x="4"/>
        <n x="10"/>
        <n x="236"/>
        <n x="219"/>
        <n x="220"/>
        <n x="2"/>
        <n x="260"/>
      </t>
    </mdx>
    <mdx n="0" f="v">
      <t c="7">
        <n x="1"/>
        <n x="39"/>
        <n x="260"/>
        <n x="40"/>
        <n x="2"/>
        <n x="5"/>
        <n x="58"/>
      </t>
    </mdx>
    <mdx n="0" f="v">
      <t c="7">
        <n x="1"/>
        <n x="43"/>
        <n x="260"/>
        <n x="40"/>
        <n x="2"/>
        <n x="5"/>
        <n x="58"/>
      </t>
    </mdx>
    <mdx n="0" f="v">
      <t c="7">
        <n x="1"/>
        <n x="38"/>
        <n x="260"/>
        <n x="36"/>
        <n x="2"/>
        <n x="18"/>
        <n x="58"/>
      </t>
    </mdx>
    <mdx n="0" f="v">
      <t c="7">
        <n x="1"/>
        <n x="46"/>
        <n x="260"/>
        <n x="36"/>
        <n x="2"/>
        <n x="18"/>
        <n x="58"/>
      </t>
    </mdx>
    <mdx n="0" f="v">
      <t c="7">
        <n x="1"/>
        <n x="33"/>
        <n x="260"/>
        <n x="36"/>
        <n x="2"/>
        <n x="18"/>
        <n x="58"/>
      </t>
    </mdx>
    <mdx n="0" f="v">
      <t c="7">
        <n x="1"/>
        <n x="41"/>
        <n x="260"/>
        <n x="35"/>
        <n x="2"/>
        <n x="18"/>
        <n x="58"/>
      </t>
    </mdx>
    <mdx n="0" f="v">
      <t c="7">
        <n x="1"/>
        <n x="34"/>
        <n x="260"/>
        <n x="35"/>
        <n x="2"/>
        <n x="18"/>
        <n x="58"/>
      </t>
    </mdx>
    <mdx n="0" f="v">
      <t c="7">
        <n x="1"/>
        <n x="45"/>
        <n x="260"/>
        <n x="31"/>
        <n x="2"/>
        <n x="18"/>
        <n x="58"/>
      </t>
    </mdx>
    <mdx n="0" f="v">
      <t c="7">
        <n x="1"/>
        <n x="37"/>
        <n x="260"/>
        <n x="25"/>
        <n x="2"/>
        <n x="18"/>
        <n x="58"/>
      </t>
    </mdx>
    <mdx n="0" f="v">
      <t c="8">
        <n x="1"/>
        <n x="44"/>
        <n x="260"/>
        <n x="20"/>
        <n x="2"/>
        <n x="18"/>
        <n x="263"/>
        <n x="58"/>
      </t>
    </mdx>
    <mdx n="0" f="v">
      <t c="7">
        <n x="1"/>
        <n x="28"/>
        <n x="260"/>
        <n x="29"/>
        <n x="2"/>
        <n x="18"/>
        <n x="58"/>
      </t>
    </mdx>
    <mdx n="0" f="v">
      <t c="7">
        <n x="1"/>
        <n x="167"/>
        <n x="260"/>
        <n x="125"/>
        <n x="2"/>
        <n x="18"/>
        <n x="58"/>
      </t>
    </mdx>
    <mdx n="0" f="v">
      <t c="8">
        <n x="1"/>
        <n x="23"/>
        <n x="260"/>
        <n x="20"/>
        <n x="2"/>
        <n x="5"/>
        <n x="21"/>
        <n x="58"/>
      </t>
    </mdx>
    <mdx n="0" f="v">
      <t c="8">
        <n x="1"/>
        <n x="23"/>
        <n x="260"/>
        <n x="20"/>
        <n x="2"/>
        <n x="5"/>
        <n x="22"/>
        <n x="58"/>
      </t>
    </mdx>
    <mdx n="0" f="v">
      <t c="8">
        <n x="1"/>
        <n x="19"/>
        <n x="260"/>
        <n x="20"/>
        <n x="2"/>
        <n x="5"/>
        <n x="21"/>
        <n x="58"/>
      </t>
    </mdx>
    <mdx n="0" f="v">
      <t c="8">
        <n x="1"/>
        <n x="19"/>
        <n x="260"/>
        <n x="20"/>
        <n x="2"/>
        <n x="5"/>
        <n x="22"/>
        <n x="58"/>
      </t>
    </mdx>
    <mdx n="0" f="v">
      <t c="8">
        <n x="1"/>
        <n x="60"/>
        <n x="260"/>
        <n x="20"/>
        <n x="2"/>
        <n x="5"/>
        <n x="21"/>
        <n x="58"/>
      </t>
    </mdx>
    <mdx n="0" f="v">
      <t c="8">
        <n x="1"/>
        <n x="60"/>
        <n x="260"/>
        <n x="20"/>
        <n x="2"/>
        <n x="5"/>
        <n x="22"/>
        <n x="58"/>
      </t>
    </mdx>
    <mdx n="217" f="v">
      <t c="12">
        <n x="215"/>
        <n x="216"/>
        <n x="125"/>
        <n x="3"/>
        <n x="204"/>
        <n x="4"/>
        <n x="10"/>
        <n x="223"/>
        <n x="219"/>
        <n x="220"/>
        <n x="2"/>
        <n x="260"/>
      </t>
    </mdx>
    <mdx n="128" f="v">
      <t c="7">
        <n x="261" s="1"/>
        <n x="2"/>
        <n x="130"/>
        <n x="2"/>
        <n x="133"/>
        <n x="147"/>
        <n x="163" s="1"/>
      </t>
    </mdx>
    <mdx n="128" f="v">
      <t c="7">
        <n x="260"/>
        <n x="152"/>
        <n x="129"/>
        <n x="130"/>
        <n x="2"/>
        <n x="213"/>
        <n x="135"/>
      </t>
    </mdx>
    <mdx n="128" f="v">
      <t c="5">
        <n x="260"/>
        <n x="2"/>
        <n x="142"/>
        <n x="131"/>
        <n x="134"/>
      </t>
    </mdx>
    <mdx n="128" f="v">
      <t c="6">
        <n x="260"/>
        <n x="141"/>
        <n x="175" s="1"/>
        <n x="2"/>
        <n x="147"/>
        <n x="171"/>
      </t>
    </mdx>
    <mdx n="128" f="v">
      <t c="6">
        <n x="260"/>
        <n x="152"/>
        <n x="2"/>
        <n x="132"/>
        <n x="149" s="1"/>
        <n x="144" s="1"/>
      </t>
    </mdx>
    <mdx n="128" f="v">
      <t c="6">
        <n x="260"/>
        <n x="155"/>
        <n x="154"/>
        <n x="2"/>
        <n x="134"/>
        <n x="135"/>
      </t>
    </mdx>
    <mdx n="128" f="v">
      <t c="7">
        <n x="260"/>
        <n x="155"/>
        <n x="2"/>
        <n x="2"/>
        <n x="133"/>
        <n x="133"/>
        <n x="150"/>
      </t>
    </mdx>
    <mdx n="128" f="v">
      <t c="6">
        <n x="261" s="1"/>
        <n x="2"/>
        <n x="142"/>
        <n x="130"/>
        <n x="2"/>
        <n x="139" s="1"/>
      </t>
    </mdx>
    <mdx n="217" f="v">
      <t c="12">
        <n x="260"/>
        <n x="170" s="1"/>
        <n x="142"/>
        <n x="2"/>
        <n x="2"/>
        <n x="156"/>
        <n x="10"/>
        <n x="236"/>
        <n x="219"/>
        <n x="220"/>
        <n x="2"/>
        <n x="260"/>
      </t>
    </mdx>
    <mdx n="128" f="v">
      <t c="7">
        <n x="260"/>
        <n x="170" s="1"/>
        <n x="142"/>
        <n x="2"/>
        <n x="2"/>
        <n x="156"/>
        <n x="10"/>
      </t>
    </mdx>
    <mdx n="128" f="v">
      <t c="6">
        <n x="260"/>
        <n x="170" s="1"/>
        <n x="142"/>
        <n x="2"/>
        <n x="2"/>
        <n x="156"/>
      </t>
    </mdx>
    <mdx n="128" f="v">
      <t c="5">
        <n x="260"/>
        <n x="2"/>
        <n x="132"/>
        <n x="132"/>
        <n x="230" s="1"/>
      </t>
    </mdx>
    <mdx n="128" f="v">
      <t c="5">
        <n x="260"/>
        <n x="129"/>
        <n x="132"/>
        <n x="181"/>
        <n x="229" s="1"/>
      </t>
    </mdx>
    <mdx n="128" f="v">
      <t c="6">
        <n x="260"/>
        <n x="169"/>
        <n x="142"/>
        <n x="2"/>
        <n x="213"/>
        <n x="157"/>
      </t>
    </mdx>
    <mdx n="217" f="v">
      <t c="12">
        <n x="215"/>
        <n x="216"/>
        <n x="125"/>
        <n x="3"/>
        <n x="204"/>
        <n x="4"/>
        <n x="10"/>
        <n x="236"/>
        <n x="219"/>
        <n x="220"/>
        <n x="2"/>
        <n x="260"/>
      </t>
    </mdx>
    <mdx n="217" f="v">
      <t c="12">
        <n x="215"/>
        <n x="216"/>
        <n x="237"/>
        <n x="3"/>
        <n x="204"/>
        <n x="4"/>
        <n x="10"/>
        <n x="221"/>
        <n x="222" s="1"/>
        <n x="220"/>
        <n x="2"/>
        <n x="260"/>
      </t>
    </mdx>
    <mdx n="128" f="v">
      <t c="7">
        <n x="260"/>
        <n x="2"/>
        <n x="130"/>
        <n x="131"/>
        <n x="153" s="1"/>
        <n x="213"/>
        <n x="135"/>
      </t>
    </mdx>
    <mdx n="128" f="v">
      <t c="7">
        <n x="260"/>
        <n x="2"/>
        <n x="130"/>
        <n x="132"/>
        <n x="133"/>
        <n x="147"/>
        <n x="160"/>
      </t>
    </mdx>
    <mdx n="128" f="v">
      <t c="6">
        <n x="261" s="1"/>
        <n x="129"/>
        <n x="130"/>
        <n x="130"/>
        <n x="2"/>
        <n x="157"/>
      </t>
    </mdx>
    <mdx n="217" f="v">
      <t c="12">
        <n x="215"/>
        <n x="216"/>
        <n x="237"/>
        <n x="3"/>
        <n x="204"/>
        <n x="4"/>
        <n x="10"/>
        <n x="221"/>
        <n x="219"/>
        <n x="220"/>
        <n x="2"/>
        <n x="260"/>
      </t>
    </mdx>
    <mdx n="128" f="v">
      <t c="6">
        <n x="260"/>
        <n x="154"/>
        <n x="129"/>
        <n x="130"/>
        <n x="2"/>
        <n x="150"/>
      </t>
    </mdx>
    <mdx n="128" f="v">
      <t c="6">
        <n x="260"/>
        <n x="155"/>
        <n x="154"/>
        <n x="2"/>
        <n x="134"/>
        <n x="264"/>
      </t>
    </mdx>
    <mdx n="128" f="v">
      <t c="6">
        <n x="258"/>
        <n x="141"/>
        <n x="130"/>
        <n x="2"/>
        <n x="133"/>
        <n x="150"/>
      </t>
    </mdx>
    <mdx n="128" f="v">
      <t c="5">
        <n x="215"/>
        <n x="216"/>
        <n x="125"/>
        <n x="3"/>
        <n x="204"/>
      </t>
    </mdx>
    <mdx n="128" f="v">
      <t c="6">
        <n x="260"/>
        <n x="2"/>
        <n x="142"/>
        <n x="2"/>
        <n x="2"/>
        <n x="214" s="1"/>
      </t>
    </mdx>
    <mdx n="217" f="v">
      <t c="12">
        <n x="215"/>
        <n x="216"/>
        <n x="125"/>
        <n x="3"/>
        <n x="204"/>
        <n x="4"/>
        <n x="10"/>
        <n x="259"/>
        <n x="219"/>
        <n x="220"/>
        <n x="2"/>
        <n x="258"/>
      </t>
    </mdx>
    <mdx n="128" f="v">
      <t c="7">
        <n x="215"/>
        <n x="216"/>
        <n x="125"/>
        <n x="2"/>
        <n x="133"/>
        <n x="150"/>
        <n x="184"/>
      </t>
    </mdx>
    <mdx n="217" f="v">
      <t c="12">
        <n x="215"/>
        <n x="216"/>
        <n x="237"/>
        <n x="3"/>
        <n x="204"/>
        <n x="4"/>
        <n x="10"/>
        <n x="221"/>
        <n x="219"/>
        <n x="220"/>
        <n x="2"/>
        <n x="260"/>
      </t>
    </mdx>
    <mdx n="128" f="v">
      <t c="6">
        <n x="261" s="1"/>
        <n x="129"/>
        <n x="130"/>
        <n x="130"/>
        <n x="2"/>
        <n x="157"/>
      </t>
    </mdx>
    <mdx n="128" f="v">
      <t c="5">
        <n x="260"/>
        <n x="2"/>
        <n x="130"/>
        <n x="2"/>
        <n x="149" s="1"/>
      </t>
    </mdx>
    <mdx n="128" f="v">
      <t c="5">
        <n x="260"/>
        <n x="152"/>
        <n x="132"/>
        <n x="131"/>
        <n x="144" s="1"/>
      </t>
    </mdx>
    <mdx n="128" f="v">
      <t c="5">
        <n x="261" s="1"/>
        <n x="129"/>
        <n x="130"/>
        <n x="130"/>
        <n x="153" s="1"/>
      </t>
    </mdx>
    <mdx n="128" f="v">
      <t c="5">
        <n x="261" s="1"/>
        <n x="129"/>
        <n x="130"/>
        <n x="130"/>
        <n x="2"/>
      </t>
    </mdx>
    <mdx n="128" f="v">
      <t c="7">
        <n x="260"/>
        <n x="129"/>
        <n x="130"/>
        <n x="130"/>
        <n x="134"/>
        <n x="133"/>
        <n x="150"/>
      </t>
    </mdx>
    <mdx n="128" f="v">
      <t c="7">
        <n x="260"/>
        <n x="129"/>
        <n x="130"/>
        <n x="2"/>
        <n x="134"/>
        <n x="157"/>
        <n x="135"/>
      </t>
    </mdx>
    <mdx n="128" f="v">
      <t c="7">
        <n x="260"/>
        <n x="129"/>
        <n x="130"/>
        <n x="2"/>
        <n x="134"/>
        <n x="157"/>
        <n x="161"/>
      </t>
    </mdx>
    <mdx n="128" f="v">
      <t c="7">
        <n x="260"/>
        <n x="2"/>
        <n x="132"/>
        <n x="130"/>
        <n x="185" s="1"/>
        <n x="133"/>
        <n x="161"/>
      </t>
    </mdx>
    <mdx n="128" f="v">
      <t c="7">
        <n x="260"/>
        <n x="155"/>
        <n x="2"/>
        <n x="2"/>
        <n x="133"/>
        <n x="133"/>
        <n x="150"/>
      </t>
    </mdx>
    <mdx n="128" f="v">
      <t c="7">
        <n x="260"/>
        <n x="2"/>
        <n x="130"/>
        <n x="132"/>
        <n x="133"/>
        <n x="147"/>
        <n x="156"/>
      </t>
    </mdx>
    <mdx n="128" f="v">
      <t c="7">
        <n x="260"/>
        <n x="2"/>
        <n x="130"/>
        <n x="132"/>
        <n x="133"/>
        <n x="147"/>
        <n x="160"/>
      </t>
    </mdx>
    <mdx n="128" f="v">
      <t c="7">
        <n x="260"/>
        <n x="2"/>
        <n x="130"/>
        <n x="132"/>
        <n x="133"/>
        <n x="147"/>
        <n x="160"/>
      </t>
    </mdx>
    <mdx n="128" f="v">
      <t c="6">
        <n x="260"/>
        <n x="170" s="1"/>
        <n x="154"/>
        <n x="130"/>
        <n x="2"/>
        <n x="139" s="1"/>
      </t>
    </mdx>
    <mdx n="128" f="v">
      <t c="6">
        <n x="261" s="1"/>
        <n x="2"/>
        <n x="142"/>
        <n x="130"/>
        <n x="2"/>
        <n x="139" s="1"/>
      </t>
    </mdx>
    <mdx n="128" f="v">
      <t c="6">
        <n x="215"/>
        <n x="216"/>
        <n x="125"/>
        <n x="3"/>
        <n x="185" s="1"/>
        <n x="172"/>
      </t>
    </mdx>
    <mdx n="217" f="v">
      <t c="12">
        <n x="215"/>
        <n x="216"/>
        <n x="125"/>
        <n x="3"/>
        <n x="204"/>
        <n x="4"/>
        <n x="10"/>
        <n x="221"/>
        <n x="226" s="1"/>
        <n x="220"/>
        <n x="2"/>
        <n x="258"/>
      </t>
    </mdx>
    <mdx n="217" f="v">
      <t c="12">
        <n x="258"/>
        <n x="155"/>
        <n x="175" s="1"/>
        <n x="129"/>
        <n x="130"/>
        <n x="4"/>
        <n x="10"/>
        <n x="223"/>
        <n x="219"/>
        <n x="220"/>
        <n x="2"/>
        <n x="258"/>
      </t>
    </mdx>
    <mdx n="128" f="v">
      <t c="5">
        <n x="215"/>
        <n x="155"/>
        <n x="175" s="1"/>
        <n x="129"/>
        <n x="130"/>
      </t>
    </mdx>
    <mdx n="217" f="v">
      <t c="12">
        <n x="258"/>
        <n x="216"/>
        <n x="175" s="1"/>
        <n x="129"/>
        <n x="130"/>
        <n x="4"/>
        <n x="10"/>
        <n x="221"/>
        <n x="226" s="1"/>
        <n x="220"/>
        <n x="2"/>
        <n x="258"/>
      </t>
    </mdx>
    <mdx n="128" f="v">
      <t c="5">
        <n x="215"/>
        <n x="216"/>
        <n x="235"/>
        <n x="3"/>
        <n x="204"/>
      </t>
    </mdx>
    <mdx n="217" f="v">
      <t c="12">
        <n x="215"/>
        <n x="152"/>
        <n x="2"/>
        <n x="132"/>
        <n x="204"/>
        <n x="4"/>
        <n x="10"/>
        <n x="223"/>
        <n x="219"/>
        <n x="220"/>
        <n x="2"/>
        <n x="258"/>
      </t>
    </mdx>
    <mdx n="217" f="v">
      <t c="12">
        <n x="215"/>
        <n x="152"/>
        <n x="2"/>
        <n x="132"/>
        <n x="136"/>
        <n x="4"/>
        <n x="10"/>
        <n x="223"/>
        <n x="219"/>
        <n x="220"/>
        <n x="2"/>
        <n x="258"/>
      </t>
    </mdx>
    <mdx n="128" f="v">
      <t c="5">
        <n x="258"/>
        <n x="141"/>
        <n x="2"/>
        <n x="132"/>
        <n x="136"/>
      </t>
    </mdx>
    <mdx n="217" f="v">
      <t c="12">
        <n x="258"/>
        <n x="155"/>
        <n x="132"/>
        <n x="130"/>
        <n x="2"/>
        <n x="4"/>
        <n x="10"/>
        <n x="221"/>
        <n x="219"/>
        <n x="220"/>
        <n x="2"/>
        <n x="258"/>
      </t>
    </mdx>
    <mdx n="128" f="v">
      <t c="5">
        <n x="258"/>
        <n x="2"/>
        <n x="130"/>
        <n x="2"/>
        <n x="133"/>
      </t>
    </mdx>
    <mdx n="128" f="v">
      <t c="6">
        <n x="258"/>
        <n x="2"/>
        <n x="132"/>
        <n x="131"/>
        <n x="214" s="1"/>
        <n x="160"/>
      </t>
    </mdx>
    <mdx n="128" f="v">
      <t c="6">
        <n x="258"/>
        <n x="129"/>
        <n x="130"/>
        <n x="2"/>
        <n x="214" s="1"/>
        <n x="160"/>
      </t>
    </mdx>
    <mdx n="128" f="v">
      <t c="5">
        <n x="258"/>
        <n x="2"/>
        <n x="129"/>
        <n x="130"/>
        <n x="2"/>
      </t>
    </mdx>
    <mdx n="128" f="v">
      <t c="6">
        <n x="215"/>
        <n x="129"/>
        <n x="181"/>
        <n x="2"/>
        <n x="2"/>
        <n x="247"/>
      </t>
    </mdx>
    <mdx n="128" f="v">
      <t c="5">
        <n x="215"/>
        <n x="129"/>
        <n x="181"/>
        <n x="2"/>
        <n x="229" s="1"/>
      </t>
    </mdx>
    <mdx n="128" f="v">
      <t c="6">
        <n x="215"/>
        <n x="216"/>
        <n x="130"/>
        <n x="131"/>
        <n x="204"/>
        <n x="150"/>
      </t>
    </mdx>
    <mdx n="217" f="v">
      <t c="12">
        <n x="215"/>
        <n x="216"/>
        <n x="130"/>
        <n x="3"/>
        <n x="204"/>
        <n x="4"/>
        <n x="10"/>
        <n x="221"/>
        <n x="219"/>
        <n x="220"/>
        <n x="2"/>
        <n x="258"/>
      </t>
    </mdx>
    <mdx n="128" f="v">
      <t c="5">
        <n x="215"/>
        <n x="216"/>
        <n x="130"/>
        <n x="3"/>
        <n x="204"/>
      </t>
    </mdx>
    <mdx n="128" f="v">
      <t c="7">
        <n x="215"/>
        <n x="216"/>
        <n x="130"/>
        <n x="3"/>
        <n x="204"/>
        <n x="4"/>
        <n x="162"/>
      </t>
    </mdx>
    <mdx n="217" f="v">
      <t c="12">
        <n x="215"/>
        <n x="216"/>
        <n x="130"/>
        <n x="3"/>
        <n x="204"/>
        <n x="4"/>
        <n x="162"/>
        <n x="224"/>
        <n x="219"/>
        <n x="220"/>
        <n x="2"/>
        <n x="258"/>
      </t>
    </mdx>
    <mdx n="217" f="v">
      <t c="12">
        <n x="258"/>
        <n x="183"/>
        <n x="132"/>
        <n x="131"/>
        <n x="133"/>
        <n x="4"/>
        <n x="162"/>
        <n x="224"/>
        <n x="219"/>
        <n x="220"/>
        <n x="2"/>
        <n x="258"/>
      </t>
    </mdx>
    <mdx n="128" f="v">
      <t c="6">
        <n x="215"/>
        <n x="216"/>
        <n x="129"/>
        <n x="130"/>
        <n x="2"/>
        <n x="150"/>
      </t>
    </mdx>
    <mdx n="217" f="v">
      <t c="12">
        <n x="215"/>
        <n x="216"/>
        <n x="125"/>
        <n x="3"/>
        <n x="2"/>
        <n x="150"/>
        <n x="184"/>
        <n x="221"/>
        <n x="222" s="1"/>
        <n x="220"/>
        <n x="2"/>
        <n x="258"/>
      </t>
    </mdx>
    <mdx n="128" f="v">
      <t c="7">
        <n x="215"/>
        <n x="216"/>
        <n x="125"/>
        <n x="3"/>
        <n x="204"/>
        <n x="4"/>
        <n x="184"/>
      </t>
    </mdx>
    <mdx n="217" f="v">
      <t c="12">
        <n x="258"/>
        <n x="129"/>
        <n x="130"/>
        <n x="130"/>
        <n x="134"/>
        <n x="171"/>
        <n x="10"/>
        <n x="221"/>
        <n x="226" s="1"/>
        <n x="220"/>
        <n x="2"/>
        <n x="258"/>
      </t>
    </mdx>
    <mdx n="128" f="v">
      <t c="6">
        <n x="258"/>
        <n x="2"/>
        <n x="132"/>
        <n x="2"/>
        <n x="166" s="1"/>
        <n x="171"/>
      </t>
    </mdx>
    <mdx n="217" f="v">
      <t c="12">
        <n x="258"/>
        <n x="2"/>
        <n x="132"/>
        <n x="2"/>
        <n x="136"/>
        <n x="135"/>
        <n x="10"/>
        <n x="221"/>
        <n x="226" s="1"/>
        <n x="220"/>
        <n x="2"/>
        <n x="258"/>
      </t>
    </mdx>
    <mdx n="128" f="v">
      <t c="6">
        <n x="258"/>
        <n x="151" s="1"/>
        <n x="129"/>
        <n x="131"/>
        <n x="149" s="1"/>
        <n x="156"/>
      </t>
    </mdx>
    <mdx n="128" f="v">
      <t c="5">
        <n x="258"/>
        <n x="141"/>
        <n x="235"/>
        <n x="131"/>
        <n x="149" s="1"/>
      </t>
    </mdx>
    <mdx n="217" f="v">
      <t c="12">
        <n x="258"/>
        <n x="129"/>
        <n x="154"/>
        <n x="130"/>
        <n x="2"/>
        <n x="4"/>
        <n x="10"/>
        <n x="221"/>
        <n x="226" s="1"/>
        <n x="220"/>
        <n x="2"/>
        <n x="258"/>
      </t>
    </mdx>
    <mdx n="128" f="v">
      <t c="5">
        <n x="258"/>
        <n x="129"/>
        <n x="130"/>
        <n x="2"/>
        <n x="2"/>
      </t>
    </mdx>
    <mdx n="128" f="v">
      <t c="6">
        <n x="258"/>
        <n x="129"/>
        <n x="130"/>
        <n x="2"/>
        <n x="134"/>
        <n x="145"/>
      </t>
    </mdx>
    <mdx n="128" f="v">
      <t c="6">
        <n x="258"/>
        <n x="2"/>
        <n x="130"/>
        <n x="2"/>
        <n x="134"/>
        <n x="145"/>
      </t>
    </mdx>
    <mdx n="128" f="v">
      <t c="5">
        <n x="258"/>
        <n x="2"/>
        <n x="132"/>
        <n x="3"/>
        <n x="166" s="1"/>
      </t>
    </mdx>
    <mdx n="217" f="v">
      <t c="12">
        <n x="215"/>
        <n x="2"/>
        <n x="132"/>
        <n x="3"/>
        <n x="166" s="1"/>
        <n x="4"/>
        <n x="10"/>
        <n x="223"/>
        <n x="219"/>
        <n x="220"/>
        <n x="2"/>
        <n x="258"/>
      </t>
    </mdx>
    <mdx n="217" f="v">
      <t c="12">
        <n x="258"/>
        <n x="216"/>
        <n x="237"/>
        <n x="2"/>
        <n x="2"/>
        <n x="4"/>
        <n x="10"/>
        <n x="223"/>
        <n x="219"/>
        <n x="220"/>
        <n x="2"/>
        <n x="258"/>
      </t>
    </mdx>
    <mdx n="128" f="v">
      <t c="7">
        <n x="258"/>
        <n x="216"/>
        <n x="237"/>
        <n x="3"/>
        <n x="2"/>
        <n x="150"/>
        <n x="184"/>
      </t>
    </mdx>
    <mdx n="128" f="v">
      <t c="6">
        <n x="258"/>
        <n x="155"/>
        <n x="237"/>
        <n x="3"/>
        <n x="204"/>
        <n x="4"/>
      </t>
    </mdx>
    <mdx n="128" f="v">
      <t c="6">
        <n x="258"/>
        <n x="155"/>
        <n x="132"/>
        <n x="3"/>
        <n x="204"/>
        <n x="4"/>
      </t>
    </mdx>
    <mdx n="217" f="v">
      <t c="12">
        <n x="258"/>
        <n x="129"/>
        <n x="130"/>
        <n x="2"/>
        <n x="214" s="1"/>
        <n x="146"/>
        <n x="10"/>
        <n x="221"/>
        <n x="256"/>
        <n x="220"/>
        <n x="2"/>
        <n x="258"/>
      </t>
    </mdx>
    <mdx n="128" f="v">
      <t c="5">
        <n x="258"/>
        <n x="129"/>
        <n x="130"/>
        <n x="2"/>
        <n x="133"/>
      </t>
    </mdx>
    <mdx n="128" f="v">
      <t c="5">
        <n x="258"/>
        <n x="129"/>
        <n x="130"/>
        <n x="2"/>
        <n x="133"/>
      </t>
    </mdx>
    <mdx n="128" f="v">
      <t c="6">
        <n x="258"/>
        <n x="129"/>
        <n x="130"/>
        <n x="2"/>
        <n x="133"/>
        <n x="133"/>
      </t>
    </mdx>
    <mdx n="128" f="v">
      <t c="7">
        <n x="258"/>
        <n x="129"/>
        <n x="130"/>
        <n x="2"/>
        <n x="133"/>
        <n x="133"/>
        <n x="184"/>
      </t>
    </mdx>
    <mdx n="128" f="v">
      <t c="5">
        <n x="258"/>
        <n x="129"/>
        <n x="181"/>
        <n x="2"/>
        <n x="149" s="1"/>
      </t>
    </mdx>
    <mdx n="128" f="v">
      <t c="7">
        <n x="258"/>
        <n x="151" s="1"/>
        <n x="130"/>
        <n x="2"/>
        <n x="133"/>
        <n x="150"/>
        <n x="164" s="1"/>
      </t>
    </mdx>
    <mdx n="128" f="v">
      <t c="6">
        <n x="258"/>
        <n x="141"/>
        <n x="125"/>
        <n x="2"/>
        <n x="133"/>
        <n x="150"/>
      </t>
    </mdx>
    <mdx n="128" f="v">
      <t c="6">
        <n x="258"/>
        <n x="183"/>
        <n x="132"/>
        <n x="130"/>
        <n x="2"/>
        <n x="214" s="1"/>
      </t>
    </mdx>
    <mdx n="128" f="v">
      <t c="7">
        <n x="258"/>
        <n x="152"/>
        <n x="154"/>
        <n x="130"/>
        <n x="2"/>
        <n x="4"/>
        <n x="162"/>
      </t>
    </mdx>
    <mdx n="128" f="v">
      <t c="5">
        <n x="258"/>
        <n x="152"/>
        <n x="132"/>
        <n x="131"/>
        <n x="136"/>
      </t>
    </mdx>
    <mdx n="128" f="v">
      <t c="7">
        <n x="258"/>
        <n x="129"/>
        <n x="132"/>
        <n x="131"/>
        <n x="214" s="1"/>
        <n x="135"/>
        <n x="143"/>
      </t>
    </mdx>
    <mdx n="128" f="v">
      <t c="5">
        <n x="258"/>
        <n x="129"/>
        <n x="130"/>
        <n x="2"/>
        <n x="214" s="1"/>
      </t>
    </mdx>
    <mdx n="217" f="v">
      <t c="12">
        <n x="258"/>
        <n x="129"/>
        <n x="130"/>
        <n x="2"/>
        <n x="133"/>
        <n x="150"/>
        <n x="143"/>
        <n x="223"/>
        <n x="219"/>
        <n x="220"/>
        <n x="2"/>
        <n x="258"/>
      </t>
    </mdx>
    <mdx n="128" f="v">
      <t c="6">
        <n x="258"/>
        <n x="155"/>
        <n x="130"/>
        <n x="2"/>
        <n x="133"/>
        <n x="133"/>
      </t>
    </mdx>
    <mdx n="217" f="v">
      <t c="12">
        <n x="258"/>
        <n x="2"/>
        <n x="132"/>
        <n x="130"/>
        <n x="133"/>
        <n x="133"/>
        <n x="10"/>
        <n x="221"/>
        <n x="256"/>
        <n x="220"/>
        <n x="2"/>
        <n x="258"/>
      </t>
    </mdx>
    <mdx n="128" f="v">
      <t c="7">
        <n x="258"/>
        <n x="141"/>
        <n x="132"/>
        <n x="131"/>
        <n x="166" s="1"/>
        <n x="157"/>
        <n x="143"/>
      </t>
    </mdx>
    <mdx n="128" f="v">
      <t c="7">
        <n x="258"/>
        <n x="141"/>
        <n x="154"/>
        <n x="131"/>
        <n x="166" s="1"/>
        <n x="157"/>
        <n x="143"/>
      </t>
    </mdx>
    <mdx n="128" f="v">
      <t c="7">
        <n x="258"/>
        <n x="152"/>
        <n x="129"/>
        <n x="130"/>
        <n x="166" s="1"/>
        <n x="157"/>
        <n x="150"/>
      </t>
    </mdx>
    <mdx n="128" f="v">
      <t c="7">
        <n x="258"/>
        <n x="152"/>
        <n x="129"/>
        <n x="132"/>
        <n x="134"/>
        <n x="133"/>
        <n x="150"/>
      </t>
    </mdx>
    <mdx n="128" f="v">
      <t c="7">
        <n x="258"/>
        <n x="141"/>
        <n x="129"/>
        <n x="130"/>
        <n x="2"/>
        <n x="185" s="1"/>
        <n x="143"/>
      </t>
    </mdx>
    <mdx n="128" f="v">
      <t c="6">
        <n x="258"/>
        <n x="141"/>
        <n x="129"/>
        <n x="130"/>
        <n x="2"/>
        <n x="133"/>
      </t>
    </mdx>
    <mdx n="128" f="v">
      <t c="7">
        <n x="258"/>
        <n x="2"/>
        <n x="132"/>
        <n x="131"/>
        <n x="2"/>
        <n x="133"/>
        <n x="161"/>
      </t>
    </mdx>
    <mdx n="128" f="v">
      <t c="7">
        <n x="258"/>
        <n x="2"/>
        <n x="132"/>
        <n x="2"/>
        <n x="2"/>
        <n x="133"/>
        <n x="161"/>
      </t>
    </mdx>
    <mdx n="128" f="v">
      <t c="7">
        <n x="258"/>
        <n x="183"/>
        <n x="132"/>
        <n x="131"/>
        <n x="134"/>
        <n x="145"/>
        <n x="184"/>
      </t>
    </mdx>
    <mdx n="128" f="v">
      <t c="7">
        <n x="258"/>
        <n x="183"/>
        <n x="132"/>
        <n x="131"/>
        <n x="133"/>
        <n x="214" s="1"/>
        <n x="135"/>
      </t>
    </mdx>
    <mdx n="128" f="v">
      <t c="6">
        <n x="258"/>
        <n x="154"/>
        <n x="132"/>
        <n x="131"/>
        <n x="133"/>
        <n x="214" s="1"/>
      </t>
    </mdx>
    <mdx n="128" f="v">
      <t c="6">
        <n x="258"/>
        <n x="2"/>
        <n x="132"/>
        <n x="131"/>
        <n x="149" s="1"/>
        <n x="214" s="1"/>
      </t>
    </mdx>
    <mdx n="128" f="v">
      <t c="5">
        <n x="258"/>
        <n x="141"/>
        <n x="129"/>
        <n x="130"/>
        <n x="2"/>
      </t>
    </mdx>
    <mdx n="128" f="v">
      <t c="6">
        <n x="258"/>
        <n x="141"/>
        <n x="129"/>
        <n x="130"/>
        <n x="204"/>
        <n x="133"/>
      </t>
    </mdx>
    <mdx n="128" f="v">
      <t c="6">
        <n x="258"/>
        <n x="152"/>
        <n x="130"/>
        <n x="130"/>
        <n x="204"/>
        <n x="4"/>
      </t>
    </mdx>
    <mdx n="128" f="v">
      <t c="7">
        <n x="258"/>
        <n x="141"/>
        <n x="130"/>
        <n x="131"/>
        <n x="133"/>
        <n x="4"/>
        <n x="10"/>
      </t>
    </mdx>
    <mdx n="128" f="v">
      <t c="7">
        <n x="258"/>
        <n x="141"/>
        <n x="129"/>
        <n x="130"/>
        <n x="2"/>
        <n x="213"/>
        <n x="135"/>
      </t>
    </mdx>
    <mdx n="128" f="v">
      <t c="7">
        <n x="258"/>
        <n x="141"/>
        <n x="130"/>
        <n x="130"/>
        <n x="2"/>
        <n x="213"/>
        <n x="135"/>
      </t>
    </mdx>
    <mdx n="217" f="v">
      <t c="12">
        <n x="258"/>
        <n x="141"/>
        <n x="130"/>
        <n x="2"/>
        <n x="133"/>
        <n x="150"/>
        <n x="135"/>
        <n x="221"/>
        <n x="222" s="1"/>
        <n x="220"/>
        <n x="2"/>
        <n x="258"/>
      </t>
    </mdx>
    <mdx n="128" f="v">
      <t c="5">
        <n x="215"/>
        <n x="216"/>
        <n x="154"/>
        <n x="130"/>
        <n x="153" s="1"/>
      </t>
    </mdx>
    <mdx n="128" f="v">
      <t c="5">
        <n x="215"/>
        <n x="151" s="1"/>
        <n x="175" s="1"/>
        <n x="130"/>
        <n x="2"/>
      </t>
    </mdx>
    <mdx n="128" f="v">
      <t c="6">
        <n x="215"/>
        <n x="216"/>
        <n x="125"/>
        <n x="3"/>
        <n x="204"/>
        <n x="137"/>
      </t>
    </mdx>
    <mdx n="128" f="v">
      <t c="6">
        <n x="260"/>
        <n x="216"/>
        <n x="125"/>
        <n x="130"/>
        <n x="2"/>
        <n x="4"/>
      </t>
    </mdx>
    <mdx n="217" f="v">
      <t c="12">
        <n x="215"/>
        <n x="216"/>
        <n x="125"/>
        <n x="3"/>
        <n x="204"/>
        <n x="172"/>
        <n x="184"/>
        <n x="221"/>
        <n x="219"/>
        <n x="220"/>
        <n x="2"/>
        <n x="260"/>
      </t>
    </mdx>
    <mdx n="128" f="v">
      <t c="6">
        <n x="260"/>
        <n x="216"/>
        <n x="125"/>
        <n x="3"/>
        <n x="204"/>
        <n x="4"/>
      </t>
    </mdx>
    <mdx n="217" f="v">
      <t c="12">
        <n x="260"/>
        <n x="129"/>
        <n x="142"/>
        <n x="3"/>
        <n x="204"/>
        <n x="4"/>
        <n x="10"/>
        <n x="236"/>
        <n x="219"/>
        <n x="220"/>
        <n x="2"/>
        <n x="260"/>
      </t>
    </mdx>
    <mdx n="128" f="v">
      <t c="6">
        <n x="215"/>
        <n x="216"/>
        <n x="154"/>
        <n x="2"/>
        <n x="2"/>
        <n x="134"/>
      </t>
    </mdx>
    <mdx n="217" f="v">
      <t c="12">
        <n x="215"/>
        <n x="216"/>
        <n x="125"/>
        <n x="3"/>
        <n x="204"/>
        <n x="134"/>
        <n x="10"/>
        <n x="236"/>
        <n x="219"/>
        <n x="220"/>
        <n x="2"/>
        <n x="260"/>
      </t>
    </mdx>
    <mdx n="128" f="v">
      <t c="7">
        <n x="215"/>
        <n x="216"/>
        <n x="125"/>
        <n x="3"/>
        <n x="204"/>
        <n x="4"/>
        <n x="162"/>
      </t>
    </mdx>
    <mdx n="128" f="v">
      <t c="5">
        <n x="260"/>
        <n x="129"/>
        <n x="129"/>
        <n x="2"/>
        <n x="2"/>
      </t>
    </mdx>
    <mdx n="217" f="v">
      <t c="12">
        <n x="260"/>
        <n x="129"/>
        <n x="142"/>
        <n x="2"/>
        <n x="2"/>
        <n x="4"/>
        <n x="10"/>
        <n x="236"/>
        <n x="219"/>
        <n x="220"/>
        <n x="2"/>
        <n x="260"/>
      </t>
    </mdx>
    <mdx n="128" f="v">
      <t c="5">
        <n x="260"/>
        <n x="129"/>
        <n x="142"/>
        <n x="2"/>
        <n x="153" s="1"/>
      </t>
    </mdx>
    <mdx n="217" f="v">
      <t c="12">
        <n x="260"/>
        <n x="216"/>
        <n x="125"/>
        <n x="3"/>
        <n x="204"/>
        <n x="134"/>
        <n x="165"/>
        <n x="253"/>
        <n x="226" s="1"/>
        <n x="220"/>
        <n x="2"/>
        <n x="260"/>
      </t>
    </mdx>
    <mdx n="217" f="v">
      <t c="12">
        <n x="260"/>
        <n x="170" s="1"/>
        <n x="142"/>
        <n x="2"/>
        <n x="2"/>
        <n x="156"/>
        <n x="10"/>
        <n x="236"/>
        <n x="219"/>
        <n x="220"/>
        <n x="2"/>
        <n x="260"/>
      </t>
    </mdx>
    <mdx n="128" f="v">
      <t c="6">
        <n x="260"/>
        <n x="155"/>
        <n x="154"/>
        <n x="130"/>
        <n x="2"/>
        <n x="150"/>
      </t>
    </mdx>
    <mdx n="128" f="v">
      <t c="5">
        <n x="260"/>
        <n x="2"/>
        <n x="132"/>
        <n x="131"/>
        <n x="214" s="1"/>
      </t>
    </mdx>
    <mdx n="128" f="v">
      <t c="6">
        <n x="260"/>
        <n x="2"/>
        <n x="132"/>
        <n x="130"/>
        <n x="2"/>
        <n x="156"/>
      </t>
    </mdx>
    <mdx n="128" f="v">
      <t c="6">
        <n x="260"/>
        <n x="141"/>
        <n x="132"/>
        <n x="132"/>
        <n x="133"/>
        <n x="161"/>
      </t>
    </mdx>
    <mdx n="128" f="v">
      <t c="6">
        <n x="260"/>
        <n x="141"/>
        <n x="188"/>
        <n x="2"/>
        <n x="230" s="1"/>
        <n x="161"/>
      </t>
    </mdx>
    <mdx n="128" f="v">
      <t c="5">
        <n x="260"/>
        <n x="152"/>
        <n x="130"/>
        <n x="2"/>
        <n x="149" s="1"/>
      </t>
    </mdx>
    <mdx n="128" f="v">
      <t c="5">
        <n x="260"/>
        <n x="129"/>
        <n x="132"/>
        <n x="130"/>
        <n x="2"/>
      </t>
    </mdx>
    <mdx n="128" f="v">
      <t c="5">
        <n x="260"/>
        <n x="152"/>
        <n x="132"/>
        <n x="181"/>
        <n x="2"/>
      </t>
    </mdx>
    <mdx n="128" f="v">
      <t c="5">
        <n x="260"/>
        <n x="154"/>
        <n x="130"/>
        <n x="181"/>
        <n x="229" s="1"/>
      </t>
    </mdx>
    <mdx n="128" f="v">
      <t c="5">
        <n x="260"/>
        <n x="154"/>
        <n x="130"/>
        <n x="130"/>
        <n x="2"/>
      </t>
    </mdx>
    <mdx n="128" f="v">
      <t c="5">
        <n x="260"/>
        <n x="169"/>
        <n x="130"/>
        <n x="131"/>
        <n x="2"/>
      </t>
    </mdx>
    <mdx n="128" f="v">
      <t c="6">
        <n x="260"/>
        <n x="129"/>
        <n x="132"/>
        <n x="181"/>
        <n x="149" s="1"/>
        <n x="156"/>
      </t>
    </mdx>
    <mdx n="128" f="v">
      <t c="5">
        <n x="260"/>
        <n x="129"/>
        <n x="132"/>
        <n x="181"/>
        <n x="229" s="1"/>
      </t>
    </mdx>
    <mdx n="128" f="v">
      <t c="6">
        <n x="260"/>
        <n x="141"/>
        <n x="130"/>
        <n x="131"/>
        <n x="262" s="1"/>
        <n x="133"/>
      </t>
    </mdx>
    <mdx n="128" f="v">
      <t c="5">
        <n x="261" s="1"/>
        <n x="152"/>
        <n x="132"/>
        <n x="131"/>
        <n x="262" s="1"/>
      </t>
    </mdx>
    <mdx n="128" f="v">
      <t c="6">
        <n x="261" s="1"/>
        <n x="152"/>
        <n x="132"/>
        <n x="131"/>
        <n x="149" s="1"/>
        <n x="160"/>
      </t>
    </mdx>
    <mdx n="128" f="v">
      <t c="6">
        <n x="261" s="1"/>
        <n x="2"/>
        <n x="142"/>
        <n x="130"/>
        <n x="185" s="1"/>
        <n x="150"/>
      </t>
    </mdx>
    <mdx n="128" f="v">
      <t c="6">
        <n x="260"/>
        <n x="2"/>
        <n x="142"/>
        <n x="131"/>
        <n x="2"/>
        <n x="160"/>
      </t>
    </mdx>
    <mdx n="128" f="v">
      <t c="5">
        <n x="260"/>
        <n x="151" s="1"/>
        <n x="129"/>
        <n x="131"/>
        <n x="2"/>
      </t>
    </mdx>
    <mdx n="128" f="v">
      <t c="6">
        <n x="260"/>
        <n x="169"/>
        <n x="175" s="1"/>
        <n x="130"/>
        <n x="147"/>
        <n x="160"/>
      </t>
    </mdx>
    <mdx n="128" f="v">
      <t c="5">
        <n x="260"/>
        <n x="169"/>
        <n x="142"/>
        <n x="2"/>
        <n x="213"/>
      </t>
    </mdx>
    <mdx n="128" f="v">
      <t c="5">
        <n x="260"/>
        <n x="169"/>
        <n x="142"/>
        <n x="2"/>
        <n x="213"/>
      </t>
    </mdx>
    <mdx n="128" f="v">
      <t c="6">
        <n x="260"/>
        <n x="2"/>
        <n x="129"/>
        <n x="130"/>
        <n x="2"/>
        <n x="214" s="1"/>
      </t>
    </mdx>
    <mdx n="128" f="v">
      <t c="7">
        <n x="260"/>
        <n x="2"/>
        <n x="129"/>
        <n x="130"/>
        <n x="2"/>
        <n x="214" s="1"/>
        <n x="135"/>
      </t>
    </mdx>
    <mdx n="128" f="v">
      <t c="6">
        <n x="260"/>
        <n x="2"/>
        <n x="129"/>
        <n x="130"/>
        <n x="2"/>
        <n x="214" s="1"/>
      </t>
    </mdx>
  </mdxMetadata>
  <valueMetadata count="949">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600"/>
    </bk>
    <bk>
      <rc t="1" v="601"/>
    </bk>
    <bk>
      <rc t="1" v="602"/>
    </bk>
    <bk>
      <rc t="1" v="603"/>
    </bk>
    <bk>
      <rc t="1" v="604"/>
    </bk>
    <bk>
      <rc t="1" v="605"/>
    </bk>
    <bk>
      <rc t="1" v="606"/>
    </bk>
    <bk>
      <rc t="1" v="599"/>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valueMetadata>
</metadata>
</file>

<file path=xl/sharedStrings.xml><?xml version="1.0" encoding="utf-8"?>
<sst xmlns="http://schemas.openxmlformats.org/spreadsheetml/2006/main" count="4572" uniqueCount="473">
  <si>
    <t>Financial Results</t>
  </si>
  <si>
    <t>Macro</t>
  </si>
  <si>
    <t>Foreign Exchange</t>
  </si>
  <si>
    <t>1Q2024</t>
  </si>
  <si>
    <t>1H2024</t>
  </si>
  <si>
    <t>9M2024</t>
  </si>
  <si>
    <t>1Q2025</t>
  </si>
  <si>
    <t>1H2025</t>
  </si>
  <si>
    <t>9M2025</t>
  </si>
  <si>
    <t>North America</t>
  </si>
  <si>
    <t>Avg. EUR/USD for the period</t>
  </si>
  <si>
    <t>EUR/USD at the end of the period</t>
  </si>
  <si>
    <t>Latin America</t>
  </si>
  <si>
    <t>Avg. EUR/R$ for the period</t>
  </si>
  <si>
    <t>EUR/R$ at the end of the period</t>
  </si>
  <si>
    <t>Listed Subsidiaries</t>
  </si>
  <si>
    <t>Outstanding EDP Shares</t>
  </si>
  <si>
    <t>Treasury Stock</t>
  </si>
  <si>
    <t>-</t>
  </si>
  <si>
    <t>Outstanding EDPR Shares</t>
  </si>
  <si>
    <t>of which owned by EDP</t>
  </si>
  <si>
    <t>EDP ownership</t>
  </si>
  <si>
    <t>Outstanding EDP Brasil Shares</t>
  </si>
  <si>
    <t>Income Statement</t>
  </si>
  <si>
    <t>2Q2024</t>
  </si>
  <si>
    <t>3Q2024</t>
  </si>
  <si>
    <t>4Q2024</t>
  </si>
  <si>
    <t>2Q2025</t>
  </si>
  <si>
    <t>3Q2025</t>
  </si>
  <si>
    <t>4Q2025</t>
  </si>
  <si>
    <t>Revenues</t>
  </si>
  <si>
    <t>% YoY</t>
  </si>
  <si>
    <t xml:space="preserve">Renewables, Clients &amp; EM </t>
  </si>
  <si>
    <t>Cost of Goods Sold</t>
  </si>
  <si>
    <t>Joint Ventures and Associates (1)</t>
  </si>
  <si>
    <t>- Adjustments (2)</t>
  </si>
  <si>
    <t>Recurring EBITDA (3)</t>
  </si>
  <si>
    <t>Amortisation and impairment (4)</t>
  </si>
  <si>
    <t>Unwinding of long term liabilities (5)</t>
  </si>
  <si>
    <t>Discontinued Operations</t>
  </si>
  <si>
    <t>Non-controlling Interests (6)</t>
  </si>
  <si>
    <t xml:space="preserve">At EDPR level: </t>
  </si>
  <si>
    <t>Attributable to free-float of EDPR (7)</t>
  </si>
  <si>
    <t xml:space="preserve">At EDP Brasil level: </t>
  </si>
  <si>
    <t>Attributable to free-float of EDP Brasil</t>
  </si>
  <si>
    <t>Iberia (Ex-wind) &amp; Other</t>
  </si>
  <si>
    <t>Recurring net profit (8)</t>
  </si>
  <si>
    <t>Outstanding Shares</t>
  </si>
  <si>
    <t>DPS</t>
  </si>
  <si>
    <t>Pre-tax Profit</t>
  </si>
  <si>
    <t>Balance Sheet</t>
  </si>
  <si>
    <t>Fin. investments &amp; assets held for sale (1)</t>
  </si>
  <si>
    <t>Non-controling Interest (1)</t>
  </si>
  <si>
    <t>Employee Benefits (€ million) (2)</t>
  </si>
  <si>
    <t>Brazil (3)</t>
  </si>
  <si>
    <t>EDP Espanha &amp; Other</t>
  </si>
  <si>
    <t>Derivatives associated with Debt (4)</t>
  </si>
  <si>
    <t>Net Debt/EBITDA (5)</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</si>
  <si>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</si>
  <si>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</si>
  <si>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</si>
  <si>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</si>
  <si>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</si>
  <si>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</si>
  <si>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</si>
  <si>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</si>
  <si>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</si>
  <si>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</si>
  <si>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</si>
  <si>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Net cash flows from Operations activities</t>
  </si>
  <si>
    <t>EBITDA</t>
  </si>
  <si>
    <t>Organic Cash Flow</t>
  </si>
  <si>
    <t>Net cash investments</t>
  </si>
  <si>
    <t>Change in Regulatory Receivables (3)</t>
  </si>
  <si>
    <t>Renewables, Clients &amp; EM</t>
  </si>
  <si>
    <t>Net cash investments (€ million)</t>
  </si>
  <si>
    <t>Other (1)</t>
  </si>
  <si>
    <t>Decrease/(Increase) in Net Debt</t>
  </si>
  <si>
    <t>Total Capex</t>
  </si>
  <si>
    <t>Wind &amp; Solar</t>
  </si>
  <si>
    <t>Hydro, Clients &amp; EM Iberia</t>
  </si>
  <si>
    <t>Hydro, Clients &amp; EM Brazil</t>
  </si>
  <si>
    <t>Hydro - Operating Data</t>
  </si>
  <si>
    <t>Installed Capacity (EBITDA+Equity MW)</t>
  </si>
  <si>
    <t>Installed Capacity (EBITDA MW)</t>
  </si>
  <si>
    <t>Portugal</t>
  </si>
  <si>
    <t>Pumping activity</t>
  </si>
  <si>
    <t>Run-of-River</t>
  </si>
  <si>
    <t>Reservoir</t>
  </si>
  <si>
    <t>Small-Hydro</t>
  </si>
  <si>
    <t>Spain</t>
  </si>
  <si>
    <t>Brazil</t>
  </si>
  <si>
    <t>Lajeado</t>
  </si>
  <si>
    <t>Peixe angical</t>
  </si>
  <si>
    <t>Energest Consolidated</t>
  </si>
  <si>
    <t/>
  </si>
  <si>
    <t>Installed Capacity (Equity MW)</t>
  </si>
  <si>
    <t>S. Manoel</t>
  </si>
  <si>
    <t>Cachoeira-Caldeirão</t>
  </si>
  <si>
    <t>Jari</t>
  </si>
  <si>
    <t>CAPEX</t>
  </si>
  <si>
    <t>Iberia</t>
  </si>
  <si>
    <t>Resources</t>
  </si>
  <si>
    <t>Iberia - Resources vs. LT Average (Avg.=0%)</t>
  </si>
  <si>
    <t>Brazil - GSF weighted average (%)</t>
  </si>
  <si>
    <t>Avg. Load Factors (%) (1)</t>
  </si>
  <si>
    <t>Electricity Output (GWh)</t>
  </si>
  <si>
    <t xml:space="preserve">Net Production </t>
  </si>
  <si>
    <t>Pumping</t>
  </si>
  <si>
    <t>CS&amp;EM Iberia - Market data</t>
  </si>
  <si>
    <t>Electricity final price (Spain), €/MWh (3)</t>
  </si>
  <si>
    <t>Supply Iberia - Operating Data</t>
  </si>
  <si>
    <t>Electricity (4)</t>
  </si>
  <si>
    <t>Liberalized - Residential (4)</t>
  </si>
  <si>
    <t>EM &amp; Thermal Iberia - Operating Data</t>
  </si>
  <si>
    <t>Installed Capacity (MW)</t>
  </si>
  <si>
    <t>CCGT</t>
  </si>
  <si>
    <t>Coal</t>
  </si>
  <si>
    <t>Coal (5)</t>
  </si>
  <si>
    <t>Thermal Brazil - Operating Data</t>
  </si>
  <si>
    <t>Electricity Networks</t>
  </si>
  <si>
    <t>Disco</t>
  </si>
  <si>
    <t>Transco</t>
  </si>
  <si>
    <t>OPEX Performance</t>
  </si>
  <si>
    <t>Controllable Costs (1)</t>
  </si>
  <si>
    <t>Capex Performance</t>
  </si>
  <si>
    <t>Capex (€ million) (2)</t>
  </si>
  <si>
    <t>Distribution (3)</t>
  </si>
  <si>
    <t>Transmission</t>
  </si>
  <si>
    <t>Operating Data</t>
  </si>
  <si>
    <t>RAB (€ million) (4)</t>
  </si>
  <si>
    <t xml:space="preserve">Portugal </t>
  </si>
  <si>
    <t>Spain (5)</t>
  </si>
  <si>
    <t>Networks</t>
  </si>
  <si>
    <t>Lenght of the networks (Km)</t>
  </si>
  <si>
    <t>Distribution</t>
  </si>
  <si>
    <t>DTCs (thous.)</t>
  </si>
  <si>
    <t>Energy Box (th)</t>
  </si>
  <si>
    <t>Customers Connected (th)</t>
  </si>
  <si>
    <t>% growth YoY</t>
  </si>
  <si>
    <t>Quality of service</t>
  </si>
  <si>
    <t>% Losses (6)</t>
  </si>
  <si>
    <t>EDP São Paulo</t>
  </si>
  <si>
    <t>Technical</t>
  </si>
  <si>
    <t>Commercial</t>
  </si>
  <si>
    <t>EDP Espírito Santo</t>
  </si>
  <si>
    <t>Remote orders (% of Total)</t>
  </si>
  <si>
    <t>Telemetering (%)</t>
  </si>
  <si>
    <t>N.A</t>
  </si>
  <si>
    <t>Electricity Distributed (GWh)</t>
  </si>
  <si>
    <t>Financial Data (€ Million)</t>
  </si>
  <si>
    <t>High / Medium Voltage</t>
  </si>
  <si>
    <t>Low Voltage</t>
  </si>
  <si>
    <t>% of Total</t>
  </si>
  <si>
    <t>Very High / High / Medium Voltage</t>
  </si>
  <si>
    <t>Special Low Voltage</t>
  </si>
  <si>
    <t>Quality of Service</t>
  </si>
  <si>
    <t>Very High Voltage</t>
  </si>
  <si>
    <t xml:space="preserve">Brazil </t>
  </si>
  <si>
    <t>Financial Data (R$ Million)</t>
  </si>
  <si>
    <t>Gross Profit</t>
  </si>
  <si>
    <t>OPEX</t>
  </si>
  <si>
    <t>Other operating costs (net)</t>
  </si>
  <si>
    <t>Net Operating Costs</t>
  </si>
  <si>
    <t>Joint Ventures and Associates</t>
  </si>
  <si>
    <t>Amortisation, impairment; Provisions</t>
  </si>
  <si>
    <t>EBIT</t>
  </si>
  <si>
    <t>Distribution - Financial Data (R$ Million)</t>
  </si>
  <si>
    <t>Distribution - Operating Data</t>
  </si>
  <si>
    <t>RAB (R$ million) Distribution</t>
  </si>
  <si>
    <t>Lenght of the networks (Km) Distribution</t>
  </si>
  <si>
    <t>Free Customers</t>
  </si>
  <si>
    <t>Industrial</t>
  </si>
  <si>
    <t>Residential, Commercial &amp; Other</t>
  </si>
  <si>
    <t>Transmission - Financial Data (R$ million)</t>
  </si>
  <si>
    <t>Transmission - Operating Data</t>
  </si>
  <si>
    <t>RAB (R$ million) Transmission (7)</t>
  </si>
  <si>
    <t>Lenght of the networks (Km) Transmission</t>
  </si>
  <si>
    <t>EDPR</t>
  </si>
  <si>
    <t>Financial Data (€ million)</t>
  </si>
  <si>
    <t>Europe</t>
  </si>
  <si>
    <t>South America</t>
  </si>
  <si>
    <t>Other</t>
  </si>
  <si>
    <t>CAPEX (€ million)</t>
  </si>
  <si>
    <t>South America &amp; Other</t>
  </si>
  <si>
    <t>Operating data</t>
  </si>
  <si>
    <t>Total Capacity (EBITDA + Equity MW)</t>
  </si>
  <si>
    <t>Installed capacity (MW EBITDA)</t>
  </si>
  <si>
    <t>Wind</t>
  </si>
  <si>
    <t>Rest of Europe</t>
  </si>
  <si>
    <t>US</t>
  </si>
  <si>
    <t>Canada</t>
  </si>
  <si>
    <t>Mexico</t>
  </si>
  <si>
    <t>Chile</t>
  </si>
  <si>
    <t>APAC</t>
  </si>
  <si>
    <t>Solar (including storage)</t>
  </si>
  <si>
    <t>Vietnam</t>
  </si>
  <si>
    <t>Singapore</t>
  </si>
  <si>
    <t>Rest of APAC</t>
  </si>
  <si>
    <t>Installed Capacity (MW Equity)</t>
  </si>
  <si>
    <t>Wind Onshore</t>
  </si>
  <si>
    <t xml:space="preserve">Canada </t>
  </si>
  <si>
    <t>Wind Offshore</t>
  </si>
  <si>
    <t>Belgium</t>
  </si>
  <si>
    <t>UK</t>
  </si>
  <si>
    <t>Solar</t>
  </si>
  <si>
    <t>Electricity Output (GWh) (2)</t>
  </si>
  <si>
    <t>Avg. Selling Price</t>
  </si>
  <si>
    <t>Europe (€/MWh)</t>
  </si>
  <si>
    <t>North America (USD/MWh)</t>
  </si>
  <si>
    <t>South America ($R/MWh)</t>
  </si>
  <si>
    <t>APAC (€/MWh)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</si>
  <si>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</si>
  <si>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</si>
  <si>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</si>
  <si>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</si>
  <si>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</si>
  <si>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</si>
  <si>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</si>
  <si>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</si>
  <si>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</si>
  <si>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 / Revenues</t>
  </si>
  <si>
    <t>Provisions</t>
  </si>
  <si>
    <t>Depreciation and amortisation</t>
  </si>
  <si>
    <t>Amortisation of deferred income (government grants)</t>
  </si>
  <si>
    <t>EBITDA MW</t>
  </si>
  <si>
    <t>US PPA/Hedge</t>
  </si>
  <si>
    <t>US Merchant</t>
  </si>
  <si>
    <t>US West</t>
  </si>
  <si>
    <t>US Central</t>
  </si>
  <si>
    <t>US East</t>
  </si>
  <si>
    <t>Average Selling Price ($/MWh)</t>
  </si>
  <si>
    <t>Netherlands</t>
  </si>
  <si>
    <t>Hungary</t>
  </si>
  <si>
    <t>Average Selling Price (€/MWh)</t>
  </si>
  <si>
    <t>Spain (Including hedging)</t>
  </si>
  <si>
    <t>Financial Data (R$ million)</t>
  </si>
  <si>
    <t>Average Selling Price (R$/MWh) - Brasil</t>
  </si>
  <si>
    <t xml:space="preserve">Average Selling Price (€/MWh) - Chile </t>
  </si>
  <si>
    <t>Ocean Winds</t>
  </si>
  <si>
    <t>Portfolio</t>
  </si>
  <si>
    <t>MW Gross</t>
  </si>
  <si>
    <t>CoD</t>
  </si>
  <si>
    <t>%OW</t>
  </si>
  <si>
    <t>Technology</t>
  </si>
  <si>
    <t>PPA/Tariff</t>
  </si>
  <si>
    <t>Status</t>
  </si>
  <si>
    <t>Total Portfolio</t>
  </si>
  <si>
    <t>* Only Seabed secured.</t>
  </si>
  <si>
    <t>Operating Assets</t>
  </si>
  <si>
    <t>Installed Capacity (MW) (1)</t>
  </si>
  <si>
    <t>Rest of Europe (2)</t>
  </si>
  <si>
    <t>Rest of North America (3)</t>
  </si>
  <si>
    <t>South America &amp; APAC</t>
  </si>
  <si>
    <t>Brazil &amp; APAC</t>
  </si>
  <si>
    <t>Hydro</t>
  </si>
  <si>
    <t>Gas/ CCGT</t>
  </si>
  <si>
    <t>Other (4)</t>
  </si>
  <si>
    <t>TOTAL</t>
  </si>
  <si>
    <t>Of Which:</t>
  </si>
  <si>
    <t>Electricity Generation (GWh)</t>
  </si>
  <si>
    <t>Rest of the North America (3)</t>
  </si>
  <si>
    <t xml:space="preserve">Regulated Networks: Asset and Performance indicators   </t>
  </si>
  <si>
    <t>RAB (€ million)</t>
  </si>
  <si>
    <t>Brazil (R$ million)</t>
  </si>
  <si>
    <t>Transmission (6)</t>
  </si>
  <si>
    <t>TOTAL  RAB</t>
  </si>
  <si>
    <t>% Losses (7)</t>
  </si>
  <si>
    <t>ESG performance</t>
  </si>
  <si>
    <t>Decarbonisation</t>
  </si>
  <si>
    <t>Low carbon portfolio</t>
  </si>
  <si>
    <t>Renewable generation (%)</t>
  </si>
  <si>
    <t>Revenues from coal (%)</t>
  </si>
  <si>
    <t>Greenhouse gas emissions</t>
  </si>
  <si>
    <r>
      <t>Scope 1 &amp; 2 Emissions Intensity (gCO</t>
    </r>
    <r>
      <rPr>
        <vertAlign val="subscript"/>
        <sz val="10"/>
        <rFont val="Calibri"/>
        <family val="2"/>
      </rPr>
      <t>2</t>
    </r>
    <r>
      <rPr>
        <sz val="11"/>
        <rFont val="Calibri"/>
        <family val="2"/>
        <scheme val="minor"/>
      </rPr>
      <t>/kWh)</t>
    </r>
  </si>
  <si>
    <r>
      <t>Scope 1 GHG Emissions (ktCO</t>
    </r>
    <r>
      <rPr>
        <vertAlign val="subscript"/>
        <sz val="10"/>
        <rFont val="Calibri"/>
        <family val="2"/>
      </rPr>
      <t>2</t>
    </r>
    <r>
      <rPr>
        <sz val="11"/>
        <rFont val="Calibri"/>
        <family val="2"/>
        <scheme val="minor"/>
      </rPr>
      <t xml:space="preserve">eq) </t>
    </r>
  </si>
  <si>
    <r>
      <t>Scope 2 GHG Emissions (ktCO</t>
    </r>
    <r>
      <rPr>
        <vertAlign val="subscript"/>
        <sz val="10"/>
        <rFont val="Calibri"/>
        <family val="2"/>
      </rPr>
      <t>2</t>
    </r>
    <r>
      <rPr>
        <sz val="11"/>
        <rFont val="Calibri"/>
        <family val="2"/>
        <scheme val="minor"/>
      </rPr>
      <t>eq) (1)</t>
    </r>
  </si>
  <si>
    <t>Air quality</t>
  </si>
  <si>
    <r>
      <t>NO</t>
    </r>
    <r>
      <rPr>
        <vertAlign val="subscript"/>
        <sz val="10"/>
        <color theme="1"/>
        <rFont val="Calibri"/>
        <family val="2"/>
      </rPr>
      <t xml:space="preserve">x </t>
    </r>
    <r>
      <rPr>
        <sz val="11"/>
        <color theme="1"/>
        <rFont val="Calibri"/>
        <family val="2"/>
        <scheme val="minor"/>
      </rPr>
      <t>emissions (kt)</t>
    </r>
  </si>
  <si>
    <r>
      <t>SO</t>
    </r>
    <r>
      <rPr>
        <vertAlign val="subscript"/>
        <sz val="10"/>
        <color theme="1"/>
        <rFont val="Calibri"/>
        <family val="2"/>
      </rPr>
      <t>2</t>
    </r>
    <r>
      <rPr>
        <sz val="11"/>
        <color theme="1"/>
        <rFont val="Calibri"/>
        <family val="2"/>
        <scheme val="minor"/>
      </rPr>
      <t xml:space="preserve"> emissions (kt)</t>
    </r>
  </si>
  <si>
    <t>Particulate matter emissions (kt)</t>
  </si>
  <si>
    <t>Sustainable Mobility</t>
  </si>
  <si>
    <t>Light-duty fleet electrification (%)</t>
  </si>
  <si>
    <t>Electric charging points (#) (3)</t>
  </si>
  <si>
    <t>Clients w/ electric mob. solutions (#)</t>
  </si>
  <si>
    <t>Smart meters</t>
  </si>
  <si>
    <t>Smart meters in Iberia (m)</t>
  </si>
  <si>
    <t>Smart meters in Brazil (m)</t>
  </si>
  <si>
    <t>Planet</t>
  </si>
  <si>
    <t>Water management</t>
  </si>
  <si>
    <r>
      <t>Total freshwater withdrawn (10</t>
    </r>
    <r>
      <rPr>
        <vertAlign val="superscript"/>
        <sz val="10"/>
        <color theme="1"/>
        <rFont val="Calibri"/>
        <family val="2"/>
      </rPr>
      <t>3</t>
    </r>
    <r>
      <rPr>
        <sz val="11"/>
        <color theme="1"/>
        <rFont val="Calibri"/>
        <family val="2"/>
        <scheme val="minor"/>
      </rPr>
      <t>m</t>
    </r>
    <r>
      <rPr>
        <vertAlign val="superscript"/>
        <sz val="10"/>
        <color theme="1"/>
        <rFont val="Calibri"/>
        <family val="2"/>
        <scheme val="minor"/>
      </rPr>
      <t>3</t>
    </r>
    <r>
      <rPr>
        <sz val="11"/>
        <color theme="1"/>
        <rFont val="Calibri"/>
        <family val="2"/>
        <scheme val="minor"/>
      </rPr>
      <t>)</t>
    </r>
  </si>
  <si>
    <r>
      <t>Total freshwater consumed  (10</t>
    </r>
    <r>
      <rPr>
        <vertAlign val="superscript"/>
        <sz val="10"/>
        <color theme="1"/>
        <rFont val="Calibri"/>
        <family val="2"/>
      </rPr>
      <t>3</t>
    </r>
    <r>
      <rPr>
        <sz val="11"/>
        <color theme="1"/>
        <rFont val="Calibri"/>
        <family val="2"/>
        <scheme val="minor"/>
      </rPr>
      <t>m</t>
    </r>
    <r>
      <rPr>
        <vertAlign val="superscript"/>
        <sz val="10"/>
        <color theme="1"/>
        <rFont val="Calibri"/>
        <family val="2"/>
        <scheme val="minor"/>
      </rPr>
      <t>3</t>
    </r>
    <r>
      <rPr>
        <sz val="11"/>
        <color theme="1"/>
        <rFont val="Calibri"/>
        <family val="2"/>
        <scheme val="minor"/>
      </rPr>
      <t>)</t>
    </r>
  </si>
  <si>
    <t>Waste management</t>
  </si>
  <si>
    <t>Total waste generated (t)</t>
  </si>
  <si>
    <t>Total recovered waste (%)</t>
  </si>
  <si>
    <t>Environmental Matters</t>
  </si>
  <si>
    <t>Investments (€m)</t>
  </si>
  <si>
    <t>Expenses (€m) (2)</t>
  </si>
  <si>
    <t>Environmental Fees and Penalties (€m)</t>
  </si>
  <si>
    <t>Social</t>
  </si>
  <si>
    <t xml:space="preserve">Employment </t>
  </si>
  <si>
    <t>Employees (#)</t>
  </si>
  <si>
    <t>Female employees (%)</t>
  </si>
  <si>
    <t>Turnover (%)</t>
  </si>
  <si>
    <t>Training</t>
  </si>
  <si>
    <t>Total hours of training (h)</t>
  </si>
  <si>
    <t>Employees with training (%)</t>
  </si>
  <si>
    <t>Direct training investment (€k)</t>
  </si>
  <si>
    <t>Health and Safety</t>
  </si>
  <si>
    <t>Accidents with lost workdays EDP (4) (#)</t>
  </si>
  <si>
    <t>Accidents with lost workdays contractors (4) (#)</t>
  </si>
  <si>
    <t xml:space="preserve">Fatal work-related injuries EDP (#) (5) </t>
  </si>
  <si>
    <t>Fatal work-related injuries contractors (#) (5)</t>
  </si>
  <si>
    <t>Frequency rate EDP (x) (6)</t>
  </si>
  <si>
    <t>Frequency rate contractors (x) (7)</t>
  </si>
  <si>
    <t>France</t>
  </si>
  <si>
    <t>Germany</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</si>
  <si>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</si>
  <si>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</si>
  <si>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</si>
  <si>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</si>
  <si>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</si>
  <si>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</si>
  <si>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</si>
  <si>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</si>
  <si>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</si>
  <si>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</si>
  <si>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</si>
  <si>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</si>
  <si>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</si>
  <si>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</si>
  <si>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</si>
  <si>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</si>
  <si>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</si>
  <si>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</si>
  <si>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</si>
  <si>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</si>
  <si>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</si>
  <si>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</si>
  <si>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</si>
  <si>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</si>
  <si>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</si>
  <si>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</si>
  <si>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</si>
  <si>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</si>
  <si>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</si>
  <si>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</si>
  <si>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</si>
  <si>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</si>
  <si>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</si>
  <si>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</si>
  <si>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</si>
  <si>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</si>
  <si>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</si>
  <si>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</si>
  <si>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</si>
  <si>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</si>
  <si>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</si>
  <si>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</si>
  <si>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</si>
  <si>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</si>
  <si>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</si>
  <si>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</si>
  <si>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</si>
  <si>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</si>
  <si>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</si>
  <si>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</si>
  <si>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</si>
  <si>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</si>
  <si>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</si>
  <si>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</si>
  <si>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</si>
  <si>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</si>
  <si>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</si>
  <si>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</si>
  <si>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Dividends paid to EDP Shareholders</t>
  </si>
  <si>
    <t>Effect of exchange rate fluctuations</t>
  </si>
  <si>
    <t>Other (including one-off adjustments)</t>
  </si>
  <si>
    <t>Capex (€ million)</t>
  </si>
  <si>
    <t>Expansion</t>
  </si>
  <si>
    <t>Maintenance</t>
  </si>
  <si>
    <t>Consolidated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</si>
  <si>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</si>
  <si>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</si>
  <si>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</si>
  <si>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</si>
  <si>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</si>
  <si>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</si>
  <si>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</si>
  <si>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</si>
  <si>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</si>
  <si>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</si>
  <si>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</si>
  <si>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</si>
  <si>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</si>
  <si>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</si>
  <si>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</si>
  <si>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</si>
  <si>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</si>
  <si>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</si>
  <si>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</si>
  <si>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</si>
  <si>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</si>
  <si>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</si>
  <si>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</si>
  <si>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</si>
  <si>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</si>
  <si>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</si>
  <si>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</si>
  <si>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</si>
  <si>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</si>
  <si>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</si>
  <si>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</si>
  <si>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</si>
  <si>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</si>
  <si>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</si>
  <si>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</si>
  <si>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</si>
  <si>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</si>
  <si>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</si>
  <si>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</si>
  <si>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</si>
  <si>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</si>
  <si>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</si>
  <si>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</si>
  <si>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</si>
  <si>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</si>
  <si>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</si>
  <si>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</si>
  <si>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</si>
  <si>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</si>
  <si>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</si>
  <si>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</si>
  <si>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</si>
  <si>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</si>
  <si>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</si>
  <si>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</si>
  <si>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</si>
  <si>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</si>
  <si>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</si>
  <si>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</si>
  <si>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FiT</t>
  </si>
  <si>
    <t>Installed</t>
  </si>
  <si>
    <t>CfD</t>
  </si>
  <si>
    <t>CfD/PPA</t>
  </si>
  <si>
    <t>Fixed + Floating</t>
  </si>
  <si>
    <t>Under development</t>
  </si>
  <si>
    <t>&gt;2030</t>
  </si>
  <si>
    <t>Under construction</t>
  </si>
  <si>
    <t>2025-26</t>
  </si>
  <si>
    <t>Installed-Under Construction</t>
  </si>
  <si>
    <t>2029-30</t>
  </si>
  <si>
    <t>Windplus</t>
  </si>
  <si>
    <t>SeaMade</t>
  </si>
  <si>
    <t>United Kingdom</t>
  </si>
  <si>
    <t>Moray East</t>
  </si>
  <si>
    <t>Moray West</t>
  </si>
  <si>
    <t>EFGL</t>
  </si>
  <si>
    <t>Normoutier</t>
  </si>
  <si>
    <t>Le Tréport</t>
  </si>
  <si>
    <t>United States</t>
  </si>
  <si>
    <t>B&amp;C-Wind</t>
  </si>
  <si>
    <t>South Korea</t>
  </si>
  <si>
    <t>Caledonia*</t>
  </si>
  <si>
    <t>SouthCoast*</t>
  </si>
  <si>
    <t>Bluepoint*</t>
  </si>
  <si>
    <t>Golden State*</t>
  </si>
  <si>
    <t>Korea Floating Wind*</t>
  </si>
  <si>
    <t>Hanbando*</t>
  </si>
  <si>
    <t>High Sea Wind*</t>
  </si>
  <si>
    <t>Arven - Shetland Islands*</t>
  </si>
  <si>
    <t>Australia</t>
  </si>
  <si>
    <t>EFLO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</si>
</sst>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 numFmtId="178" formatCode="0.00000000"/>
  </numFmts>
  <fonts count="40"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b/>
      <sz val="11"/>
      <color rgb="FF92D050"/>
      <name val="Calibri"/>
      <family val="2"/>
      <scheme val="minor"/>
    </font>
    <font>
      <b/>
      <sz val="11"/>
      <color theme="9"/>
      <name val="Calibri"/>
      <family val="2"/>
      <scheme val="minor"/>
    </font>
    <font>
      <sz val="8"/>
      <name val="Calibri"/>
      <family val="2"/>
      <scheme val="minor"/>
    </font>
    <font>
      <b/>
      <sz val="11"/>
      <color rgb="FF000000"/>
      <name val="Calibri"/>
      <family val="2"/>
      <scheme val="minor"/>
    </font>
    <font>
      <b/>
      <sz val="10"/>
      <color rgb="FFFF0000"/>
      <name val="Calibri"/>
      <family val="2"/>
      <scheme val="minor"/>
    </font>
    <font>
      <vertAlign val="subscript"/>
      <sz val="10"/>
      <name val="Calibri"/>
      <family val="2"/>
    </font>
    <font>
      <vertAlign val="superscript"/>
      <sz val="10"/>
      <color theme="1"/>
      <name val="Calibri"/>
      <family val="2"/>
    </font>
    <font>
      <vertAlign val="subscript"/>
      <sz val="10"/>
      <color theme="1"/>
      <name val="Calibri"/>
      <family val="2"/>
    </font>
    <font>
      <vertAlign val="superscript"/>
      <sz val="10"/>
      <color theme="1"/>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460">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5" borderId="0" xfId="0" applyFill="1" applyAlignment="1">
      <alignment horizontal="left" indent="1"/>
    </xf>
    <xf numFmtId="0" fontId="0" fillId="0" borderId="0" xfId="0" applyAlignment="1">
      <alignment horizontal="left" vertical="center" indent="3"/>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0" fontId="15" fillId="0" borderId="0" xfId="0" applyFont="1" applyAlignment="1">
      <alignment horizontal="left" indent="2"/>
    </xf>
    <xf numFmtId="0" fontId="14" fillId="0" borderId="0" xfId="0" applyFont="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0" fontId="2" fillId="3" borderId="0" xfId="0" quotePrefix="1" applyFont="1" applyFill="1"/>
    <xf numFmtId="1" fontId="8" fillId="3" borderId="0" xfId="0" applyNumberFormat="1" applyFont="1" applyFill="1" applyAlignment="1">
      <alignment vertical="center"/>
    </xf>
    <xf numFmtId="0" fontId="31" fillId="3" borderId="0" xfId="0" quotePrefix="1" applyFont="1" applyFill="1"/>
    <xf numFmtId="0" fontId="0" fillId="3" borderId="0" xfId="0" quotePrefix="1" applyFill="1"/>
    <xf numFmtId="0" fontId="32"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0" fontId="20" fillId="6" borderId="0" xfId="0" applyFont="1" applyFill="1" applyAlignment="1">
      <alignment horizontal="right" vertical="center"/>
    </xf>
    <xf numFmtId="172" fontId="20" fillId="6" borderId="0" xfId="0" applyNumberFormat="1" applyFont="1" applyFill="1" applyAlignment="1">
      <alignment horizontal="right" vertical="center"/>
    </xf>
    <xf numFmtId="1" fontId="20" fillId="6"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171" fontId="2" fillId="0" borderId="0" xfId="0" applyNumberFormat="1" applyFont="1" applyAlignment="1">
      <alignment horizontal="right"/>
    </xf>
    <xf numFmtId="171" fontId="3" fillId="0" borderId="0" xfId="0" applyNumberFormat="1" applyFont="1" applyAlignment="1">
      <alignment horizontal="right" vertical="center"/>
    </xf>
    <xf numFmtId="0" fontId="2" fillId="0" borderId="0" xfId="0" applyFont="1" applyAlignment="1">
      <alignment horizontal="right" vertical="center"/>
    </xf>
    <xf numFmtId="167" fontId="4" fillId="0" borderId="0" xfId="0" applyNumberFormat="1" applyFont="1" applyAlignment="1">
      <alignment horizontal="right" vertical="center" indent="1"/>
    </xf>
    <xf numFmtId="167" fontId="3" fillId="0" borderId="0" xfId="0" applyNumberFormat="1" applyFont="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1" quotePrefix="1" applyNumberFormat="1" applyFont="1" applyFill="1" applyBorder="1" applyAlignment="1">
      <alignment horizontal="right"/>
    </xf>
    <xf numFmtId="171" fontId="1" fillId="0" borderId="0" xfId="1" quotePrefix="1" applyNumberFormat="1" applyFont="1" applyFill="1" applyBorder="1" applyAlignment="1">
      <alignment horizontal="right"/>
    </xf>
    <xf numFmtId="0" fontId="0" fillId="5" borderId="0" xfId="0" applyFill="1" applyAlignment="1">
      <alignment horizontal="right"/>
    </xf>
    <xf numFmtId="171" fontId="2" fillId="5" borderId="0" xfId="1" applyNumberFormat="1" applyFont="1" applyFill="1" applyAlignment="1">
      <alignment horizontal="right"/>
    </xf>
    <xf numFmtId="9" fontId="2" fillId="0" borderId="0" xfId="0" applyNumberFormat="1" applyFont="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9" fontId="4" fillId="0" borderId="0" xfId="2" quotePrefix="1" applyFont="1" applyAlignment="1">
      <alignment horizontal="right" vertical="center"/>
    </xf>
    <xf numFmtId="9" fontId="4" fillId="0" borderId="0" xfId="2" applyFont="1" applyFill="1" applyAlignment="1">
      <alignment horizontal="right" vertical="center"/>
    </xf>
    <xf numFmtId="17" fontId="26" fillId="0" borderId="0" xfId="0" applyNumberFormat="1" applyFont="1" applyAlignment="1">
      <alignment vertical="center"/>
    </xf>
    <xf numFmtId="0" fontId="20" fillId="0" borderId="0" xfId="0" applyFont="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6"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Alignment="1">
      <alignment horizontal="right"/>
    </xf>
    <xf numFmtId="171" fontId="3" fillId="0" borderId="0" xfId="0" quotePrefix="1" applyNumberFormat="1" applyFont="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171" fontId="0" fillId="0" borderId="0" xfId="1" quotePrefix="1" applyNumberFormat="1" applyFont="1" applyFill="1" applyAlignment="1">
      <alignment horizontal="right" wrapText="1"/>
    </xf>
    <xf numFmtId="3" fontId="1" fillId="0" borderId="0" xfId="2" applyNumberFormat="1" applyFont="1" applyFill="1" applyAlignment="1">
      <alignment horizontal="right"/>
    </xf>
    <xf numFmtId="0" fontId="1" fillId="0" borderId="6" xfId="1" applyNumberFormat="1" applyFont="1" applyFill="1" applyBorder="1" applyAlignment="1">
      <alignment horizontal="right"/>
    </xf>
    <xf numFmtId="0" fontId="1" fillId="0" borderId="0" xfId="0" applyFont="1" applyAlignment="1">
      <alignment horizontal="right"/>
    </xf>
    <xf numFmtId="0" fontId="1"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Font="1" applyFill="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171" fontId="15" fillId="0" borderId="0" xfId="1" applyNumberFormat="1" applyFont="1" applyAlignment="1">
      <alignment horizontal="right"/>
    </xf>
    <xf numFmtId="9" fontId="15" fillId="0" borderId="0" xfId="2" applyFont="1" applyAlignment="1">
      <alignment horizontal="right"/>
    </xf>
    <xf numFmtId="171" fontId="0" fillId="0" borderId="5" xfId="0" applyNumberFormat="1" applyBorder="1" applyAlignment="1">
      <alignment horizontal="right"/>
    </xf>
    <xf numFmtId="166" fontId="0" fillId="0" borderId="0" xfId="0" applyNumberFormat="1" applyAlignment="1">
      <alignment horizontal="right"/>
    </xf>
    <xf numFmtId="9" fontId="3" fillId="0" borderId="0" xfId="0" applyNumberFormat="1" applyFont="1" applyAlignment="1">
      <alignment horizontal="right" vertical="center"/>
    </xf>
    <xf numFmtId="9" fontId="0" fillId="0" borderId="0" xfId="2" quotePrefix="1" applyFont="1" applyFill="1" applyAlignment="1">
      <alignment horizontal="right"/>
    </xf>
    <xf numFmtId="176" fontId="1" fillId="0" borderId="0" xfId="1" applyNumberFormat="1" applyFont="1" applyFill="1" applyAlignment="1">
      <alignment horizontal="right"/>
    </xf>
    <xf numFmtId="176" fontId="1" fillId="0" borderId="6" xfId="1" applyNumberFormat="1" applyFont="1" applyFill="1" applyBorder="1" applyAlignment="1">
      <alignment horizontal="right"/>
    </xf>
    <xf numFmtId="10" fontId="0" fillId="0" borderId="0" xfId="2" applyNumberFormat="1" applyFont="1"/>
    <xf numFmtId="171" fontId="2" fillId="0" borderId="5" xfId="1" applyNumberFormat="1" applyFont="1" applyBorder="1" applyAlignment="1">
      <alignment horizontal="right"/>
    </xf>
    <xf numFmtId="166" fontId="17" fillId="0" borderId="1" xfId="2" applyNumberFormat="1" applyFont="1" applyFill="1" applyBorder="1" applyAlignment="1">
      <alignment horizontal="left" indent="1"/>
    </xf>
    <xf numFmtId="166" fontId="16" fillId="0" borderId="1" xfId="2" quotePrefix="1" applyNumberFormat="1" applyFont="1" applyFill="1" applyBorder="1" applyAlignment="1">
      <alignment horizontal="right"/>
    </xf>
    <xf numFmtId="10" fontId="16" fillId="0" borderId="1" xfId="2" applyNumberFormat="1" applyFont="1" applyFill="1" applyBorder="1" applyAlignment="1">
      <alignment horizontal="right"/>
    </xf>
    <xf numFmtId="166" fontId="0" fillId="0" borderId="0" xfId="2" applyNumberFormat="1" applyFont="1" applyFill="1" applyAlignment="1">
      <alignment horizontal="right"/>
    </xf>
    <xf numFmtId="0" fontId="34" fillId="0" borderId="0" xfId="0" applyFont="1" applyAlignment="1">
      <alignment horizontal="right" wrapText="1"/>
    </xf>
    <xf numFmtId="178" fontId="0" fillId="0" borderId="0" xfId="0" applyNumberFormat="1"/>
    <xf numFmtId="173" fontId="2" fillId="0" borderId="0" xfId="1" applyNumberFormat="1" applyFont="1" applyAlignment="1">
      <alignment horizontal="right"/>
    </xf>
    <xf numFmtId="173" fontId="0" fillId="0" borderId="0" xfId="1" applyNumberFormat="1" applyFont="1" applyAlignment="1">
      <alignment horizontal="right"/>
    </xf>
    <xf numFmtId="173" fontId="15" fillId="0" borderId="0" xfId="1" applyNumberFormat="1" applyFont="1" applyAlignment="1">
      <alignment horizontal="right"/>
    </xf>
    <xf numFmtId="9" fontId="14" fillId="0" borderId="0" xfId="2" quotePrefix="1" applyFont="1" applyFill="1" applyAlignment="1">
      <alignment horizontal="right"/>
    </xf>
    <xf numFmtId="9" fontId="14" fillId="0" borderId="0" xfId="2" applyFont="1" applyFill="1" applyAlignment="1">
      <alignment horizontal="right"/>
    </xf>
    <xf numFmtId="3" fontId="2" fillId="0" borderId="5" xfId="2" applyNumberFormat="1" applyFont="1" applyFill="1" applyBorder="1" applyAlignment="1">
      <alignment horizontal="right"/>
    </xf>
    <xf numFmtId="9" fontId="1" fillId="0" borderId="1" xfId="2" quotePrefix="1" applyFont="1" applyFill="1" applyBorder="1" applyAlignment="1">
      <alignment horizontal="right"/>
    </xf>
    <xf numFmtId="9" fontId="0" fillId="0" borderId="1" xfId="2" applyFont="1" applyFill="1" applyBorder="1" applyAlignment="1">
      <alignment horizontal="right"/>
    </xf>
    <xf numFmtId="1" fontId="1" fillId="0" borderId="6" xfId="1" applyNumberFormat="1" applyFont="1" applyFill="1" applyBorder="1" applyAlignment="1">
      <alignment horizontal="right"/>
    </xf>
    <xf numFmtId="171" fontId="2" fillId="0" borderId="1" xfId="1" applyNumberFormat="1" applyFont="1" applyFill="1" applyBorder="1" applyAlignment="1">
      <alignment horizontal="right" wrapText="1"/>
    </xf>
    <xf numFmtId="171" fontId="1" fillId="0" borderId="0" xfId="1" quotePrefix="1" applyNumberFormat="1" applyFont="1" applyAlignment="1">
      <alignment horizontal="right" wrapText="1"/>
    </xf>
    <xf numFmtId="1" fontId="2" fillId="0" borderId="0" xfId="0" applyNumberFormat="1" applyFont="1" applyAlignment="1">
      <alignment horizontal="right" wrapText="1"/>
    </xf>
    <xf numFmtId="3" fontId="18" fillId="0" borderId="0" xfId="0" applyNumberFormat="1" applyFont="1" applyAlignment="1">
      <alignment vertical="center"/>
    </xf>
    <xf numFmtId="9" fontId="4" fillId="0" borderId="0" xfId="0" applyNumberFormat="1" applyFont="1" applyAlignment="1">
      <alignment horizontal="right" vertical="center"/>
    </xf>
    <xf numFmtId="10" fontId="0" fillId="0" borderId="0" xfId="0" applyNumberFormat="1" applyAlignment="1">
      <alignment horizontal="right"/>
    </xf>
    <xf numFmtId="171" fontId="35" fillId="0" borderId="0" xfId="0" applyNumberFormat="1" applyFont="1" applyAlignment="1">
      <alignment horizontal="right" vertical="center"/>
    </xf>
    <xf numFmtId="9" fontId="2" fillId="0" borderId="0" xfId="2" applyFont="1" applyAlignment="1"/>
    <xf numFmtId="9" fontId="0" fillId="0" borderId="0" xfId="2" applyFont="1" applyAlignment="1"/>
    <xf numFmtId="171" fontId="2" fillId="0" borderId="0" xfId="0" applyNumberFormat="1" applyFont="1"/>
    <xf numFmtId="166" fontId="16" fillId="0" borderId="0" xfId="2" applyNumberFormat="1" applyFont="1" applyAlignment="1"/>
    <xf numFmtId="171" fontId="0" fillId="0" borderId="0" xfId="0" applyNumberFormat="1"/>
    <xf numFmtId="9" fontId="4" fillId="0" borderId="0" xfId="0" applyNumberFormat="1" applyFont="1" applyAlignment="1">
      <alignment horizontal="right"/>
    </xf>
    <xf numFmtId="9" fontId="2" fillId="0" borderId="0" xfId="0" applyNumberFormat="1" applyFont="1" applyAlignment="1">
      <alignment horizontal="right" wrapText="1"/>
    </xf>
    <xf numFmtId="1" fontId="4" fillId="0" borderId="0" xfId="0" applyNumberFormat="1" applyFont="1"/>
    <xf numFmtId="1" fontId="4" fillId="0" borderId="0" xfId="0" applyNumberFormat="1" applyFont="1" applyAlignment="1">
      <alignment vertical="center"/>
    </xf>
    <xf numFmtId="3" fontId="4" fillId="0" borderId="0" xfId="0" applyNumberFormat="1" applyFont="1" applyAlignment="1">
      <alignment vertical="center"/>
    </xf>
    <xf numFmtId="172" fontId="2" fillId="0" borderId="1" xfId="0" quotePrefix="1" applyNumberFormat="1" applyFont="1" applyBorder="1" applyAlignment="1">
      <alignment horizontal="right"/>
    </xf>
    <xf numFmtId="9" fontId="20" fillId="0" borderId="0" xfId="2" applyFont="1" applyAlignment="1">
      <alignment horizontal="right" vertical="center"/>
    </xf>
    <xf numFmtId="9" fontId="2" fillId="0" borderId="0" xfId="1" applyNumberFormat="1" applyFont="1" applyAlignment="1">
      <alignment horizontal="right" wrapText="1"/>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codeName="Sheet1">
    <tabColor rgb="FF8CA7AF"/>
  </sheetPr>
  <dimension ref="I11:AG21"/>
  <sheetViews>
    <sheetView showGridLines="0" zoomScale="80" zoomScaleNormal="80" workbookViewId="0"/>
  </sheetViews>
  <sheetFormatPr defaultRowHeight="14.5" x14ac:dyDescent="0.35"/>
  <sheetData>
    <row r="11" spans="9:33" x14ac:dyDescent="0.35">
      <c r="P11" s="42"/>
      <c r="Q11" s="42"/>
      <c r="R11" s="42"/>
      <c r="S11" s="42"/>
      <c r="T11" s="42"/>
      <c r="U11" s="42"/>
      <c r="V11" s="42"/>
      <c r="W11" s="42"/>
      <c r="X11" s="42"/>
      <c r="Y11" s="42"/>
      <c r="Z11" s="42"/>
      <c r="AA11" s="42"/>
      <c r="AB11" s="42"/>
    </row>
    <row r="12" spans="9:33" x14ac:dyDescent="0.35">
      <c r="P12" s="42"/>
      <c r="Q12" s="42"/>
      <c r="R12" s="42"/>
      <c r="S12" s="42"/>
      <c r="T12" s="42"/>
      <c r="U12" s="42"/>
      <c r="V12" s="42"/>
      <c r="W12" s="42"/>
      <c r="X12" s="42"/>
      <c r="Y12" s="42"/>
      <c r="Z12" s="42"/>
      <c r="AA12" s="42"/>
      <c r="AB12" s="42"/>
    </row>
    <row r="13" spans="9:33" x14ac:dyDescent="0.35">
      <c r="P13" s="459"/>
      <c r="Q13" s="203"/>
      <c r="R13" s="42"/>
      <c r="S13" s="42"/>
      <c r="T13" s="42"/>
      <c r="U13" s="42"/>
      <c r="V13" s="42"/>
      <c r="W13" s="42"/>
      <c r="X13" s="42"/>
      <c r="Y13" s="42"/>
      <c r="Z13" s="42"/>
      <c r="AA13" s="42"/>
      <c r="AB13" s="42"/>
    </row>
    <row r="14" spans="9:33" ht="15" customHeight="1" x14ac:dyDescent="0.35">
      <c r="P14" s="459"/>
      <c r="Q14" s="203"/>
      <c r="R14" s="42"/>
      <c r="S14" s="42"/>
      <c r="T14" s="42"/>
      <c r="U14" s="42"/>
      <c r="V14" s="42"/>
      <c r="W14" s="42"/>
      <c r="X14" s="42"/>
      <c r="Y14" s="42"/>
      <c r="Z14" s="42"/>
      <c r="AA14" s="42"/>
      <c r="AB14" s="42"/>
    </row>
    <row r="15" spans="9:33" ht="14.9" customHeight="1" x14ac:dyDescent="0.35">
      <c r="K15" s="457">
        <v>2025</v>
      </c>
      <c r="L15" s="457"/>
      <c r="M15" s="457"/>
      <c r="N15" s="22"/>
      <c r="O15" s="22"/>
      <c r="P15" s="204"/>
      <c r="Q15" s="203"/>
      <c r="R15" s="204"/>
      <c r="S15" s="204"/>
      <c r="T15" s="204"/>
      <c r="U15" s="204"/>
      <c r="V15" s="204"/>
      <c r="W15" s="204"/>
      <c r="X15" s="204"/>
      <c r="Y15" s="204"/>
      <c r="Z15" s="204"/>
      <c r="AA15" s="204"/>
      <c r="AB15" s="204"/>
      <c r="AC15" s="22"/>
      <c r="AD15" s="22"/>
      <c r="AE15" s="22"/>
      <c r="AF15" s="22"/>
      <c r="AG15" s="22"/>
    </row>
    <row r="16" spans="9:33" ht="14.9" customHeight="1" x14ac:dyDescent="0.35">
      <c r="I16" s="22"/>
      <c r="J16" s="22"/>
      <c r="K16" s="457"/>
      <c r="L16" s="457"/>
      <c r="M16" s="457"/>
      <c r="N16" s="22"/>
      <c r="O16" s="22"/>
      <c r="P16" s="204"/>
      <c r="Q16" s="205"/>
      <c r="R16" s="204"/>
      <c r="S16" s="204"/>
      <c r="T16" s="206"/>
      <c r="U16" s="204"/>
      <c r="V16" s="204"/>
      <c r="W16" s="204"/>
      <c r="X16" s="204"/>
      <c r="Y16" s="204"/>
      <c r="Z16" s="204"/>
      <c r="AA16" s="204"/>
      <c r="AB16" s="204"/>
      <c r="AC16" s="22"/>
      <c r="AD16" s="22"/>
      <c r="AE16" s="22"/>
      <c r="AF16" s="22"/>
      <c r="AG16" s="22"/>
    </row>
    <row r="17" spans="9:33" ht="14.9" customHeight="1" x14ac:dyDescent="0.35">
      <c r="I17" s="22"/>
      <c r="J17" s="22"/>
      <c r="K17" s="22"/>
      <c r="L17" s="22"/>
      <c r="M17" s="22"/>
      <c r="N17" s="22"/>
      <c r="O17" s="22"/>
      <c r="P17" s="204"/>
      <c r="Q17" s="207"/>
      <c r="R17" s="204"/>
      <c r="S17" s="204"/>
      <c r="T17" s="204"/>
      <c r="U17" s="206"/>
      <c r="V17" s="204"/>
      <c r="W17" s="204"/>
      <c r="X17" s="204"/>
      <c r="Y17" s="204"/>
      <c r="Z17" s="204"/>
      <c r="AA17" s="204"/>
      <c r="AB17" s="204"/>
      <c r="AC17" s="22"/>
      <c r="AD17" s="22"/>
      <c r="AE17" s="22"/>
      <c r="AF17" s="22"/>
      <c r="AG17" s="22"/>
    </row>
    <row r="18" spans="9:33" ht="14.9" customHeight="1" x14ac:dyDescent="0.35">
      <c r="I18" s="458" t="s">
        <v>0</v>
      </c>
      <c r="J18" s="458"/>
      <c r="K18" s="458"/>
      <c r="L18" s="458"/>
      <c r="M18" s="458"/>
      <c r="N18" s="458"/>
      <c r="O18" s="458"/>
      <c r="P18" s="208"/>
      <c r="Q18" s="203"/>
      <c r="R18" s="208"/>
      <c r="S18" s="208"/>
      <c r="T18" s="208"/>
      <c r="U18" s="208"/>
      <c r="V18" s="208"/>
      <c r="W18" s="208"/>
      <c r="X18" s="206"/>
      <c r="Y18" s="208"/>
      <c r="Z18" s="208"/>
      <c r="AA18" s="208"/>
      <c r="AB18" s="208"/>
      <c r="AC18" s="23"/>
      <c r="AD18" s="23"/>
      <c r="AE18" s="23"/>
      <c r="AF18" s="23"/>
      <c r="AG18" s="23"/>
    </row>
    <row r="19" spans="9:33" ht="14.9" customHeight="1" x14ac:dyDescent="0.35">
      <c r="I19" s="458"/>
      <c r="J19" s="458"/>
      <c r="K19" s="458"/>
      <c r="L19" s="458"/>
      <c r="M19" s="458"/>
      <c r="N19" s="458"/>
      <c r="O19" s="458"/>
      <c r="P19" s="208"/>
      <c r="Q19" s="207"/>
      <c r="R19" s="208"/>
      <c r="S19" s="208"/>
      <c r="T19" s="208"/>
      <c r="U19" s="208"/>
      <c r="V19" s="208"/>
      <c r="W19" s="208"/>
      <c r="X19" s="208"/>
      <c r="Y19" s="208"/>
      <c r="Z19" s="206"/>
      <c r="AA19" s="208"/>
      <c r="AB19" s="208"/>
      <c r="AC19" s="23"/>
      <c r="AD19" s="23"/>
      <c r="AE19" s="23"/>
      <c r="AF19" s="23"/>
      <c r="AG19" s="23"/>
    </row>
    <row r="20" spans="9:33" ht="14.9" customHeight="1" x14ac:dyDescent="0.35">
      <c r="I20" s="458"/>
      <c r="J20" s="458"/>
      <c r="K20" s="458"/>
      <c r="L20" s="458"/>
      <c r="M20" s="458"/>
      <c r="N20" s="458"/>
      <c r="O20" s="458"/>
      <c r="P20" s="208"/>
      <c r="Q20" s="207"/>
      <c r="R20" s="208"/>
      <c r="S20" s="208"/>
      <c r="T20" s="208"/>
      <c r="U20" s="208"/>
      <c r="V20" s="208"/>
      <c r="W20" s="206"/>
      <c r="X20" s="208"/>
      <c r="Y20" s="208"/>
      <c r="Z20" s="208"/>
      <c r="AA20" s="208"/>
      <c r="AB20" s="208"/>
      <c r="AC20" s="23"/>
      <c r="AD20" s="23"/>
      <c r="AE20" s="23"/>
      <c r="AF20" s="23"/>
      <c r="AG20" s="23"/>
    </row>
    <row r="21" spans="9:33" ht="15" customHeight="1" x14ac:dyDescent="0.35">
      <c r="I21" s="458"/>
      <c r="J21" s="458"/>
      <c r="K21" s="458"/>
      <c r="L21" s="458"/>
      <c r="M21" s="458"/>
      <c r="N21" s="458"/>
      <c r="O21" s="458"/>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codeName="Sheet10">
    <tabColor rgb="FF8CA7AF"/>
  </sheetPr>
  <dimension ref="A1:AL192"/>
  <sheetViews>
    <sheetView showGridLines="0" zoomScale="80" zoomScaleNormal="80" workbookViewId="0">
      <pane xSplit="9" ySplit="3" topLeftCell="X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48.453125" customWidth="1"/>
    <col min="3" max="9" width="9.1796875" hidden="1" customWidth="1"/>
    <col min="10" max="21" width="9.1796875" style="213" customWidth="1"/>
    <col min="22" max="22" width="9.1796875" style="213"/>
    <col min="23" max="24" width="8.81640625" style="213" customWidth="1"/>
    <col min="25" max="28" width="9.1796875" style="213"/>
    <col min="29" max="32" width="9.1796875" style="213" customWidth="1"/>
    <col min="33" max="16384" width="9.1796875" style="213"/>
  </cols>
  <sheetData>
    <row r="1" spans="1:37" s="28" customFormat="1" ht="5.15" customHeight="1" x14ac:dyDescent="0.35">
      <c r="A1"/>
      <c r="B1"/>
      <c r="C1"/>
      <c r="D1"/>
      <c r="E1"/>
      <c r="F1"/>
      <c r="G1"/>
      <c r="H1"/>
      <c r="I1"/>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row>
    <row r="2" spans="1:37" ht="35" x14ac:dyDescent="0.35">
      <c r="B2" s="168" t="s">
        <v>249</v>
      </c>
      <c r="C2" s="31"/>
      <c r="D2" s="31"/>
      <c r="E2" s="31"/>
      <c r="F2" s="31"/>
      <c r="G2" s="31"/>
      <c r="H2" s="29"/>
      <c r="I2" s="29"/>
      <c r="J2" s="317"/>
      <c r="K2" s="316"/>
      <c r="Q2" s="242"/>
    </row>
    <row r="3" spans="1:37" x14ac:dyDescent="0.35">
      <c r="B3" s="174" t="s">
        <v>250</v>
      </c>
      <c r="C3" s="61">
        <v>2001</v>
      </c>
      <c r="D3" s="61">
        <v>2002</v>
      </c>
      <c r="E3" s="61">
        <v>2003</v>
      </c>
      <c r="F3" s="61">
        <v>2004</v>
      </c>
      <c r="G3" s="61">
        <v>2005</v>
      </c>
      <c r="H3" s="61">
        <v>2006</v>
      </c>
      <c r="I3" s="61">
        <v>2007</v>
      </c>
      <c r="J3" s="218">
        <v>2008</v>
      </c>
      <c r="K3" s="218">
        <v>2009</v>
      </c>
      <c r="L3" s="218">
        <v>2010</v>
      </c>
      <c r="M3" s="218">
        <v>2011</v>
      </c>
      <c r="N3" s="218">
        <v>2012</v>
      </c>
      <c r="O3" s="218">
        <v>2013</v>
      </c>
      <c r="P3" s="218">
        <v>2014</v>
      </c>
      <c r="Q3" s="218">
        <v>2015</v>
      </c>
      <c r="R3" s="218">
        <v>2016</v>
      </c>
      <c r="S3" s="218">
        <v>2017</v>
      </c>
      <c r="T3" s="218">
        <v>2018</v>
      </c>
      <c r="U3" s="218">
        <v>2019</v>
      </c>
      <c r="V3" s="218">
        <v>2020</v>
      </c>
      <c r="W3" s="218">
        <v>2021</v>
      </c>
      <c r="X3" s="218">
        <v>2022</v>
      </c>
      <c r="Y3" s="218">
        <v>2023</v>
      </c>
      <c r="Z3" s="219">
        <v>2024</v>
      </c>
      <c r="AA3" s="220">
        <v>2025</v>
      </c>
      <c r="AC3" s="221" t="s">
        <v>3</v>
      </c>
      <c r="AD3" s="221" t="s">
        <v>4</v>
      </c>
      <c r="AE3" s="221" t="s">
        <v>5</v>
      </c>
      <c r="AF3" s="221">
        <v>2024</v>
      </c>
      <c r="AG3" s="222" t="s">
        <v>6</v>
      </c>
      <c r="AH3" s="222" t="s">
        <v>7</v>
      </c>
      <c r="AI3" s="222" t="s">
        <v>8</v>
      </c>
      <c r="AJ3" s="222">
        <v>2025</v>
      </c>
    </row>
    <row r="4" spans="1:37" x14ac:dyDescent="0.35">
      <c r="B4" s="34" t="s">
        <v>188</v>
      </c>
      <c r="C4" s="140" t="s">
        <v>18</v>
      </c>
      <c r="D4" s="140" t="s">
        <v>18</v>
      </c>
      <c r="E4" s="140" t="s">
        <v>18</v>
      </c>
      <c r="F4" s="140" t="s">
        <v>18</v>
      </c>
      <c r="G4" s="140" t="s">
        <v>18</v>
      </c>
      <c r="H4" s="140" t="s">
        <v>18</v>
      </c>
      <c r="I4" s="140" t="s">
        <v>18</v>
      </c>
      <c r="J4" s="250">
        <v>4400</v>
      </c>
      <c r="K4" s="250">
        <v>5491</v>
      </c>
      <c r="L4" s="250">
        <v>6437.3249999999998</v>
      </c>
      <c r="M4" s="250">
        <v>7157.3249999999998</v>
      </c>
      <c r="N4" s="250">
        <v>7557.5749999999998</v>
      </c>
      <c r="O4" s="250">
        <v>7982.8</v>
      </c>
      <c r="P4" s="250">
        <v>8067.7</v>
      </c>
      <c r="Q4" s="250">
        <v>9199</v>
      </c>
      <c r="R4" s="250">
        <v>9969</v>
      </c>
      <c r="S4" s="250">
        <v>10531</v>
      </c>
      <c r="T4" s="250">
        <v>11155.880000000001</v>
      </c>
      <c r="U4" s="250">
        <v>10666.87</v>
      </c>
      <c r="V4" s="250">
        <v>11154.735000000001</v>
      </c>
      <c r="W4" s="250">
        <v>11845.142</v>
      </c>
      <c r="X4" s="250">
        <v>12136.021999999997</v>
      </c>
      <c r="Y4" s="250">
        <v>12432.237000000001</v>
      </c>
      <c r="Z4" s="250">
        <v>12266.337</v>
      </c>
      <c r="AA4" s="250">
        <f>AJ4</f>
        <v>12540.682000000001</v>
      </c>
      <c r="AC4" s="250">
        <v>12134.437</v>
      </c>
      <c r="AD4" s="250">
        <v>11943.736999999999</v>
      </c>
      <c r="AE4" s="250">
        <v>11904.136999999999</v>
      </c>
      <c r="AF4" s="250">
        <v>12266.337</v>
      </c>
      <c r="AG4" s="250">
        <v>12264.337000000001</v>
      </c>
      <c r="AH4" s="250">
        <v>12425.187000000002</v>
      </c>
      <c r="AI4" s="250">
        <v>12377.207000000002</v>
      </c>
      <c r="AJ4" s="250">
        <v>12540.682000000001</v>
      </c>
    </row>
    <row r="5" spans="1:37" x14ac:dyDescent="0.35">
      <c r="B5" s="200" t="s">
        <v>180</v>
      </c>
      <c r="C5" s="140"/>
      <c r="D5" s="140"/>
      <c r="E5" s="140"/>
      <c r="F5" s="140"/>
      <c r="G5" s="140"/>
      <c r="H5" s="140"/>
      <c r="I5" s="140"/>
      <c r="J5" s="250">
        <v>2477</v>
      </c>
      <c r="K5" s="250">
        <v>2853</v>
      </c>
      <c r="L5" s="250">
        <v>3200</v>
      </c>
      <c r="M5" s="250">
        <v>3652</v>
      </c>
      <c r="N5" s="250">
        <v>3837</v>
      </c>
      <c r="O5" s="250">
        <v>4232</v>
      </c>
      <c r="P5" s="250">
        <v>4179</v>
      </c>
      <c r="Q5" s="250">
        <v>4912</v>
      </c>
      <c r="R5" s="250">
        <v>4934</v>
      </c>
      <c r="S5" s="250">
        <v>5005.5</v>
      </c>
      <c r="T5" s="250">
        <v>5217.08</v>
      </c>
      <c r="U5" s="250">
        <v>4346.47</v>
      </c>
      <c r="V5" s="250">
        <v>4713.835</v>
      </c>
      <c r="W5" s="250">
        <v>5174.6750000000002</v>
      </c>
      <c r="X5" s="250">
        <v>5050.3549999999996</v>
      </c>
      <c r="Y5" s="250">
        <v>4929.6149999999998</v>
      </c>
      <c r="Z5" s="250">
        <v>4871.5150000000003</v>
      </c>
      <c r="AA5" s="250">
        <f t="shared" ref="AA5:AA13" si="0">AJ5</f>
        <v>4783.1900000000005</v>
      </c>
      <c r="AC5" s="250">
        <v>4929.6149999999998</v>
      </c>
      <c r="AD5" s="250">
        <v>4738.9150000000009</v>
      </c>
      <c r="AE5" s="250">
        <v>4709.9150000000009</v>
      </c>
      <c r="AF5" s="250">
        <v>4871.5150000000003</v>
      </c>
      <c r="AG5" s="250">
        <v>4871.5150000000003</v>
      </c>
      <c r="AH5" s="250">
        <v>4934.5150000000003</v>
      </c>
      <c r="AI5" s="250">
        <f t="shared" ref="AI5" si="1">SUM(AI6:AI8)</f>
        <v>4813.3150000000005</v>
      </c>
      <c r="AJ5" s="250">
        <f>SUM(AJ6:AJ8)</f>
        <v>4783.1900000000005</v>
      </c>
    </row>
    <row r="6" spans="1:37" x14ac:dyDescent="0.35">
      <c r="B6" s="113" t="s">
        <v>85</v>
      </c>
      <c r="C6" s="115">
        <v>0</v>
      </c>
      <c r="D6" s="115">
        <v>0</v>
      </c>
      <c r="E6" s="115">
        <v>0</v>
      </c>
      <c r="F6" s="115">
        <v>0</v>
      </c>
      <c r="G6" s="115">
        <v>0</v>
      </c>
      <c r="H6" s="115">
        <v>0</v>
      </c>
      <c r="I6" s="115">
        <v>0</v>
      </c>
      <c r="J6" s="321">
        <v>553</v>
      </c>
      <c r="K6" s="321">
        <v>595</v>
      </c>
      <c r="L6" s="321">
        <v>599</v>
      </c>
      <c r="M6" s="321">
        <v>613</v>
      </c>
      <c r="N6" s="321">
        <v>615</v>
      </c>
      <c r="O6" s="322">
        <v>619</v>
      </c>
      <c r="P6" s="322">
        <v>622</v>
      </c>
      <c r="Q6" s="322">
        <v>1245</v>
      </c>
      <c r="R6" s="322">
        <v>1249</v>
      </c>
      <c r="S6" s="322">
        <v>1249</v>
      </c>
      <c r="T6" s="322">
        <v>1304.07</v>
      </c>
      <c r="U6" s="322">
        <v>1159.97</v>
      </c>
      <c r="V6" s="322">
        <v>1223.97</v>
      </c>
      <c r="W6" s="322">
        <v>1137.67</v>
      </c>
      <c r="X6" s="322">
        <v>1155.57</v>
      </c>
      <c r="Y6" s="322">
        <v>1177.17</v>
      </c>
      <c r="Z6" s="322">
        <v>1177.17</v>
      </c>
      <c r="AA6" s="322">
        <f t="shared" si="0"/>
        <v>1177.17</v>
      </c>
      <c r="AC6" s="322">
        <v>1177.17</v>
      </c>
      <c r="AD6" s="322">
        <v>1177.17</v>
      </c>
      <c r="AE6" s="322">
        <v>1177.1699999999998</v>
      </c>
      <c r="AF6" s="322">
        <v>1177.17</v>
      </c>
      <c r="AG6" s="322">
        <v>1177.1700000000003</v>
      </c>
      <c r="AH6" s="322">
        <v>1177.1700000000003</v>
      </c>
      <c r="AI6" s="322">
        <v>1177.17</v>
      </c>
      <c r="AJ6" s="322">
        <v>1177.17</v>
      </c>
    </row>
    <row r="7" spans="1:37" x14ac:dyDescent="0.35">
      <c r="B7" s="113" t="s">
        <v>90</v>
      </c>
      <c r="C7" s="115">
        <v>0</v>
      </c>
      <c r="D7" s="115">
        <v>0</v>
      </c>
      <c r="E7" s="115">
        <v>0</v>
      </c>
      <c r="F7" s="115">
        <v>0</v>
      </c>
      <c r="G7" s="115">
        <v>0</v>
      </c>
      <c r="H7" s="115">
        <v>0</v>
      </c>
      <c r="I7" s="115">
        <v>0</v>
      </c>
      <c r="J7" s="321">
        <v>1692</v>
      </c>
      <c r="K7" s="321">
        <v>1861</v>
      </c>
      <c r="L7" s="321">
        <v>2050</v>
      </c>
      <c r="M7" s="321">
        <v>2201</v>
      </c>
      <c r="N7" s="321">
        <v>2310</v>
      </c>
      <c r="O7" s="322">
        <v>2310</v>
      </c>
      <c r="P7" s="322">
        <v>2194</v>
      </c>
      <c r="Q7" s="322">
        <v>2194</v>
      </c>
      <c r="R7" s="322">
        <v>2194</v>
      </c>
      <c r="S7" s="322">
        <v>2244</v>
      </c>
      <c r="T7" s="322">
        <v>2311.52</v>
      </c>
      <c r="U7" s="322">
        <v>1974.2</v>
      </c>
      <c r="V7" s="322">
        <v>2137.3649999999998</v>
      </c>
      <c r="W7" s="322">
        <v>2193.605</v>
      </c>
      <c r="X7" s="322">
        <v>2157.585</v>
      </c>
      <c r="Y7" s="322">
        <v>1966.72</v>
      </c>
      <c r="Z7" s="322">
        <v>1986.72</v>
      </c>
      <c r="AA7" s="322">
        <f t="shared" si="0"/>
        <v>1986.7200000000003</v>
      </c>
      <c r="AC7" s="322">
        <v>1966.72</v>
      </c>
      <c r="AD7" s="322">
        <v>1966.72</v>
      </c>
      <c r="AE7" s="322">
        <v>1966.7200000000005</v>
      </c>
      <c r="AF7" s="322">
        <v>1986.72</v>
      </c>
      <c r="AG7" s="322">
        <v>1986.72</v>
      </c>
      <c r="AH7" s="322">
        <v>1986.72</v>
      </c>
      <c r="AI7" s="322">
        <v>1986.72</v>
      </c>
      <c r="AJ7" s="322">
        <v>1986.7200000000003</v>
      </c>
    </row>
    <row r="8" spans="1:37" x14ac:dyDescent="0.35">
      <c r="B8" s="113" t="s">
        <v>251</v>
      </c>
      <c r="C8" s="80">
        <v>0</v>
      </c>
      <c r="D8" s="80">
        <v>0</v>
      </c>
      <c r="E8" s="80">
        <v>0</v>
      </c>
      <c r="F8" s="80">
        <v>0</v>
      </c>
      <c r="G8" s="80">
        <v>0</v>
      </c>
      <c r="H8" s="80">
        <v>0</v>
      </c>
      <c r="I8" s="80">
        <v>0</v>
      </c>
      <c r="J8" s="322">
        <v>232</v>
      </c>
      <c r="K8" s="322">
        <v>397</v>
      </c>
      <c r="L8" s="322">
        <v>551</v>
      </c>
      <c r="M8" s="322">
        <v>838</v>
      </c>
      <c r="N8" s="322">
        <v>912</v>
      </c>
      <c r="O8" s="322">
        <v>1303</v>
      </c>
      <c r="P8" s="322">
        <v>1363</v>
      </c>
      <c r="Q8" s="322">
        <v>1473</v>
      </c>
      <c r="R8" s="322">
        <v>1491</v>
      </c>
      <c r="S8" s="322">
        <v>1512.5</v>
      </c>
      <c r="T8" s="322">
        <v>1601.49</v>
      </c>
      <c r="U8" s="322">
        <v>1212.3</v>
      </c>
      <c r="V8" s="322">
        <v>1352.5</v>
      </c>
      <c r="W8" s="322">
        <v>1843.3999999999999</v>
      </c>
      <c r="X8" s="322">
        <v>1737.1999999999998</v>
      </c>
      <c r="Y8" s="322">
        <v>1785.7249999999999</v>
      </c>
      <c r="Z8" s="322">
        <v>1707.625</v>
      </c>
      <c r="AA8" s="322">
        <f t="shared" si="0"/>
        <v>1619.2999999999997</v>
      </c>
      <c r="AC8" s="322">
        <v>1785.7249999999999</v>
      </c>
      <c r="AD8" s="322">
        <v>1595.0250000000001</v>
      </c>
      <c r="AE8" s="322">
        <v>1566.0250000000001</v>
      </c>
      <c r="AF8" s="322">
        <v>1707.625</v>
      </c>
      <c r="AG8" s="322">
        <v>1707.625</v>
      </c>
      <c r="AH8" s="322">
        <v>1770.625</v>
      </c>
      <c r="AI8" s="322">
        <v>1649.4249999999997</v>
      </c>
      <c r="AJ8" s="322">
        <v>1619.2999999999997</v>
      </c>
    </row>
    <row r="9" spans="1:37" x14ac:dyDescent="0.35">
      <c r="B9" s="200" t="s">
        <v>9</v>
      </c>
      <c r="C9" s="140"/>
      <c r="D9" s="140"/>
      <c r="E9" s="140"/>
      <c r="F9" s="140"/>
      <c r="G9" s="140"/>
      <c r="H9" s="140"/>
      <c r="I9" s="140"/>
      <c r="J9" s="250">
        <v>1923</v>
      </c>
      <c r="K9" s="250">
        <v>2623.5250000000005</v>
      </c>
      <c r="L9" s="250">
        <v>3223.5249999999996</v>
      </c>
      <c r="M9" s="250">
        <v>3421.5249999999996</v>
      </c>
      <c r="N9" s="250">
        <v>3636.7749999999996</v>
      </c>
      <c r="O9" s="250">
        <v>3667</v>
      </c>
      <c r="P9" s="250">
        <v>3804.9</v>
      </c>
      <c r="Q9" s="250">
        <v>4203</v>
      </c>
      <c r="R9" s="250">
        <v>4831</v>
      </c>
      <c r="S9" s="250">
        <v>5194.5</v>
      </c>
      <c r="T9" s="250">
        <v>5471.6</v>
      </c>
      <c r="U9" s="250">
        <v>5853.2</v>
      </c>
      <c r="V9" s="250">
        <v>6005.2</v>
      </c>
      <c r="W9" s="250">
        <v>6079.2669999999998</v>
      </c>
      <c r="X9" s="250">
        <v>6175.2669999999998</v>
      </c>
      <c r="Y9" s="250">
        <v>6753.6220000000003</v>
      </c>
      <c r="Z9" s="250">
        <v>6445.9219999999996</v>
      </c>
      <c r="AA9" s="250">
        <f t="shared" si="0"/>
        <v>6684.692</v>
      </c>
      <c r="AC9" s="250">
        <v>6456.5219999999999</v>
      </c>
      <c r="AD9" s="250">
        <v>6456.5219999999999</v>
      </c>
      <c r="AE9" s="250">
        <v>6445.9219999999987</v>
      </c>
      <c r="AF9" s="250">
        <v>6445.9219999999996</v>
      </c>
      <c r="AG9" s="250">
        <v>6443.9220000000005</v>
      </c>
      <c r="AH9" s="250">
        <v>6518.1720000000005</v>
      </c>
      <c r="AI9" s="250">
        <f t="shared" ref="AI9" si="2">SUM(AI10:AI11)</f>
        <v>6491.0920000000006</v>
      </c>
      <c r="AJ9" s="250">
        <f>SUM(AJ10:AJ11)</f>
        <v>6684.692</v>
      </c>
    </row>
    <row r="10" spans="1:37" x14ac:dyDescent="0.35">
      <c r="B10" s="113" t="s">
        <v>190</v>
      </c>
      <c r="C10" s="115">
        <v>0</v>
      </c>
      <c r="D10" s="115">
        <v>0</v>
      </c>
      <c r="E10" s="115">
        <v>0</v>
      </c>
      <c r="F10" s="115">
        <v>0</v>
      </c>
      <c r="G10" s="115">
        <v>0</v>
      </c>
      <c r="H10" s="115">
        <v>0</v>
      </c>
      <c r="I10" s="115">
        <v>0</v>
      </c>
      <c r="J10" s="322">
        <v>1923</v>
      </c>
      <c r="K10" s="322">
        <v>2623.5250000000005</v>
      </c>
      <c r="L10" s="322">
        <v>3223.5249999999996</v>
      </c>
      <c r="M10" s="322">
        <v>3421.5249999999996</v>
      </c>
      <c r="N10" s="322">
        <v>3636.7749999999996</v>
      </c>
      <c r="O10" s="322">
        <v>3637</v>
      </c>
      <c r="P10" s="322">
        <v>3774.9</v>
      </c>
      <c r="Q10" s="322">
        <v>4173</v>
      </c>
      <c r="R10" s="322">
        <v>4601</v>
      </c>
      <c r="S10" s="322">
        <v>4965</v>
      </c>
      <c r="T10" s="322">
        <v>5242.1000000000004</v>
      </c>
      <c r="U10" s="322">
        <v>5623.7</v>
      </c>
      <c r="V10" s="322">
        <v>5737.9</v>
      </c>
      <c r="W10" s="322">
        <v>5749.9669999999996</v>
      </c>
      <c r="X10" s="322">
        <v>5749.9669999999996</v>
      </c>
      <c r="Y10" s="322">
        <v>5948.6620000000003</v>
      </c>
      <c r="Z10" s="322">
        <v>5938.0619999999999</v>
      </c>
      <c r="AA10" s="322">
        <f t="shared" si="0"/>
        <v>6176.8320000000003</v>
      </c>
      <c r="AC10" s="322">
        <v>5948.6620000000003</v>
      </c>
      <c r="AD10" s="322">
        <v>5948.6620000000003</v>
      </c>
      <c r="AE10" s="322">
        <v>5938.061999999999</v>
      </c>
      <c r="AF10" s="322">
        <v>5938.0619999999999</v>
      </c>
      <c r="AG10" s="322">
        <v>5936.0620000000008</v>
      </c>
      <c r="AH10" s="322">
        <v>6010.3120000000008</v>
      </c>
      <c r="AI10" s="322">
        <v>5983.2320000000009</v>
      </c>
      <c r="AJ10" s="322">
        <v>6176.8320000000003</v>
      </c>
    </row>
    <row r="11" spans="1:37" x14ac:dyDescent="0.35">
      <c r="B11" s="113" t="s">
        <v>252</v>
      </c>
      <c r="J11" s="321" t="s">
        <v>18</v>
      </c>
      <c r="K11" s="321" t="s">
        <v>18</v>
      </c>
      <c r="L11" s="321" t="s">
        <v>18</v>
      </c>
      <c r="M11" s="321" t="s">
        <v>18</v>
      </c>
      <c r="N11" s="321" t="s">
        <v>18</v>
      </c>
      <c r="O11" s="321">
        <v>30</v>
      </c>
      <c r="P11" s="321">
        <v>30</v>
      </c>
      <c r="Q11" s="321">
        <v>30</v>
      </c>
      <c r="R11" s="322">
        <v>230</v>
      </c>
      <c r="S11" s="322">
        <v>229.5</v>
      </c>
      <c r="T11" s="322">
        <v>229.5</v>
      </c>
      <c r="U11" s="322">
        <v>229.5</v>
      </c>
      <c r="V11" s="322">
        <v>267.3</v>
      </c>
      <c r="W11" s="322">
        <v>329.3</v>
      </c>
      <c r="X11" s="322">
        <v>425.3</v>
      </c>
      <c r="Y11" s="322">
        <v>804.96</v>
      </c>
      <c r="Z11" s="322">
        <v>507.86</v>
      </c>
      <c r="AA11" s="322">
        <f t="shared" si="0"/>
        <v>507.86</v>
      </c>
      <c r="AC11" s="322">
        <v>507.86</v>
      </c>
      <c r="AD11" s="322">
        <v>507.86</v>
      </c>
      <c r="AE11" s="322">
        <v>507.86</v>
      </c>
      <c r="AF11" s="322">
        <v>507.86</v>
      </c>
      <c r="AG11" s="322">
        <v>507.86</v>
      </c>
      <c r="AH11" s="322">
        <v>507.86</v>
      </c>
      <c r="AI11" s="322">
        <v>507.86</v>
      </c>
      <c r="AJ11" s="322">
        <v>507.86</v>
      </c>
    </row>
    <row r="12" spans="1:37" x14ac:dyDescent="0.35">
      <c r="B12" s="200" t="s">
        <v>181</v>
      </c>
      <c r="C12" s="140">
        <v>0</v>
      </c>
      <c r="D12" s="140">
        <v>0</v>
      </c>
      <c r="E12" s="140">
        <v>0</v>
      </c>
      <c r="F12" s="140">
        <v>0</v>
      </c>
      <c r="G12" s="140">
        <v>0</v>
      </c>
      <c r="H12" s="140">
        <v>0</v>
      </c>
      <c r="I12" s="140">
        <v>0</v>
      </c>
      <c r="J12" s="250">
        <v>0</v>
      </c>
      <c r="K12" s="250">
        <v>13.8</v>
      </c>
      <c r="L12" s="250">
        <v>13.8</v>
      </c>
      <c r="M12" s="250">
        <v>83.8</v>
      </c>
      <c r="N12" s="250">
        <v>83.8</v>
      </c>
      <c r="O12" s="250">
        <v>83.8</v>
      </c>
      <c r="P12" s="250">
        <v>83.8</v>
      </c>
      <c r="Q12" s="250">
        <v>84</v>
      </c>
      <c r="R12" s="250">
        <v>204</v>
      </c>
      <c r="S12" s="250">
        <v>331</v>
      </c>
      <c r="T12" s="250">
        <v>467.2</v>
      </c>
      <c r="U12" s="250">
        <v>467.2</v>
      </c>
      <c r="V12" s="250">
        <v>435.7</v>
      </c>
      <c r="W12" s="250">
        <v>591.20000000000005</v>
      </c>
      <c r="X12" s="250">
        <v>910.4</v>
      </c>
      <c r="Y12" s="250">
        <v>749</v>
      </c>
      <c r="Z12" s="250">
        <v>948.9000000000002</v>
      </c>
      <c r="AA12" s="250">
        <f t="shared" si="0"/>
        <v>1072.8000000000002</v>
      </c>
      <c r="AC12" s="250">
        <v>748.3</v>
      </c>
      <c r="AD12" s="250">
        <v>748.3</v>
      </c>
      <c r="AE12" s="250">
        <v>748.30000000000007</v>
      </c>
      <c r="AF12" s="250">
        <v>948.9000000000002</v>
      </c>
      <c r="AG12" s="250">
        <v>948.9000000000002</v>
      </c>
      <c r="AH12" s="250">
        <v>972.50000000000023</v>
      </c>
      <c r="AI12" s="250">
        <f t="shared" ref="AI12" si="3">AI13</f>
        <v>1072.8000000000002</v>
      </c>
      <c r="AJ12" s="250">
        <f>AJ13</f>
        <v>1072.8000000000002</v>
      </c>
    </row>
    <row r="13" spans="1:37" x14ac:dyDescent="0.35">
      <c r="B13" s="112" t="s">
        <v>91</v>
      </c>
      <c r="C13" s="80">
        <v>0</v>
      </c>
      <c r="D13" s="80">
        <v>0</v>
      </c>
      <c r="E13" s="80">
        <v>0</v>
      </c>
      <c r="F13" s="80">
        <v>0</v>
      </c>
      <c r="G13" s="80">
        <v>0</v>
      </c>
      <c r="H13" s="80">
        <v>0</v>
      </c>
      <c r="I13" s="80">
        <v>0</v>
      </c>
      <c r="J13" s="322">
        <v>0</v>
      </c>
      <c r="K13" s="322">
        <v>13.8</v>
      </c>
      <c r="L13" s="322">
        <v>13.8</v>
      </c>
      <c r="M13" s="322">
        <v>83.8</v>
      </c>
      <c r="N13" s="322">
        <v>83.8</v>
      </c>
      <c r="O13" s="322">
        <v>83.8</v>
      </c>
      <c r="P13" s="322">
        <v>83.8</v>
      </c>
      <c r="Q13" s="322">
        <v>84</v>
      </c>
      <c r="R13" s="322">
        <v>204</v>
      </c>
      <c r="S13" s="322">
        <v>331</v>
      </c>
      <c r="T13" s="322">
        <v>467.2</v>
      </c>
      <c r="U13" s="322">
        <v>467.2</v>
      </c>
      <c r="V13" s="322">
        <v>435.7</v>
      </c>
      <c r="W13" s="322">
        <v>591.20000000000005</v>
      </c>
      <c r="X13" s="322">
        <v>910.4</v>
      </c>
      <c r="Y13" s="322">
        <v>749</v>
      </c>
      <c r="Z13" s="322">
        <v>948.9000000000002</v>
      </c>
      <c r="AA13" s="322">
        <f t="shared" si="0"/>
        <v>1072.8000000000002</v>
      </c>
      <c r="AC13" s="322">
        <v>748.3</v>
      </c>
      <c r="AD13" s="322">
        <v>748.3</v>
      </c>
      <c r="AE13" s="322">
        <v>748.30000000000007</v>
      </c>
      <c r="AF13" s="322">
        <v>948.9000000000002</v>
      </c>
      <c r="AG13" s="322">
        <v>948.9000000000002</v>
      </c>
      <c r="AH13" s="322">
        <v>972.50000000000023</v>
      </c>
      <c r="AI13" s="322">
        <v>1072.8000000000002</v>
      </c>
      <c r="AJ13" s="322">
        <v>1072.8000000000002</v>
      </c>
    </row>
    <row r="14" spans="1:37" x14ac:dyDescent="0.35">
      <c r="B14" s="112"/>
      <c r="C14" s="80"/>
      <c r="D14" s="80"/>
      <c r="E14" s="80"/>
      <c r="F14" s="80"/>
      <c r="G14" s="80"/>
      <c r="H14" s="80"/>
      <c r="I14" s="80"/>
      <c r="J14" s="322"/>
      <c r="K14" s="322"/>
      <c r="L14" s="322"/>
      <c r="M14" s="322"/>
      <c r="N14" s="322"/>
      <c r="O14" s="322"/>
      <c r="P14" s="322"/>
      <c r="Q14" s="322"/>
      <c r="R14" s="322"/>
      <c r="S14" s="322"/>
      <c r="T14" s="322"/>
      <c r="U14" s="322"/>
      <c r="V14" s="322"/>
      <c r="W14" s="322"/>
      <c r="X14" s="322"/>
      <c r="Z14" s="322"/>
      <c r="AA14" s="322"/>
      <c r="AC14" s="322"/>
      <c r="AD14" s="322"/>
      <c r="AE14" s="322"/>
      <c r="AF14" s="322"/>
      <c r="AG14" s="322"/>
      <c r="AH14" s="322"/>
      <c r="AI14" s="322"/>
      <c r="AJ14" s="322"/>
    </row>
    <row r="15" spans="1:37" x14ac:dyDescent="0.35">
      <c r="B15" s="50" t="s">
        <v>205</v>
      </c>
      <c r="C15" s="140">
        <v>0</v>
      </c>
      <c r="D15" s="140">
        <v>0</v>
      </c>
      <c r="E15" s="140">
        <v>0</v>
      </c>
      <c r="F15" s="140">
        <v>0</v>
      </c>
      <c r="G15" s="140">
        <v>0</v>
      </c>
      <c r="H15" s="140">
        <v>0</v>
      </c>
      <c r="I15" s="140">
        <v>0</v>
      </c>
      <c r="J15" s="398">
        <v>0</v>
      </c>
      <c r="K15" s="398">
        <v>0</v>
      </c>
      <c r="L15" s="398">
        <v>0</v>
      </c>
      <c r="M15" s="398">
        <v>0</v>
      </c>
      <c r="N15" s="398">
        <v>39</v>
      </c>
      <c r="O15" s="398">
        <v>50.38</v>
      </c>
      <c r="P15" s="398">
        <v>82.38</v>
      </c>
      <c r="Q15" s="398">
        <v>82</v>
      </c>
      <c r="R15" s="398">
        <v>82</v>
      </c>
      <c r="S15" s="398">
        <v>145</v>
      </c>
      <c r="T15" s="398">
        <v>145.19</v>
      </c>
      <c r="U15" s="398">
        <v>145.19</v>
      </c>
      <c r="V15" s="398">
        <v>345.19</v>
      </c>
      <c r="W15" s="398">
        <v>644.83999999999992</v>
      </c>
      <c r="X15" s="398">
        <v>1673.855861</v>
      </c>
      <c r="Y15" s="398">
        <v>3393.0840239999998</v>
      </c>
      <c r="Z15" s="398">
        <v>6068.7802080000038</v>
      </c>
      <c r="AA15" s="398">
        <f t="shared" ref="AA15:AA19" si="4">AJ15</f>
        <v>6959.6200790000039</v>
      </c>
      <c r="AC15" s="398">
        <v>3614.3791719999999</v>
      </c>
      <c r="AD15" s="398">
        <v>4013.2120510000004</v>
      </c>
      <c r="AE15" s="398">
        <v>4316.0594499999997</v>
      </c>
      <c r="AF15" s="398">
        <v>6068.7802080000038</v>
      </c>
      <c r="AG15" s="398">
        <v>6113.2082300000056</v>
      </c>
      <c r="AH15" s="398">
        <v>6298.4038790000013</v>
      </c>
      <c r="AI15" s="398">
        <v>6497.5746510000035</v>
      </c>
      <c r="AJ15" s="398">
        <v>6959.6200790000039</v>
      </c>
    </row>
    <row r="16" spans="1:37" x14ac:dyDescent="0.35">
      <c r="B16" s="110" t="s">
        <v>180</v>
      </c>
      <c r="C16" s="115" t="s">
        <v>18</v>
      </c>
      <c r="D16" s="115" t="s">
        <v>18</v>
      </c>
      <c r="E16" s="115" t="s">
        <v>18</v>
      </c>
      <c r="F16" s="115" t="s">
        <v>18</v>
      </c>
      <c r="G16" s="115" t="s">
        <v>18</v>
      </c>
      <c r="H16" s="115" t="s">
        <v>18</v>
      </c>
      <c r="I16" s="115" t="s">
        <v>18</v>
      </c>
      <c r="J16" s="398">
        <v>0</v>
      </c>
      <c r="K16" s="398">
        <v>0</v>
      </c>
      <c r="L16" s="398">
        <v>0</v>
      </c>
      <c r="M16" s="398">
        <v>0</v>
      </c>
      <c r="N16" s="398">
        <v>39</v>
      </c>
      <c r="O16" s="398">
        <v>50</v>
      </c>
      <c r="P16" s="398">
        <v>52</v>
      </c>
      <c r="Q16" s="398">
        <v>52</v>
      </c>
      <c r="R16" s="398">
        <v>52</v>
      </c>
      <c r="S16" s="398">
        <v>55</v>
      </c>
      <c r="T16" s="398">
        <v>55</v>
      </c>
      <c r="U16" s="398">
        <v>55</v>
      </c>
      <c r="V16" s="398">
        <v>54.88</v>
      </c>
      <c r="W16" s="398">
        <v>54.88</v>
      </c>
      <c r="X16" s="398">
        <v>227.47853999999998</v>
      </c>
      <c r="Y16" s="398">
        <v>841.85216099999991</v>
      </c>
      <c r="Z16" s="398">
        <v>1501.4556419999997</v>
      </c>
      <c r="AA16" s="398">
        <f t="shared" si="4"/>
        <v>1428.2394100000001</v>
      </c>
      <c r="AC16" s="398">
        <v>894.87143300000014</v>
      </c>
      <c r="AD16" s="398">
        <v>913.6840830000001</v>
      </c>
      <c r="AE16" s="398">
        <v>856.07658400000003</v>
      </c>
      <c r="AF16" s="398">
        <v>1501.4556419999997</v>
      </c>
      <c r="AG16" s="398">
        <v>1528.2323640000002</v>
      </c>
      <c r="AH16" s="398">
        <v>1509.3569130000003</v>
      </c>
      <c r="AI16" s="398">
        <v>1520.3004380000002</v>
      </c>
      <c r="AJ16" s="398">
        <v>1428.2394100000001</v>
      </c>
    </row>
    <row r="17" spans="2:36" x14ac:dyDescent="0.35">
      <c r="B17" s="110" t="s">
        <v>9</v>
      </c>
      <c r="C17" s="115" t="s">
        <v>18</v>
      </c>
      <c r="D17" s="115" t="s">
        <v>18</v>
      </c>
      <c r="E17" s="115" t="s">
        <v>18</v>
      </c>
      <c r="F17" s="115" t="s">
        <v>18</v>
      </c>
      <c r="G17" s="115" t="s">
        <v>18</v>
      </c>
      <c r="H17" s="115" t="s">
        <v>18</v>
      </c>
      <c r="I17" s="115" t="s">
        <v>18</v>
      </c>
      <c r="J17" s="398">
        <v>0</v>
      </c>
      <c r="K17" s="398">
        <v>0</v>
      </c>
      <c r="L17" s="398">
        <v>0</v>
      </c>
      <c r="M17" s="398">
        <v>0</v>
      </c>
      <c r="N17" s="398">
        <v>0</v>
      </c>
      <c r="O17" s="398">
        <v>0</v>
      </c>
      <c r="P17" s="398">
        <v>30</v>
      </c>
      <c r="Q17" s="398">
        <v>30</v>
      </c>
      <c r="R17" s="398">
        <v>30</v>
      </c>
      <c r="S17" s="398">
        <v>90</v>
      </c>
      <c r="T17" s="398">
        <v>90</v>
      </c>
      <c r="U17" s="398">
        <v>90</v>
      </c>
      <c r="V17" s="398">
        <v>290.31</v>
      </c>
      <c r="W17" s="398">
        <v>358.45</v>
      </c>
      <c r="X17" s="398">
        <v>474.90999999999997</v>
      </c>
      <c r="Y17" s="398">
        <v>1141.8499999999999</v>
      </c>
      <c r="Z17" s="398">
        <v>2683.8440000000051</v>
      </c>
      <c r="AA17" s="398">
        <f t="shared" si="4"/>
        <v>3506.5401000000029</v>
      </c>
      <c r="AC17" s="398">
        <v>1216.25</v>
      </c>
      <c r="AD17" s="398">
        <v>1517.4840000000002</v>
      </c>
      <c r="AE17" s="398">
        <v>1727.8189999999997</v>
      </c>
      <c r="AF17" s="398">
        <v>2683.8440000000051</v>
      </c>
      <c r="AG17" s="398">
        <v>2683.0440000000053</v>
      </c>
      <c r="AH17" s="398">
        <v>2869.5290000000005</v>
      </c>
      <c r="AI17" s="398">
        <v>3020.9733000000028</v>
      </c>
      <c r="AJ17" s="398">
        <v>3506.5401000000029</v>
      </c>
    </row>
    <row r="18" spans="2:36" x14ac:dyDescent="0.35">
      <c r="B18" s="110" t="s">
        <v>253</v>
      </c>
      <c r="C18" s="115"/>
      <c r="D18" s="115"/>
      <c r="E18" s="115"/>
      <c r="F18" s="115"/>
      <c r="G18" s="115"/>
      <c r="H18" s="115"/>
      <c r="I18" s="115"/>
      <c r="J18" s="398">
        <v>0</v>
      </c>
      <c r="K18" s="398">
        <v>0</v>
      </c>
      <c r="L18" s="398">
        <v>0</v>
      </c>
      <c r="M18" s="398">
        <v>0</v>
      </c>
      <c r="N18" s="398">
        <v>0</v>
      </c>
      <c r="O18" s="398">
        <v>0</v>
      </c>
      <c r="P18" s="398">
        <v>0</v>
      </c>
      <c r="Q18" s="398">
        <v>0</v>
      </c>
      <c r="R18" s="398">
        <v>0</v>
      </c>
      <c r="S18" s="398">
        <v>0</v>
      </c>
      <c r="T18" s="398">
        <v>0</v>
      </c>
      <c r="U18" s="398">
        <v>0</v>
      </c>
      <c r="V18" s="398">
        <v>0</v>
      </c>
      <c r="W18" s="398">
        <v>231.51</v>
      </c>
      <c r="X18" s="398">
        <v>971.46732100000008</v>
      </c>
      <c r="Y18" s="398">
        <v>1409.3818630000001</v>
      </c>
      <c r="Z18" s="398">
        <v>1883.4805659999997</v>
      </c>
      <c r="AA18" s="398">
        <f t="shared" si="4"/>
        <v>2024.8405690000004</v>
      </c>
      <c r="AB18" s="321"/>
      <c r="AC18" s="398">
        <v>1503.2577389999999</v>
      </c>
      <c r="AD18" s="398">
        <v>1582.0439680000002</v>
      </c>
      <c r="AE18" s="398">
        <v>1732.1638659999999</v>
      </c>
      <c r="AF18" s="398">
        <v>1883.4805659999997</v>
      </c>
      <c r="AG18" s="398">
        <v>1901.9318659999999</v>
      </c>
      <c r="AH18" s="398">
        <v>1919.5179660000003</v>
      </c>
      <c r="AI18" s="398">
        <f t="shared" ref="AI18:AJ18" si="5">AI19</f>
        <v>1956.3009130000003</v>
      </c>
      <c r="AJ18" s="398">
        <f t="shared" si="5"/>
        <v>2024.8405690000004</v>
      </c>
    </row>
    <row r="19" spans="2:36" x14ac:dyDescent="0.35">
      <c r="B19" s="113" t="s">
        <v>254</v>
      </c>
      <c r="C19" s="115" t="s">
        <v>18</v>
      </c>
      <c r="D19" s="115" t="s">
        <v>18</v>
      </c>
      <c r="E19" s="115" t="s">
        <v>18</v>
      </c>
      <c r="F19" s="115" t="s">
        <v>18</v>
      </c>
      <c r="G19" s="115" t="s">
        <v>18</v>
      </c>
      <c r="H19" s="115" t="s">
        <v>18</v>
      </c>
      <c r="I19" s="115" t="s">
        <v>18</v>
      </c>
      <c r="J19" s="321">
        <v>0</v>
      </c>
      <c r="K19" s="321">
        <v>0</v>
      </c>
      <c r="L19" s="321">
        <v>0</v>
      </c>
      <c r="M19" s="321">
        <v>0</v>
      </c>
      <c r="N19" s="321">
        <v>0</v>
      </c>
      <c r="O19" s="321">
        <v>0</v>
      </c>
      <c r="P19" s="321">
        <v>0</v>
      </c>
      <c r="Q19" s="321">
        <v>0</v>
      </c>
      <c r="R19" s="321">
        <v>0</v>
      </c>
      <c r="S19" s="321">
        <v>0</v>
      </c>
      <c r="T19" s="321">
        <v>0</v>
      </c>
      <c r="U19" s="321">
        <v>0</v>
      </c>
      <c r="V19" s="321">
        <v>0</v>
      </c>
      <c r="W19" s="321">
        <v>231.51</v>
      </c>
      <c r="X19" s="321">
        <v>971.46732100000008</v>
      </c>
      <c r="Y19" s="321">
        <v>1409.3818630000001</v>
      </c>
      <c r="Z19" s="321">
        <v>1883.4805659999997</v>
      </c>
      <c r="AA19" s="321">
        <f t="shared" si="4"/>
        <v>2024.8405690000004</v>
      </c>
      <c r="AC19" s="321">
        <v>1503.2577389999999</v>
      </c>
      <c r="AD19" s="321">
        <v>1582.0439680000002</v>
      </c>
      <c r="AE19" s="321">
        <v>1732.1638659999999</v>
      </c>
      <c r="AF19" s="321">
        <v>1883.4805659999997</v>
      </c>
      <c r="AG19" s="321">
        <v>1901.9318659999999</v>
      </c>
      <c r="AH19" s="321">
        <v>1919.5179660000003</v>
      </c>
      <c r="AI19" s="321">
        <v>1956.3009130000003</v>
      </c>
      <c r="AJ19" s="321">
        <v>2024.8405690000004</v>
      </c>
    </row>
    <row r="20" spans="2:36" x14ac:dyDescent="0.35">
      <c r="B20" s="108"/>
      <c r="C20" s="80"/>
      <c r="D20" s="80"/>
      <c r="E20" s="80"/>
      <c r="F20" s="80"/>
      <c r="G20" s="80"/>
      <c r="H20" s="80"/>
      <c r="I20" s="80"/>
      <c r="J20" s="322"/>
      <c r="K20" s="322"/>
      <c r="L20" s="322"/>
      <c r="M20" s="322"/>
      <c r="N20" s="322"/>
      <c r="O20" s="322"/>
      <c r="P20" s="322"/>
      <c r="Q20" s="322"/>
      <c r="R20" s="322"/>
      <c r="S20" s="322"/>
      <c r="T20" s="322"/>
      <c r="U20" s="322"/>
      <c r="V20" s="322"/>
      <c r="W20" s="322"/>
      <c r="X20" s="322"/>
      <c r="Z20" s="322"/>
      <c r="AA20" s="322"/>
      <c r="AC20" s="322"/>
      <c r="AD20" s="322"/>
      <c r="AE20" s="322"/>
      <c r="AF20" s="322"/>
      <c r="AG20" s="322"/>
      <c r="AH20" s="322"/>
      <c r="AI20" s="322"/>
      <c r="AJ20" s="322"/>
    </row>
    <row r="21" spans="2:36" x14ac:dyDescent="0.35">
      <c r="B21" s="50" t="s">
        <v>255</v>
      </c>
      <c r="C21" s="65">
        <v>0</v>
      </c>
      <c r="D21" s="65">
        <v>0</v>
      </c>
      <c r="E21" s="65">
        <v>0</v>
      </c>
      <c r="F21" s="65">
        <v>0</v>
      </c>
      <c r="G21" s="65">
        <v>0</v>
      </c>
      <c r="H21" s="65">
        <v>0</v>
      </c>
      <c r="I21" s="65">
        <v>0</v>
      </c>
      <c r="J21" s="250">
        <v>6860.6880000000001</v>
      </c>
      <c r="K21" s="250">
        <v>6895.7080000000005</v>
      </c>
      <c r="L21" s="250">
        <v>6898.875</v>
      </c>
      <c r="M21" s="250">
        <v>7391.125</v>
      </c>
      <c r="N21" s="250">
        <v>7649.43</v>
      </c>
      <c r="O21" s="250">
        <v>7650.866</v>
      </c>
      <c r="P21" s="250">
        <v>7666.4660000000003</v>
      </c>
      <c r="Q21" s="250">
        <v>7778</v>
      </c>
      <c r="R21" s="250">
        <v>8105</v>
      </c>
      <c r="S21" s="250">
        <v>9018</v>
      </c>
      <c r="T21" s="250">
        <v>8792.3549999999996</v>
      </c>
      <c r="U21" s="250">
        <v>8784.84</v>
      </c>
      <c r="V21" s="250">
        <v>7126.7</v>
      </c>
      <c r="W21" s="250">
        <v>7126.6999900000001</v>
      </c>
      <c r="X21" s="250">
        <v>6928.6999900000001</v>
      </c>
      <c r="Y21" s="250">
        <v>6920.98999</v>
      </c>
      <c r="Z21" s="250">
        <v>6922.7899899999993</v>
      </c>
      <c r="AA21" s="250">
        <f t="shared" ref="AA21:AA30" si="6">AJ21</f>
        <v>6923.5219900000002</v>
      </c>
      <c r="AC21" s="250">
        <v>6920.98999</v>
      </c>
      <c r="AD21" s="250">
        <v>6920.98999</v>
      </c>
      <c r="AE21" s="250">
        <v>6920.98999</v>
      </c>
      <c r="AF21" s="250">
        <v>6922.7899899999993</v>
      </c>
      <c r="AG21" s="250">
        <v>6923.5219900000002</v>
      </c>
      <c r="AH21" s="250">
        <v>6923.5219900000002</v>
      </c>
      <c r="AI21" s="250">
        <v>6923.5219900000002</v>
      </c>
      <c r="AJ21" s="250">
        <v>6923.5219900000002</v>
      </c>
    </row>
    <row r="22" spans="2:36" x14ac:dyDescent="0.35">
      <c r="B22" s="50" t="s">
        <v>180</v>
      </c>
      <c r="C22" s="65"/>
      <c r="D22" s="65"/>
      <c r="E22" s="65"/>
      <c r="F22" s="65"/>
      <c r="G22" s="65"/>
      <c r="H22" s="65"/>
      <c r="I22" s="65"/>
      <c r="J22" s="250">
        <v>5164.0020000000004</v>
      </c>
      <c r="K22" s="250">
        <v>5163.8220000000001</v>
      </c>
      <c r="L22" s="250">
        <v>5163.9840000000004</v>
      </c>
      <c r="M22" s="250">
        <v>5600.9840000000004</v>
      </c>
      <c r="N22" s="250">
        <v>5855.3840000000009</v>
      </c>
      <c r="O22" s="250">
        <v>5853.9839999999995</v>
      </c>
      <c r="P22" s="250">
        <v>5869.5839999999998</v>
      </c>
      <c r="Q22" s="250">
        <v>5981</v>
      </c>
      <c r="R22" s="250">
        <v>6360</v>
      </c>
      <c r="S22" s="250">
        <v>7272</v>
      </c>
      <c r="T22" s="250">
        <v>7193.1049999999996</v>
      </c>
      <c r="U22" s="250">
        <v>7185.5899999999992</v>
      </c>
      <c r="V22" s="250">
        <v>5527.45</v>
      </c>
      <c r="W22" s="250">
        <v>5527.4499900000001</v>
      </c>
      <c r="X22" s="250">
        <v>5527.4499900000001</v>
      </c>
      <c r="Y22" s="250">
        <v>5519.73999</v>
      </c>
      <c r="Z22" s="250">
        <v>5521.5399899999993</v>
      </c>
      <c r="AA22" s="250">
        <f t="shared" si="6"/>
        <v>5522.2719900000002</v>
      </c>
      <c r="AB22" s="250"/>
      <c r="AC22" s="250">
        <v>5519.73999</v>
      </c>
      <c r="AD22" s="250">
        <v>5519.73999</v>
      </c>
      <c r="AE22" s="250">
        <v>5519.73999</v>
      </c>
      <c r="AF22" s="250">
        <v>5521.5399899999993</v>
      </c>
      <c r="AG22" s="250">
        <v>5522.2719900000002</v>
      </c>
      <c r="AH22" s="250">
        <v>5522.2719900000002</v>
      </c>
      <c r="AI22" s="250">
        <f t="shared" ref="AI22:AJ22" si="7">AI23+AI28</f>
        <v>5522.2719900000002</v>
      </c>
      <c r="AJ22" s="250">
        <f t="shared" si="7"/>
        <v>5522.2719900000002</v>
      </c>
    </row>
    <row r="23" spans="2:36" x14ac:dyDescent="0.35">
      <c r="B23" s="109" t="s">
        <v>85</v>
      </c>
      <c r="C23" s="65">
        <v>0</v>
      </c>
      <c r="D23" s="65">
        <v>0</v>
      </c>
      <c r="E23" s="65">
        <v>0</v>
      </c>
      <c r="F23" s="65">
        <v>0</v>
      </c>
      <c r="G23" s="65">
        <v>0</v>
      </c>
      <c r="H23" s="65">
        <v>0</v>
      </c>
      <c r="I23" s="65">
        <v>0</v>
      </c>
      <c r="J23" s="321">
        <v>4737.6040000000003</v>
      </c>
      <c r="K23" s="321">
        <v>4737.424</v>
      </c>
      <c r="L23" s="321">
        <v>4737.5860000000002</v>
      </c>
      <c r="M23" s="321">
        <v>5174.5860000000002</v>
      </c>
      <c r="N23" s="321">
        <v>5428.9860000000008</v>
      </c>
      <c r="O23" s="321">
        <v>5427.5859999999993</v>
      </c>
      <c r="P23" s="321">
        <v>5443.1859999999997</v>
      </c>
      <c r="Q23" s="321">
        <v>5555</v>
      </c>
      <c r="R23" s="322">
        <v>5934</v>
      </c>
      <c r="S23" s="322">
        <v>6846</v>
      </c>
      <c r="T23" s="322">
        <v>6766.7069999999994</v>
      </c>
      <c r="U23" s="322">
        <v>6759.1919999999991</v>
      </c>
      <c r="V23" s="322">
        <v>5076.0519999999997</v>
      </c>
      <c r="W23" s="322">
        <v>5076.0519899999999</v>
      </c>
      <c r="X23" s="322">
        <v>5076.0519899999999</v>
      </c>
      <c r="Y23" s="322">
        <v>5076.0519899999999</v>
      </c>
      <c r="Z23" s="322">
        <v>5077.8519899999992</v>
      </c>
      <c r="AA23" s="322">
        <f t="shared" si="6"/>
        <v>5077.8879900000002</v>
      </c>
      <c r="AC23" s="322">
        <v>5076.0519899999999</v>
      </c>
      <c r="AD23" s="322">
        <v>5076.0519899999999</v>
      </c>
      <c r="AE23" s="322">
        <v>5076.0519899999999</v>
      </c>
      <c r="AF23" s="322">
        <v>5077.8519899999992</v>
      </c>
      <c r="AG23" s="322">
        <v>5077.8879900000002</v>
      </c>
      <c r="AH23" s="322">
        <v>5077.8879900000002</v>
      </c>
      <c r="AI23" s="322">
        <v>5077.8879900000002</v>
      </c>
      <c r="AJ23" s="322">
        <v>5077.8879900000002</v>
      </c>
    </row>
    <row r="24" spans="2:36" x14ac:dyDescent="0.35">
      <c r="B24" s="154" t="s">
        <v>86</v>
      </c>
      <c r="C24" s="65">
        <v>0</v>
      </c>
      <c r="D24" s="65">
        <v>0</v>
      </c>
      <c r="E24" s="65">
        <v>0</v>
      </c>
      <c r="F24" s="65">
        <v>0</v>
      </c>
      <c r="G24" s="65">
        <v>0</v>
      </c>
      <c r="H24" s="65">
        <v>0</v>
      </c>
      <c r="I24" s="65">
        <v>0</v>
      </c>
      <c r="J24" s="321">
        <v>0</v>
      </c>
      <c r="K24" s="321">
        <v>0</v>
      </c>
      <c r="L24" s="321">
        <v>0</v>
      </c>
      <c r="M24" s="321">
        <v>0</v>
      </c>
      <c r="N24" s="321">
        <v>0</v>
      </c>
      <c r="O24" s="321">
        <v>0</v>
      </c>
      <c r="P24" s="321">
        <v>0</v>
      </c>
      <c r="Q24" s="321">
        <v>0</v>
      </c>
      <c r="R24" s="322">
        <v>1781</v>
      </c>
      <c r="S24" s="322">
        <v>2806</v>
      </c>
      <c r="T24" s="322">
        <v>2806.44</v>
      </c>
      <c r="U24" s="322">
        <v>2806.44</v>
      </c>
      <c r="V24" s="322">
        <v>2357.5</v>
      </c>
      <c r="W24" s="322">
        <v>2357.5</v>
      </c>
      <c r="X24" s="322">
        <v>2357.5</v>
      </c>
      <c r="Y24" s="322">
        <v>2357.5</v>
      </c>
      <c r="Z24" s="322">
        <v>2357.5</v>
      </c>
      <c r="AA24" s="322">
        <f t="shared" si="6"/>
        <v>2357.5</v>
      </c>
      <c r="AC24" s="322">
        <v>2357.5</v>
      </c>
      <c r="AD24" s="322">
        <v>2357.5</v>
      </c>
      <c r="AE24" s="322">
        <v>2357.5</v>
      </c>
      <c r="AF24" s="322">
        <v>2357.5</v>
      </c>
      <c r="AG24" s="322">
        <v>2357.5</v>
      </c>
      <c r="AH24" s="322">
        <v>2357.5</v>
      </c>
      <c r="AI24" s="322">
        <v>2357.5</v>
      </c>
      <c r="AJ24" s="322">
        <v>2357.5</v>
      </c>
    </row>
    <row r="25" spans="2:36" x14ac:dyDescent="0.35">
      <c r="B25" s="38" t="s">
        <v>87</v>
      </c>
      <c r="C25" s="65">
        <v>0</v>
      </c>
      <c r="D25" s="65">
        <v>0</v>
      </c>
      <c r="E25" s="65">
        <v>0</v>
      </c>
      <c r="F25" s="65">
        <v>0</v>
      </c>
      <c r="G25" s="65">
        <v>0</v>
      </c>
      <c r="H25" s="65">
        <v>0</v>
      </c>
      <c r="I25" s="65">
        <v>0</v>
      </c>
      <c r="J25" s="321">
        <v>1860</v>
      </c>
      <c r="K25" s="321">
        <v>1860</v>
      </c>
      <c r="L25" s="321">
        <v>1860</v>
      </c>
      <c r="M25" s="321">
        <v>1860</v>
      </c>
      <c r="N25" s="321">
        <v>1860</v>
      </c>
      <c r="O25" s="321">
        <v>1860.4</v>
      </c>
      <c r="P25" s="321">
        <v>1056.4000000000001</v>
      </c>
      <c r="Q25" s="321">
        <v>1056</v>
      </c>
      <c r="R25" s="322">
        <v>2479</v>
      </c>
      <c r="S25" s="322">
        <v>2395</v>
      </c>
      <c r="T25" s="322">
        <v>2407.9</v>
      </c>
      <c r="U25" s="322">
        <v>2407.9</v>
      </c>
      <c r="V25" s="322">
        <v>1173.6999999999998</v>
      </c>
      <c r="W25" s="322">
        <v>1173.6999999999998</v>
      </c>
      <c r="X25" s="322">
        <v>1173.7</v>
      </c>
      <c r="Y25" s="322">
        <v>1173.7</v>
      </c>
      <c r="Z25" s="322">
        <v>1173.6999999999998</v>
      </c>
      <c r="AA25" s="322">
        <f t="shared" si="6"/>
        <v>1173.6999999999998</v>
      </c>
      <c r="AC25" s="322">
        <v>1173.7</v>
      </c>
      <c r="AD25" s="322">
        <v>1173.6999999999998</v>
      </c>
      <c r="AE25" s="322">
        <v>1173.7</v>
      </c>
      <c r="AF25" s="322">
        <v>1173.6999999999998</v>
      </c>
      <c r="AG25" s="322">
        <v>1173.6999999999998</v>
      </c>
      <c r="AH25" s="322">
        <v>1173.7</v>
      </c>
      <c r="AI25" s="322">
        <v>1173.6999999999998</v>
      </c>
      <c r="AJ25" s="322">
        <v>1173.6999999999998</v>
      </c>
    </row>
    <row r="26" spans="2:36" x14ac:dyDescent="0.35">
      <c r="B26" s="38" t="s">
        <v>88</v>
      </c>
      <c r="C26" s="65">
        <v>0</v>
      </c>
      <c r="D26" s="65">
        <v>0</v>
      </c>
      <c r="E26" s="65">
        <v>0</v>
      </c>
      <c r="F26" s="65">
        <v>0</v>
      </c>
      <c r="G26" s="65">
        <v>0</v>
      </c>
      <c r="H26" s="65">
        <v>0</v>
      </c>
      <c r="I26" s="65">
        <v>0</v>
      </c>
      <c r="J26" s="321">
        <v>2234</v>
      </c>
      <c r="K26" s="321">
        <v>2234</v>
      </c>
      <c r="L26" s="321">
        <v>2234</v>
      </c>
      <c r="M26" s="321">
        <v>2234</v>
      </c>
      <c r="N26" s="321">
        <v>2234</v>
      </c>
      <c r="O26" s="321">
        <v>2234</v>
      </c>
      <c r="P26" s="321">
        <v>2234</v>
      </c>
      <c r="Q26" s="321">
        <v>2234</v>
      </c>
      <c r="R26" s="322">
        <v>3296</v>
      </c>
      <c r="S26" s="322">
        <v>4303</v>
      </c>
      <c r="T26" s="322">
        <v>4294.2559999999994</v>
      </c>
      <c r="U26" s="322">
        <v>4294.2559999999994</v>
      </c>
      <c r="V26" s="322">
        <v>3845.3159999999998</v>
      </c>
      <c r="W26" s="322">
        <v>3845.3159900000001</v>
      </c>
      <c r="X26" s="322">
        <v>3845.3159900000001</v>
      </c>
      <c r="Y26" s="322">
        <v>3845.3159900000001</v>
      </c>
      <c r="Z26" s="322">
        <v>3847.1159899999998</v>
      </c>
      <c r="AA26" s="322">
        <f t="shared" si="6"/>
        <v>3847.1519900000003</v>
      </c>
      <c r="AC26" s="322">
        <v>3845.3159900000001</v>
      </c>
      <c r="AD26" s="322">
        <v>3845.3159900000001</v>
      </c>
      <c r="AE26" s="322">
        <v>3845.3159900000001</v>
      </c>
      <c r="AF26" s="322">
        <v>3847.1159899999998</v>
      </c>
      <c r="AG26" s="322">
        <v>3847.1519900000003</v>
      </c>
      <c r="AH26" s="322">
        <v>3847.1519900000003</v>
      </c>
      <c r="AI26" s="322">
        <v>3847.1519900000003</v>
      </c>
      <c r="AJ26" s="322">
        <v>3847.1519900000003</v>
      </c>
    </row>
    <row r="27" spans="2:36" x14ac:dyDescent="0.35">
      <c r="B27" s="38" t="s">
        <v>89</v>
      </c>
      <c r="C27" s="65">
        <v>0</v>
      </c>
      <c r="D27" s="65">
        <v>0</v>
      </c>
      <c r="E27" s="65">
        <v>0</v>
      </c>
      <c r="F27" s="65">
        <v>0</v>
      </c>
      <c r="G27" s="65">
        <v>0</v>
      </c>
      <c r="H27" s="65">
        <v>0</v>
      </c>
      <c r="I27" s="65">
        <v>0</v>
      </c>
      <c r="J27" s="321">
        <v>159.70700000000002</v>
      </c>
      <c r="K27" s="321">
        <v>159.52700000000002</v>
      </c>
      <c r="L27" s="321">
        <v>159.68899999999999</v>
      </c>
      <c r="M27" s="321">
        <v>159.68899999999999</v>
      </c>
      <c r="N27" s="321">
        <v>156.68899999999999</v>
      </c>
      <c r="O27" s="321">
        <v>156.68899999999999</v>
      </c>
      <c r="P27" s="321">
        <v>156.68899999999999</v>
      </c>
      <c r="Q27" s="321">
        <v>164</v>
      </c>
      <c r="R27" s="322">
        <v>159</v>
      </c>
      <c r="S27" s="322">
        <v>148</v>
      </c>
      <c r="T27" s="322">
        <v>64.550999999999988</v>
      </c>
      <c r="U27" s="322">
        <v>57.035999999999994</v>
      </c>
      <c r="V27" s="322">
        <v>57.036000000000001</v>
      </c>
      <c r="W27" s="322">
        <v>57.036000000000001</v>
      </c>
      <c r="X27" s="322">
        <v>57.036000000000008</v>
      </c>
      <c r="Y27" s="322">
        <v>57.036000000000001</v>
      </c>
      <c r="Z27" s="322">
        <v>57.036000000000001</v>
      </c>
      <c r="AA27" s="322">
        <f t="shared" si="6"/>
        <v>57.035999999999987</v>
      </c>
      <c r="AC27" s="322">
        <v>57.036000000000001</v>
      </c>
      <c r="AD27" s="322">
        <v>57.036000000000008</v>
      </c>
      <c r="AE27" s="322">
        <v>57.035999999999994</v>
      </c>
      <c r="AF27" s="322">
        <v>57.036000000000001</v>
      </c>
      <c r="AG27" s="322">
        <v>57.036000000000001</v>
      </c>
      <c r="AH27" s="322">
        <v>57.036000000000001</v>
      </c>
      <c r="AI27" s="322">
        <v>57.036000000000008</v>
      </c>
      <c r="AJ27" s="322">
        <v>57.035999999999987</v>
      </c>
    </row>
    <row r="28" spans="2:36" x14ac:dyDescent="0.35">
      <c r="B28" s="109" t="s">
        <v>90</v>
      </c>
      <c r="C28" s="65">
        <v>0</v>
      </c>
      <c r="D28" s="65">
        <v>0</v>
      </c>
      <c r="E28" s="65">
        <v>0</v>
      </c>
      <c r="F28" s="65">
        <v>0</v>
      </c>
      <c r="G28" s="65">
        <v>0</v>
      </c>
      <c r="H28" s="65">
        <v>0</v>
      </c>
      <c r="I28" s="65">
        <v>0</v>
      </c>
      <c r="J28" s="322">
        <v>426.39800000000002</v>
      </c>
      <c r="K28" s="322">
        <v>426.39800000000002</v>
      </c>
      <c r="L28" s="322">
        <v>426.39800000000002</v>
      </c>
      <c r="M28" s="322">
        <v>426.39800000000002</v>
      </c>
      <c r="N28" s="322">
        <v>426.39800000000002</v>
      </c>
      <c r="O28" s="322">
        <v>426.39800000000002</v>
      </c>
      <c r="P28" s="322">
        <v>426.39800000000002</v>
      </c>
      <c r="Q28" s="322">
        <v>426</v>
      </c>
      <c r="R28" s="322">
        <v>426</v>
      </c>
      <c r="S28" s="322">
        <v>426</v>
      </c>
      <c r="T28" s="322">
        <v>426.39800000000002</v>
      </c>
      <c r="U28" s="322">
        <v>426.39800000000002</v>
      </c>
      <c r="V28" s="322">
        <v>451.39800000000008</v>
      </c>
      <c r="W28" s="322">
        <v>451.39800000000014</v>
      </c>
      <c r="X28" s="322">
        <v>451.39800000000002</v>
      </c>
      <c r="Y28" s="322">
        <v>443.68800000000005</v>
      </c>
      <c r="Z28" s="322">
        <v>443.68800000000005</v>
      </c>
      <c r="AA28" s="322">
        <f t="shared" si="6"/>
        <v>444.38400000000007</v>
      </c>
      <c r="AC28" s="322">
        <v>443.68800000000005</v>
      </c>
      <c r="AD28" s="322">
        <v>443.68800000000005</v>
      </c>
      <c r="AE28" s="322">
        <v>443.68800000000005</v>
      </c>
      <c r="AF28" s="322">
        <v>443.68800000000005</v>
      </c>
      <c r="AG28" s="322">
        <v>444.38400000000001</v>
      </c>
      <c r="AH28" s="322">
        <v>444.38400000000007</v>
      </c>
      <c r="AI28" s="322">
        <v>444.38400000000013</v>
      </c>
      <c r="AJ28" s="322">
        <v>444.38400000000007</v>
      </c>
    </row>
    <row r="29" spans="2:36" x14ac:dyDescent="0.35">
      <c r="B29" s="199" t="s">
        <v>181</v>
      </c>
      <c r="C29" s="65"/>
      <c r="D29" s="65"/>
      <c r="E29" s="65"/>
      <c r="F29" s="65"/>
      <c r="G29" s="65"/>
      <c r="H29" s="65"/>
      <c r="I29" s="65"/>
      <c r="J29" s="250">
        <v>1696.6860000000001</v>
      </c>
      <c r="K29" s="250">
        <v>1731.886</v>
      </c>
      <c r="L29" s="250">
        <v>1734.8910000000001</v>
      </c>
      <c r="M29" s="250">
        <v>1790.1410000000001</v>
      </c>
      <c r="N29" s="250">
        <v>1794.0459999999998</v>
      </c>
      <c r="O29" s="250">
        <v>1796.8820000000001</v>
      </c>
      <c r="P29" s="250">
        <v>1796.8820000000001</v>
      </c>
      <c r="Q29" s="250">
        <v>1797</v>
      </c>
      <c r="R29" s="250">
        <v>1745</v>
      </c>
      <c r="S29" s="250">
        <v>1746</v>
      </c>
      <c r="T29" s="250">
        <v>1599.25</v>
      </c>
      <c r="U29" s="250">
        <v>1599.25</v>
      </c>
      <c r="V29" s="250">
        <v>1599.25</v>
      </c>
      <c r="W29" s="250">
        <v>1599.25</v>
      </c>
      <c r="X29" s="250">
        <v>1401.25</v>
      </c>
      <c r="Y29" s="250">
        <v>1401.25</v>
      </c>
      <c r="Z29" s="250">
        <v>1401.25</v>
      </c>
      <c r="AA29" s="250">
        <f t="shared" si="6"/>
        <v>1401.25</v>
      </c>
      <c r="AB29" s="250"/>
      <c r="AC29" s="250">
        <v>1401.25</v>
      </c>
      <c r="AD29" s="250">
        <v>1401.25</v>
      </c>
      <c r="AE29" s="250">
        <v>1401.25</v>
      </c>
      <c r="AF29" s="250">
        <v>1401.25</v>
      </c>
      <c r="AG29" s="250">
        <v>1401.25</v>
      </c>
      <c r="AH29" s="250">
        <v>1401.25</v>
      </c>
      <c r="AI29" s="250">
        <f t="shared" ref="AI29:AJ29" si="8">AI30</f>
        <v>1401.25</v>
      </c>
      <c r="AJ29" s="250">
        <f t="shared" si="8"/>
        <v>1401.25</v>
      </c>
    </row>
    <row r="30" spans="2:36" x14ac:dyDescent="0.35">
      <c r="B30" s="109" t="s">
        <v>91</v>
      </c>
      <c r="C30" s="65">
        <v>0</v>
      </c>
      <c r="D30" s="65">
        <v>0</v>
      </c>
      <c r="E30" s="65">
        <v>0</v>
      </c>
      <c r="F30" s="65">
        <v>0</v>
      </c>
      <c r="G30" s="65">
        <v>0</v>
      </c>
      <c r="H30" s="65">
        <v>0</v>
      </c>
      <c r="I30" s="65">
        <v>0</v>
      </c>
      <c r="J30" s="322">
        <v>1696.6860000000001</v>
      </c>
      <c r="K30" s="322">
        <v>1731.886</v>
      </c>
      <c r="L30" s="322">
        <v>1734.8910000000001</v>
      </c>
      <c r="M30" s="322">
        <v>1790.1410000000001</v>
      </c>
      <c r="N30" s="322">
        <v>1794.0459999999998</v>
      </c>
      <c r="O30" s="322">
        <v>1796.8820000000001</v>
      </c>
      <c r="P30" s="322">
        <v>1796.8820000000001</v>
      </c>
      <c r="Q30" s="322">
        <v>1797</v>
      </c>
      <c r="R30" s="322">
        <v>1745</v>
      </c>
      <c r="S30" s="322">
        <v>1746</v>
      </c>
      <c r="T30" s="322">
        <v>1599.25</v>
      </c>
      <c r="U30" s="322">
        <v>1599.25</v>
      </c>
      <c r="V30" s="322">
        <v>1599.25</v>
      </c>
      <c r="W30" s="322">
        <v>1599.25</v>
      </c>
      <c r="X30" s="322">
        <v>1401.25</v>
      </c>
      <c r="Y30" s="322">
        <v>1401.25</v>
      </c>
      <c r="Z30" s="322">
        <v>1401.25</v>
      </c>
      <c r="AA30" s="322">
        <f t="shared" si="6"/>
        <v>1401.25</v>
      </c>
      <c r="AC30" s="322">
        <v>1401.25</v>
      </c>
      <c r="AD30" s="322">
        <v>1401.25</v>
      </c>
      <c r="AE30" s="322">
        <v>1401.25</v>
      </c>
      <c r="AF30" s="322">
        <v>1401.25</v>
      </c>
      <c r="AG30" s="322">
        <v>1401.25</v>
      </c>
      <c r="AH30" s="322">
        <v>1401.25</v>
      </c>
      <c r="AI30" s="322">
        <v>1401.25</v>
      </c>
      <c r="AJ30" s="322">
        <v>1401.25</v>
      </c>
    </row>
    <row r="31" spans="2:36" x14ac:dyDescent="0.35">
      <c r="B31" s="50"/>
      <c r="C31" s="80"/>
      <c r="D31" s="80"/>
      <c r="E31" s="80"/>
      <c r="F31" s="80"/>
      <c r="G31" s="80"/>
      <c r="H31" s="80"/>
      <c r="I31" s="80"/>
      <c r="J31" s="322"/>
      <c r="K31" s="322"/>
      <c r="L31" s="322"/>
      <c r="M31" s="322"/>
      <c r="N31" s="322"/>
      <c r="O31" s="322"/>
      <c r="P31" s="322"/>
      <c r="Q31" s="322"/>
      <c r="R31" s="322"/>
      <c r="S31" s="322"/>
      <c r="T31" s="322"/>
      <c r="U31" s="322"/>
      <c r="V31" s="322"/>
      <c r="W31" s="322"/>
      <c r="X31" s="322"/>
      <c r="Z31" s="322"/>
      <c r="AA31" s="322"/>
      <c r="AC31" s="322"/>
    </row>
    <row r="32" spans="2:36" x14ac:dyDescent="0.35">
      <c r="B32" s="50" t="s">
        <v>256</v>
      </c>
      <c r="C32" s="65">
        <v>0</v>
      </c>
      <c r="D32" s="65">
        <v>0</v>
      </c>
      <c r="E32" s="65">
        <v>0</v>
      </c>
      <c r="F32" s="65">
        <v>0</v>
      </c>
      <c r="G32" s="65">
        <v>0</v>
      </c>
      <c r="H32" s="65">
        <v>0</v>
      </c>
      <c r="I32" s="65">
        <v>0</v>
      </c>
      <c r="J32" s="250">
        <v>2405.5500000000002</v>
      </c>
      <c r="K32" s="250">
        <v>3268.2099999999982</v>
      </c>
      <c r="L32" s="250">
        <v>3735.9830000000002</v>
      </c>
      <c r="M32" s="250">
        <v>3736.203</v>
      </c>
      <c r="N32" s="250">
        <v>3736.203</v>
      </c>
      <c r="O32" s="250">
        <v>3736.203</v>
      </c>
      <c r="P32" s="250">
        <v>3736.203</v>
      </c>
      <c r="Q32" s="250">
        <v>3736.4</v>
      </c>
      <c r="R32" s="250">
        <v>3736.4</v>
      </c>
      <c r="S32" s="250">
        <v>3729.4</v>
      </c>
      <c r="T32" s="250">
        <v>3729.0030000000002</v>
      </c>
      <c r="U32" s="250">
        <v>3729.0030000000002</v>
      </c>
      <c r="V32" s="250">
        <v>2885.6320000000001</v>
      </c>
      <c r="W32" s="250">
        <v>2885.6320000000001</v>
      </c>
      <c r="X32" s="250">
        <v>2885.6320000000001</v>
      </c>
      <c r="Y32" s="250">
        <v>2885.6320000000001</v>
      </c>
      <c r="Z32" s="250">
        <v>2885.6320000000001</v>
      </c>
      <c r="AA32" s="250">
        <f t="shared" ref="AA32:AA33" si="9">AJ32</f>
        <v>2885.6320000000001</v>
      </c>
      <c r="AC32" s="250">
        <v>2885.6320000000001</v>
      </c>
      <c r="AD32" s="250">
        <v>2885.6320000000001</v>
      </c>
      <c r="AE32" s="250">
        <v>2885.6320000000001</v>
      </c>
      <c r="AF32" s="250">
        <v>2885.6320000000001</v>
      </c>
      <c r="AG32" s="250">
        <v>2885.6320000000001</v>
      </c>
      <c r="AH32" s="250">
        <v>2885.6320000000001</v>
      </c>
      <c r="AI32" s="250">
        <f t="shared" ref="AI32:AJ32" si="10">AI33</f>
        <v>2885.6320000000001</v>
      </c>
      <c r="AJ32" s="250">
        <f t="shared" si="10"/>
        <v>2885.6320000000001</v>
      </c>
    </row>
    <row r="33" spans="1:36" x14ac:dyDescent="0.35">
      <c r="B33" s="32" t="s">
        <v>180</v>
      </c>
      <c r="C33" s="6"/>
      <c r="D33" s="6"/>
      <c r="E33" s="6"/>
      <c r="F33" s="6"/>
      <c r="G33" s="6"/>
      <c r="H33" s="6"/>
      <c r="I33" s="6"/>
      <c r="J33" s="250">
        <v>2405.5500000000002</v>
      </c>
      <c r="K33" s="250">
        <v>3268.2099999999982</v>
      </c>
      <c r="L33" s="250">
        <v>3735.9830000000002</v>
      </c>
      <c r="M33" s="250">
        <v>3736.203</v>
      </c>
      <c r="N33" s="250">
        <v>3736.203</v>
      </c>
      <c r="O33" s="250">
        <v>3736.203</v>
      </c>
      <c r="P33" s="250">
        <v>3736.203</v>
      </c>
      <c r="Q33" s="250">
        <v>3736.4</v>
      </c>
      <c r="R33" s="250">
        <v>3736.4</v>
      </c>
      <c r="S33" s="250">
        <v>3729.4</v>
      </c>
      <c r="T33" s="250">
        <v>3729.0030000000002</v>
      </c>
      <c r="U33" s="250">
        <v>3729.0030000000002</v>
      </c>
      <c r="V33" s="250">
        <v>2885.6320000000001</v>
      </c>
      <c r="W33" s="250">
        <v>2885.6320000000001</v>
      </c>
      <c r="X33" s="250">
        <v>2885.6320000000001</v>
      </c>
      <c r="Y33" s="250">
        <v>2885.6320000000001</v>
      </c>
      <c r="Z33" s="250">
        <v>2885.6320000000001</v>
      </c>
      <c r="AA33" s="250">
        <f t="shared" si="9"/>
        <v>2885.6320000000001</v>
      </c>
      <c r="AB33" s="240"/>
      <c r="AC33" s="250">
        <v>2885.6320000000001</v>
      </c>
      <c r="AD33" s="250">
        <v>2885.6320000000001</v>
      </c>
      <c r="AE33" s="250">
        <v>2885.6320000000001</v>
      </c>
      <c r="AF33" s="250">
        <v>2885.6320000000001</v>
      </c>
      <c r="AG33" s="250">
        <v>2885.6320000000001</v>
      </c>
      <c r="AH33" s="250">
        <v>2885.6320000000001</v>
      </c>
      <c r="AI33" s="250">
        <v>2885.6320000000001</v>
      </c>
      <c r="AJ33" s="250">
        <v>2885.6320000000001</v>
      </c>
    </row>
    <row r="34" spans="1:36" x14ac:dyDescent="0.35">
      <c r="B34" s="50"/>
      <c r="C34" s="80"/>
      <c r="D34" s="80"/>
      <c r="E34" s="80"/>
      <c r="F34" s="80"/>
      <c r="G34" s="80"/>
      <c r="H34" s="80"/>
      <c r="I34" s="80"/>
      <c r="J34" s="322"/>
      <c r="K34" s="322"/>
      <c r="L34" s="322"/>
      <c r="M34" s="322"/>
      <c r="N34" s="322"/>
      <c r="O34" s="322"/>
      <c r="P34" s="322"/>
      <c r="Q34" s="322"/>
      <c r="R34" s="322"/>
      <c r="S34" s="322"/>
      <c r="T34" s="322"/>
      <c r="U34" s="322"/>
      <c r="V34" s="322"/>
      <c r="W34" s="322"/>
      <c r="X34" s="322"/>
      <c r="Y34" s="322"/>
      <c r="Z34" s="322"/>
      <c r="AA34" s="322"/>
      <c r="AC34" s="322"/>
      <c r="AD34" s="322"/>
      <c r="AE34" s="322"/>
      <c r="AF34" s="322"/>
      <c r="AG34" s="322"/>
      <c r="AH34" s="322"/>
      <c r="AI34" s="322"/>
      <c r="AJ34" s="322"/>
    </row>
    <row r="35" spans="1:36" x14ac:dyDescent="0.35">
      <c r="B35" s="50" t="s">
        <v>117</v>
      </c>
      <c r="C35" s="65">
        <v>0</v>
      </c>
      <c r="D35" s="65">
        <v>0</v>
      </c>
      <c r="E35" s="65">
        <v>0</v>
      </c>
      <c r="F35" s="65">
        <v>0</v>
      </c>
      <c r="G35" s="65">
        <v>0</v>
      </c>
      <c r="H35" s="65">
        <v>0</v>
      </c>
      <c r="I35" s="65">
        <v>0</v>
      </c>
      <c r="J35" s="250">
        <v>2640.13</v>
      </c>
      <c r="K35" s="250">
        <v>2640.13</v>
      </c>
      <c r="L35" s="250">
        <v>2640.25</v>
      </c>
      <c r="M35" s="250">
        <v>2640.25</v>
      </c>
      <c r="N35" s="250">
        <v>2820.25</v>
      </c>
      <c r="O35" s="250">
        <v>3003.3870000000002</v>
      </c>
      <c r="P35" s="250">
        <v>2643.25</v>
      </c>
      <c r="Q35" s="250">
        <v>3363</v>
      </c>
      <c r="R35" s="250">
        <v>3124.2739999999999</v>
      </c>
      <c r="S35" s="250">
        <v>3124.2739999999999</v>
      </c>
      <c r="T35" s="250">
        <v>3150.1840000000002</v>
      </c>
      <c r="U35" s="250">
        <v>3150.1990000000001</v>
      </c>
      <c r="V35" s="250">
        <v>1970.1990000000001</v>
      </c>
      <c r="W35" s="250">
        <v>1970.1990000000001</v>
      </c>
      <c r="X35" s="250">
        <v>2540.1990000000001</v>
      </c>
      <c r="Y35" s="250">
        <v>916.25</v>
      </c>
      <c r="Z35" s="250">
        <v>916.25</v>
      </c>
      <c r="AA35" s="250">
        <f t="shared" ref="AA35:AA39" si="11">AJ35</f>
        <v>916.25</v>
      </c>
      <c r="AC35" s="250">
        <v>916.25</v>
      </c>
      <c r="AD35" s="250">
        <v>916.25</v>
      </c>
      <c r="AE35" s="250">
        <v>916.25</v>
      </c>
      <c r="AF35" s="250">
        <v>916.25</v>
      </c>
      <c r="AG35" s="250">
        <v>916.25</v>
      </c>
      <c r="AH35" s="250">
        <v>916.25</v>
      </c>
      <c r="AI35" s="250">
        <v>916.25</v>
      </c>
      <c r="AJ35" s="250">
        <v>916.25</v>
      </c>
    </row>
    <row r="36" spans="1:36" x14ac:dyDescent="0.35">
      <c r="B36" s="50" t="s">
        <v>180</v>
      </c>
      <c r="C36" s="65"/>
      <c r="D36" s="65"/>
      <c r="E36" s="65"/>
      <c r="F36" s="65"/>
      <c r="G36" s="65"/>
      <c r="H36" s="65"/>
      <c r="I36" s="65"/>
      <c r="J36" s="250">
        <v>2640.13</v>
      </c>
      <c r="K36" s="250">
        <v>2640.13</v>
      </c>
      <c r="L36" s="250">
        <v>2640.25</v>
      </c>
      <c r="M36" s="250">
        <v>2640.25</v>
      </c>
      <c r="N36" s="250">
        <v>2640.25</v>
      </c>
      <c r="O36" s="250">
        <v>2643.25</v>
      </c>
      <c r="P36" s="250">
        <v>2643.25</v>
      </c>
      <c r="Q36" s="250">
        <v>2643</v>
      </c>
      <c r="R36" s="250">
        <v>2404</v>
      </c>
      <c r="S36" s="250">
        <v>2404</v>
      </c>
      <c r="T36" s="250">
        <v>2429.91</v>
      </c>
      <c r="U36" s="250">
        <v>2429.9250000000002</v>
      </c>
      <c r="V36" s="250">
        <v>1249.925</v>
      </c>
      <c r="W36" s="250">
        <v>1249.925</v>
      </c>
      <c r="X36" s="250">
        <v>1819.925</v>
      </c>
      <c r="Y36" s="250">
        <v>916.25</v>
      </c>
      <c r="Z36" s="250">
        <v>916.25</v>
      </c>
      <c r="AA36" s="250">
        <f t="shared" si="11"/>
        <v>916.25</v>
      </c>
      <c r="AB36" s="250"/>
      <c r="AC36" s="250">
        <v>916.25</v>
      </c>
      <c r="AD36" s="250">
        <v>916.25</v>
      </c>
      <c r="AE36" s="250">
        <v>916.25</v>
      </c>
      <c r="AF36" s="250">
        <v>916.25</v>
      </c>
      <c r="AG36" s="250">
        <v>916.25</v>
      </c>
      <c r="AH36" s="250">
        <v>916.25</v>
      </c>
      <c r="AI36" s="250">
        <f t="shared" ref="AI36:AJ36" si="12">AI37</f>
        <v>916.25</v>
      </c>
      <c r="AJ36" s="250">
        <f t="shared" si="12"/>
        <v>916.25</v>
      </c>
    </row>
    <row r="37" spans="1:36" x14ac:dyDescent="0.35">
      <c r="B37" s="109" t="s">
        <v>101</v>
      </c>
      <c r="C37" s="65">
        <v>0</v>
      </c>
      <c r="D37" s="65">
        <v>0</v>
      </c>
      <c r="E37" s="65">
        <v>0</v>
      </c>
      <c r="F37" s="65">
        <v>0</v>
      </c>
      <c r="G37" s="65">
        <v>0</v>
      </c>
      <c r="H37" s="65">
        <v>0</v>
      </c>
      <c r="I37" s="65">
        <v>0</v>
      </c>
      <c r="J37" s="322">
        <v>2640.13</v>
      </c>
      <c r="K37" s="322">
        <v>2640.13</v>
      </c>
      <c r="L37" s="322">
        <v>2640.25</v>
      </c>
      <c r="M37" s="322">
        <v>2640.25</v>
      </c>
      <c r="N37" s="322">
        <v>2640.25</v>
      </c>
      <c r="O37" s="322">
        <v>2643.25</v>
      </c>
      <c r="P37" s="322">
        <v>2643.25</v>
      </c>
      <c r="Q37" s="322">
        <v>2643</v>
      </c>
      <c r="R37" s="322">
        <v>2404</v>
      </c>
      <c r="S37" s="322">
        <v>2404</v>
      </c>
      <c r="T37" s="322">
        <v>2429.91</v>
      </c>
      <c r="U37" s="322">
        <v>2429.9250000000002</v>
      </c>
      <c r="V37" s="322">
        <v>1249.925</v>
      </c>
      <c r="W37" s="322">
        <v>1249.925</v>
      </c>
      <c r="X37" s="322">
        <v>1819.925</v>
      </c>
      <c r="Y37" s="322">
        <v>916.25</v>
      </c>
      <c r="Z37" s="322">
        <v>916.25</v>
      </c>
      <c r="AA37" s="322">
        <f t="shared" si="11"/>
        <v>916.25</v>
      </c>
      <c r="AC37" s="322">
        <v>916.25</v>
      </c>
      <c r="AD37" s="322">
        <v>916.25</v>
      </c>
      <c r="AE37" s="322">
        <v>916.25</v>
      </c>
      <c r="AF37" s="322">
        <v>916.25</v>
      </c>
      <c r="AG37" s="322">
        <v>916.25</v>
      </c>
      <c r="AH37" s="322">
        <v>916.25</v>
      </c>
      <c r="AI37" s="322">
        <v>916.25</v>
      </c>
      <c r="AJ37" s="322">
        <v>916.25</v>
      </c>
    </row>
    <row r="38" spans="1:36" x14ac:dyDescent="0.35">
      <c r="B38" s="50" t="s">
        <v>181</v>
      </c>
      <c r="C38" s="65"/>
      <c r="D38" s="65"/>
      <c r="E38" s="65"/>
      <c r="F38" s="65"/>
      <c r="G38" s="65"/>
      <c r="H38" s="65"/>
      <c r="I38" s="65"/>
      <c r="J38" s="250">
        <v>0</v>
      </c>
      <c r="K38" s="250">
        <v>0</v>
      </c>
      <c r="L38" s="250">
        <v>0</v>
      </c>
      <c r="M38" s="250">
        <v>0</v>
      </c>
      <c r="N38" s="250">
        <v>180</v>
      </c>
      <c r="O38" s="250">
        <v>360.137</v>
      </c>
      <c r="P38" s="250">
        <v>0</v>
      </c>
      <c r="Q38" s="250">
        <v>720</v>
      </c>
      <c r="R38" s="250">
        <v>720.274</v>
      </c>
      <c r="S38" s="250">
        <v>720.274</v>
      </c>
      <c r="T38" s="250">
        <v>720.274</v>
      </c>
      <c r="U38" s="250">
        <v>720.274</v>
      </c>
      <c r="V38" s="250">
        <v>720.274</v>
      </c>
      <c r="W38" s="250">
        <v>720.274</v>
      </c>
      <c r="X38" s="250">
        <v>720.274</v>
      </c>
      <c r="Y38" s="250">
        <v>0</v>
      </c>
      <c r="Z38" s="250">
        <v>0</v>
      </c>
      <c r="AA38" s="250">
        <f t="shared" si="11"/>
        <v>0</v>
      </c>
      <c r="AB38" s="250"/>
      <c r="AC38" s="250">
        <v>0</v>
      </c>
      <c r="AD38" s="250">
        <v>0</v>
      </c>
      <c r="AE38" s="250">
        <v>0</v>
      </c>
      <c r="AF38" s="250">
        <v>0</v>
      </c>
      <c r="AG38" s="250">
        <v>0</v>
      </c>
      <c r="AH38" s="250">
        <v>0</v>
      </c>
      <c r="AI38" s="250">
        <f t="shared" ref="AI38:AJ38" si="13">AI39</f>
        <v>0</v>
      </c>
      <c r="AJ38" s="250">
        <f t="shared" si="13"/>
        <v>0</v>
      </c>
    </row>
    <row r="39" spans="1:36" x14ac:dyDescent="0.35">
      <c r="A39" s="6"/>
      <c r="B39" s="111" t="s">
        <v>91</v>
      </c>
      <c r="C39" s="65">
        <v>0</v>
      </c>
      <c r="D39" s="65">
        <v>0</v>
      </c>
      <c r="E39" s="65">
        <v>0</v>
      </c>
      <c r="F39" s="65">
        <v>0</v>
      </c>
      <c r="G39" s="65">
        <v>0</v>
      </c>
      <c r="H39" s="65">
        <v>0</v>
      </c>
      <c r="I39" s="65">
        <v>0</v>
      </c>
      <c r="J39" s="321">
        <v>0</v>
      </c>
      <c r="K39" s="321">
        <v>0</v>
      </c>
      <c r="L39" s="322">
        <v>0</v>
      </c>
      <c r="M39" s="322">
        <v>0</v>
      </c>
      <c r="N39" s="322">
        <v>180</v>
      </c>
      <c r="O39" s="321">
        <v>360.137</v>
      </c>
      <c r="P39" s="321">
        <v>0</v>
      </c>
      <c r="Q39" s="322">
        <v>720</v>
      </c>
      <c r="R39" s="322">
        <v>720.274</v>
      </c>
      <c r="S39" s="322">
        <v>720.274</v>
      </c>
      <c r="T39" s="322">
        <v>720.274</v>
      </c>
      <c r="U39" s="322">
        <v>720.274</v>
      </c>
      <c r="V39" s="322">
        <v>720.274</v>
      </c>
      <c r="W39" s="322">
        <v>720.274</v>
      </c>
      <c r="X39" s="322">
        <v>720.274</v>
      </c>
      <c r="Y39" s="322">
        <v>0</v>
      </c>
      <c r="Z39" s="322">
        <v>0</v>
      </c>
      <c r="AA39" s="322">
        <f t="shared" si="11"/>
        <v>0</v>
      </c>
      <c r="AC39" s="322">
        <v>0</v>
      </c>
      <c r="AD39" s="322">
        <v>0</v>
      </c>
      <c r="AE39" s="322">
        <v>0</v>
      </c>
      <c r="AF39" s="322">
        <v>0</v>
      </c>
      <c r="AG39" s="322">
        <v>0</v>
      </c>
      <c r="AH39" s="322">
        <v>0</v>
      </c>
      <c r="AI39" s="322">
        <v>0</v>
      </c>
      <c r="AJ39" s="322">
        <v>0</v>
      </c>
    </row>
    <row r="40" spans="1:36" x14ac:dyDescent="0.35">
      <c r="B40" s="111"/>
      <c r="C40" s="80"/>
      <c r="D40" s="80"/>
      <c r="E40" s="80"/>
      <c r="F40" s="80"/>
      <c r="G40" s="80"/>
      <c r="H40" s="80"/>
      <c r="I40" s="80"/>
      <c r="J40" s="322"/>
      <c r="K40" s="322"/>
      <c r="L40" s="322"/>
      <c r="M40" s="322"/>
      <c r="N40" s="322"/>
      <c r="O40" s="322"/>
      <c r="P40" s="322"/>
      <c r="Q40" s="322"/>
      <c r="R40" s="322"/>
      <c r="S40" s="322"/>
      <c r="T40" s="322"/>
      <c r="U40" s="322"/>
      <c r="V40" s="322"/>
      <c r="W40" s="322"/>
      <c r="X40" s="322"/>
      <c r="Y40" s="322"/>
      <c r="Z40" s="322"/>
      <c r="AA40" s="322"/>
      <c r="AC40" s="322"/>
      <c r="AD40" s="322"/>
      <c r="AE40" s="322"/>
      <c r="AF40" s="322"/>
      <c r="AG40" s="322"/>
      <c r="AH40" s="322"/>
      <c r="AI40" s="322"/>
      <c r="AJ40" s="322"/>
    </row>
    <row r="41" spans="1:36" x14ac:dyDescent="0.35">
      <c r="B41" s="50" t="s">
        <v>257</v>
      </c>
      <c r="C41" s="65">
        <v>0</v>
      </c>
      <c r="D41" s="65">
        <v>0</v>
      </c>
      <c r="E41" s="65">
        <v>0</v>
      </c>
      <c r="F41" s="65">
        <v>0</v>
      </c>
      <c r="G41" s="65">
        <v>0</v>
      </c>
      <c r="H41" s="65">
        <v>0</v>
      </c>
      <c r="I41" s="65">
        <v>0</v>
      </c>
      <c r="J41" s="250">
        <v>2281.8159999999998</v>
      </c>
      <c r="K41" s="250">
        <v>2328.4175</v>
      </c>
      <c r="L41" s="250">
        <v>2276.9275000000002</v>
      </c>
      <c r="M41" s="250">
        <v>2286.5774999999999</v>
      </c>
      <c r="N41" s="250">
        <v>1576.3775000000001</v>
      </c>
      <c r="O41" s="250">
        <v>481.95299999999997</v>
      </c>
      <c r="P41" s="250">
        <v>273.25299999999999</v>
      </c>
      <c r="Q41" s="250">
        <v>49.400000000000006</v>
      </c>
      <c r="R41" s="250">
        <v>49</v>
      </c>
      <c r="S41" s="250">
        <v>49</v>
      </c>
      <c r="T41" s="250">
        <v>48.706999999999994</v>
      </c>
      <c r="U41" s="250">
        <v>48.706999999999994</v>
      </c>
      <c r="V41" s="250">
        <v>41.737000000000023</v>
      </c>
      <c r="W41" s="250">
        <v>22.296999999999997</v>
      </c>
      <c r="X41" s="250">
        <v>22.76799999999999</v>
      </c>
      <c r="Y41" s="250">
        <v>17.3</v>
      </c>
      <c r="Z41" s="250">
        <v>17.3</v>
      </c>
      <c r="AA41" s="250">
        <f t="shared" ref="AA41:AA44" si="14">AJ41</f>
        <v>0</v>
      </c>
      <c r="AC41" s="250">
        <v>17.3</v>
      </c>
      <c r="AD41" s="250">
        <v>17.3</v>
      </c>
      <c r="AE41" s="250">
        <v>17.3</v>
      </c>
      <c r="AF41" s="250">
        <v>17.3</v>
      </c>
      <c r="AG41" s="250">
        <v>17.3</v>
      </c>
      <c r="AH41" s="250">
        <v>0</v>
      </c>
      <c r="AI41" s="250">
        <v>0</v>
      </c>
      <c r="AJ41" s="250">
        <v>0</v>
      </c>
    </row>
    <row r="42" spans="1:36" x14ac:dyDescent="0.35">
      <c r="B42" s="50" t="s">
        <v>180</v>
      </c>
      <c r="C42" s="65"/>
      <c r="D42" s="65"/>
      <c r="E42" s="65"/>
      <c r="F42" s="65"/>
      <c r="G42" s="65"/>
      <c r="H42" s="65"/>
      <c r="I42" s="65"/>
      <c r="J42" s="250">
        <v>2281.8159999999998</v>
      </c>
      <c r="K42" s="250">
        <v>2328.4175</v>
      </c>
      <c r="L42" s="250">
        <v>2276.9275000000002</v>
      </c>
      <c r="M42" s="250">
        <v>2286.5774999999999</v>
      </c>
      <c r="N42" s="250">
        <v>1576.3775000000001</v>
      </c>
      <c r="O42" s="250">
        <v>481.95299999999997</v>
      </c>
      <c r="P42" s="250">
        <v>273.25299999999999</v>
      </c>
      <c r="Q42" s="250">
        <v>49</v>
      </c>
      <c r="R42" s="250">
        <v>48</v>
      </c>
      <c r="S42" s="250">
        <v>48</v>
      </c>
      <c r="T42" s="250">
        <v>48.269999999999996</v>
      </c>
      <c r="U42" s="250">
        <v>48.269999999999996</v>
      </c>
      <c r="V42" s="250">
        <v>41.3</v>
      </c>
      <c r="W42" s="250">
        <v>22.768000000000001</v>
      </c>
      <c r="X42" s="250">
        <v>22.76799999999999</v>
      </c>
      <c r="Y42" s="250">
        <v>17.3</v>
      </c>
      <c r="Z42" s="250">
        <v>17.3</v>
      </c>
      <c r="AA42" s="250">
        <f t="shared" si="14"/>
        <v>0</v>
      </c>
      <c r="AC42" s="250">
        <v>17.3</v>
      </c>
      <c r="AD42" s="250">
        <v>17.3</v>
      </c>
      <c r="AE42" s="250">
        <v>17.3</v>
      </c>
      <c r="AF42" s="250">
        <v>17.3</v>
      </c>
      <c r="AG42" s="250">
        <v>17.3</v>
      </c>
      <c r="AH42" s="250">
        <v>0</v>
      </c>
      <c r="AI42" s="250">
        <f t="shared" ref="AI42:AJ42" si="15">AI43+AI44</f>
        <v>0</v>
      </c>
      <c r="AJ42" s="250">
        <f t="shared" si="15"/>
        <v>0</v>
      </c>
    </row>
    <row r="43" spans="1:36" x14ac:dyDescent="0.35">
      <c r="B43" s="109" t="s">
        <v>85</v>
      </c>
      <c r="C43" s="65">
        <v>0</v>
      </c>
      <c r="D43" s="65">
        <v>0</v>
      </c>
      <c r="E43" s="65">
        <v>0</v>
      </c>
      <c r="F43" s="65">
        <v>0</v>
      </c>
      <c r="G43" s="65">
        <v>0</v>
      </c>
      <c r="H43" s="65">
        <v>0</v>
      </c>
      <c r="I43" s="65">
        <v>0</v>
      </c>
      <c r="J43" s="322">
        <v>1712.6</v>
      </c>
      <c r="K43" s="322">
        <v>1712.6</v>
      </c>
      <c r="L43" s="322">
        <v>1656.6000000000004</v>
      </c>
      <c r="M43" s="322">
        <v>946.4</v>
      </c>
      <c r="N43" s="322">
        <v>946.4</v>
      </c>
      <c r="O43" s="322">
        <v>232.97</v>
      </c>
      <c r="P43" s="322">
        <v>24.27</v>
      </c>
      <c r="Q43" s="322">
        <v>24</v>
      </c>
      <c r="R43" s="213">
        <v>24</v>
      </c>
      <c r="S43" s="213">
        <v>24</v>
      </c>
      <c r="T43" s="322">
        <v>24.27</v>
      </c>
      <c r="U43" s="322">
        <v>24.27</v>
      </c>
      <c r="V43" s="322">
        <v>17.3</v>
      </c>
      <c r="W43" s="322">
        <v>17.3</v>
      </c>
      <c r="X43" s="322">
        <v>17.3</v>
      </c>
      <c r="Y43" s="322">
        <v>17.3</v>
      </c>
      <c r="Z43" s="322">
        <v>17.3</v>
      </c>
      <c r="AA43" s="322">
        <f t="shared" si="14"/>
        <v>0</v>
      </c>
      <c r="AC43" s="322">
        <v>17.3</v>
      </c>
      <c r="AD43" s="322">
        <v>17.3</v>
      </c>
      <c r="AE43" s="322">
        <v>17.3</v>
      </c>
      <c r="AF43" s="322">
        <v>17.3</v>
      </c>
      <c r="AG43" s="322">
        <v>17.3</v>
      </c>
      <c r="AH43" s="322">
        <v>0</v>
      </c>
      <c r="AI43" s="322">
        <v>0</v>
      </c>
      <c r="AJ43" s="322">
        <v>0</v>
      </c>
    </row>
    <row r="44" spans="1:36" x14ac:dyDescent="0.35">
      <c r="B44" s="109" t="s">
        <v>90</v>
      </c>
      <c r="C44" s="65">
        <v>0</v>
      </c>
      <c r="D44" s="65">
        <v>0</v>
      </c>
      <c r="E44" s="65">
        <v>0</v>
      </c>
      <c r="F44" s="65">
        <v>0</v>
      </c>
      <c r="G44" s="65">
        <v>0</v>
      </c>
      <c r="H44" s="65">
        <v>0</v>
      </c>
      <c r="I44" s="65">
        <v>0</v>
      </c>
      <c r="J44" s="322">
        <v>569.21600000000001</v>
      </c>
      <c r="K44" s="322">
        <v>615.8175</v>
      </c>
      <c r="L44" s="322">
        <v>620.32749999999999</v>
      </c>
      <c r="M44" s="322">
        <v>1340.1775</v>
      </c>
      <c r="N44" s="322">
        <v>629.97749999999996</v>
      </c>
      <c r="O44" s="322">
        <v>248.983</v>
      </c>
      <c r="P44" s="322">
        <v>248.983</v>
      </c>
      <c r="Q44" s="322">
        <v>25</v>
      </c>
      <c r="R44" s="322">
        <v>24</v>
      </c>
      <c r="S44" s="322">
        <v>24</v>
      </c>
      <c r="T44" s="322">
        <v>24</v>
      </c>
      <c r="U44" s="322">
        <v>24</v>
      </c>
      <c r="V44" s="322">
        <v>24</v>
      </c>
      <c r="W44" s="322">
        <v>5.468</v>
      </c>
      <c r="X44" s="322">
        <v>5.4679999999999893</v>
      </c>
      <c r="Y44" s="322">
        <v>0</v>
      </c>
      <c r="Z44" s="322">
        <v>0</v>
      </c>
      <c r="AA44" s="322">
        <f t="shared" si="14"/>
        <v>0</v>
      </c>
      <c r="AC44" s="322">
        <v>0</v>
      </c>
      <c r="AD44" s="322">
        <v>0</v>
      </c>
      <c r="AE44" s="322">
        <v>0</v>
      </c>
      <c r="AF44" s="322">
        <v>0</v>
      </c>
      <c r="AG44" s="322">
        <v>0</v>
      </c>
      <c r="AH44" s="322">
        <v>0</v>
      </c>
      <c r="AI44" s="322">
        <v>0</v>
      </c>
      <c r="AJ44" s="322">
        <v>0</v>
      </c>
    </row>
    <row r="45" spans="1:36" x14ac:dyDescent="0.35">
      <c r="B45" s="112"/>
      <c r="C45" s="65"/>
      <c r="D45" s="65"/>
      <c r="E45" s="65"/>
      <c r="F45" s="65"/>
      <c r="G45" s="65"/>
      <c r="H45" s="65"/>
      <c r="I45" s="65"/>
      <c r="J45" s="322"/>
      <c r="K45" s="322"/>
      <c r="L45" s="322"/>
      <c r="M45" s="322"/>
      <c r="N45" s="322"/>
      <c r="O45" s="322"/>
      <c r="P45" s="322"/>
      <c r="Q45" s="322"/>
      <c r="R45" s="322"/>
      <c r="S45" s="322"/>
      <c r="T45" s="322"/>
      <c r="U45" s="322"/>
      <c r="V45" s="322"/>
      <c r="W45" s="322"/>
      <c r="X45" s="322"/>
      <c r="Y45" s="322"/>
      <c r="Z45" s="322"/>
      <c r="AA45" s="322"/>
      <c r="AC45" s="322"/>
      <c r="AD45" s="322"/>
      <c r="AE45" s="322"/>
      <c r="AF45" s="322"/>
      <c r="AG45" s="322"/>
      <c r="AH45" s="322"/>
      <c r="AI45" s="322"/>
      <c r="AJ45" s="322"/>
    </row>
    <row r="46" spans="1:36" x14ac:dyDescent="0.35">
      <c r="B46" s="109"/>
      <c r="C46" s="80"/>
      <c r="D46" s="80"/>
      <c r="E46" s="80"/>
      <c r="F46" s="80"/>
      <c r="G46" s="80"/>
      <c r="H46" s="80"/>
      <c r="I46" s="80"/>
      <c r="J46" s="322"/>
      <c r="K46" s="322"/>
      <c r="L46" s="322"/>
      <c r="M46" s="322"/>
      <c r="N46" s="322"/>
      <c r="O46" s="322"/>
      <c r="P46" s="322"/>
      <c r="Q46" s="322"/>
      <c r="R46" s="322"/>
      <c r="S46" s="322"/>
      <c r="T46" s="322"/>
      <c r="U46" s="322"/>
      <c r="V46" s="322"/>
      <c r="W46" s="322"/>
      <c r="X46" s="322"/>
      <c r="Y46" s="322"/>
      <c r="Z46" s="322"/>
      <c r="AA46" s="322"/>
      <c r="AC46" s="322"/>
      <c r="AD46" s="322"/>
      <c r="AE46" s="322"/>
      <c r="AF46" s="322"/>
      <c r="AG46" s="322"/>
      <c r="AH46" s="322"/>
      <c r="AI46" s="322"/>
      <c r="AJ46" s="322"/>
    </row>
    <row r="47" spans="1:36" x14ac:dyDescent="0.35">
      <c r="B47" s="50"/>
      <c r="C47" s="80"/>
      <c r="D47" s="80"/>
      <c r="E47" s="80"/>
      <c r="F47" s="80"/>
      <c r="G47" s="80"/>
      <c r="H47" s="80"/>
      <c r="I47" s="80"/>
      <c r="J47" s="322"/>
      <c r="K47" s="322"/>
      <c r="L47" s="322"/>
      <c r="M47" s="322"/>
      <c r="N47" s="322"/>
      <c r="O47" s="322"/>
      <c r="P47" s="322"/>
      <c r="Q47" s="322"/>
      <c r="R47" s="322"/>
      <c r="S47" s="322"/>
      <c r="T47" s="322"/>
      <c r="U47" s="322"/>
      <c r="V47" s="322"/>
      <c r="W47" s="322"/>
      <c r="X47" s="322"/>
      <c r="Y47" s="322"/>
      <c r="Z47" s="322"/>
      <c r="AA47" s="322"/>
      <c r="AC47" s="322"/>
      <c r="AD47" s="322"/>
      <c r="AE47" s="322"/>
      <c r="AF47" s="322"/>
      <c r="AG47" s="322"/>
      <c r="AH47" s="322"/>
      <c r="AI47" s="322"/>
      <c r="AJ47" s="322"/>
    </row>
    <row r="48" spans="1:36" x14ac:dyDescent="0.35">
      <c r="B48" s="110" t="s">
        <v>258</v>
      </c>
      <c r="C48" s="65">
        <v>0</v>
      </c>
      <c r="D48" s="65">
        <v>0</v>
      </c>
      <c r="E48" s="65">
        <v>0</v>
      </c>
      <c r="F48" s="65">
        <v>0</v>
      </c>
      <c r="G48" s="65">
        <v>0</v>
      </c>
      <c r="H48" s="65">
        <v>0</v>
      </c>
      <c r="I48" s="65">
        <v>0</v>
      </c>
      <c r="J48" s="250">
        <v>18588.184000000001</v>
      </c>
      <c r="K48" s="250">
        <v>20623.465499999998</v>
      </c>
      <c r="L48" s="250">
        <v>21989.360499999999</v>
      </c>
      <c r="M48" s="250">
        <v>23211.480499999998</v>
      </c>
      <c r="N48" s="250">
        <v>23378.835500000001</v>
      </c>
      <c r="O48" s="250">
        <v>22905.589</v>
      </c>
      <c r="P48" s="250">
        <v>22469.252</v>
      </c>
      <c r="Q48" s="250">
        <v>24207.8</v>
      </c>
      <c r="R48" s="250">
        <v>25065.673999999999</v>
      </c>
      <c r="S48" s="250">
        <v>26596.673999999999</v>
      </c>
      <c r="T48" s="250">
        <v>27021.319</v>
      </c>
      <c r="U48" s="250">
        <v>26524.808999999997</v>
      </c>
      <c r="V48" s="250">
        <v>23524.193000000003</v>
      </c>
      <c r="W48" s="250">
        <v>24494.809990000002</v>
      </c>
      <c r="X48" s="250">
        <v>26187.176851</v>
      </c>
      <c r="Y48" s="250">
        <v>26565.493014</v>
      </c>
      <c r="Z48" s="250">
        <v>29077.089198000001</v>
      </c>
      <c r="AA48" s="250">
        <f>AJ48</f>
        <v>30225.706069000007</v>
      </c>
      <c r="AC48" s="250">
        <v>26488.988162000001</v>
      </c>
      <c r="AD48" s="250">
        <v>26697.121040999999</v>
      </c>
      <c r="AE48" s="250">
        <v>26960.368439999998</v>
      </c>
      <c r="AF48" s="250">
        <v>29077.089198000001</v>
      </c>
      <c r="AG48" s="250">
        <v>29120.249220000009</v>
      </c>
      <c r="AH48" s="250">
        <v>29448.994869000006</v>
      </c>
      <c r="AI48" s="250">
        <v>29600.185641000007</v>
      </c>
      <c r="AJ48" s="250">
        <v>30225.706069000007</v>
      </c>
    </row>
    <row r="49" spans="2:36" x14ac:dyDescent="0.35">
      <c r="B49" s="38" t="s">
        <v>259</v>
      </c>
      <c r="C49" s="80"/>
      <c r="D49" s="80"/>
      <c r="E49" s="80"/>
      <c r="F49" s="80"/>
      <c r="G49" s="80"/>
      <c r="H49" s="80"/>
      <c r="I49" s="80"/>
      <c r="J49" s="322"/>
      <c r="K49" s="322"/>
      <c r="L49" s="322"/>
      <c r="M49" s="322"/>
      <c r="N49" s="322"/>
      <c r="O49" s="322"/>
      <c r="P49" s="322"/>
      <c r="Q49" s="322"/>
      <c r="R49" s="322"/>
      <c r="S49" s="322"/>
      <c r="T49" s="322"/>
      <c r="U49" s="322"/>
      <c r="V49" s="322"/>
      <c r="W49" s="322"/>
      <c r="X49" s="322"/>
      <c r="Y49" s="322"/>
      <c r="Z49" s="322"/>
      <c r="AA49" s="322"/>
      <c r="AC49" s="322"/>
      <c r="AD49" s="322"/>
      <c r="AE49" s="441"/>
      <c r="AF49" s="441"/>
      <c r="AG49" s="441"/>
      <c r="AH49" s="441"/>
      <c r="AI49" s="441"/>
      <c r="AJ49" s="441"/>
    </row>
    <row r="50" spans="2:36" x14ac:dyDescent="0.35">
      <c r="B50" s="112" t="s">
        <v>85</v>
      </c>
      <c r="C50" s="104" t="s">
        <v>18</v>
      </c>
      <c r="D50" s="104" t="s">
        <v>18</v>
      </c>
      <c r="E50" s="104" t="s">
        <v>18</v>
      </c>
      <c r="F50" s="104" t="s">
        <v>18</v>
      </c>
      <c r="G50" s="104" t="s">
        <v>18</v>
      </c>
      <c r="H50" s="104" t="s">
        <v>18</v>
      </c>
      <c r="I50" s="104" t="s">
        <v>18</v>
      </c>
      <c r="J50" s="260" t="s">
        <v>18</v>
      </c>
      <c r="K50" s="260" t="s">
        <v>18</v>
      </c>
      <c r="L50" s="260" t="s">
        <v>18</v>
      </c>
      <c r="M50" s="260" t="s">
        <v>18</v>
      </c>
      <c r="N50" s="260" t="s">
        <v>18</v>
      </c>
      <c r="O50" s="260" t="s">
        <v>18</v>
      </c>
      <c r="P50" s="260" t="s">
        <v>18</v>
      </c>
      <c r="Q50" s="260" t="s">
        <v>18</v>
      </c>
      <c r="R50" s="260" t="s">
        <v>18</v>
      </c>
      <c r="S50" s="260" t="s">
        <v>18</v>
      </c>
      <c r="T50" s="322">
        <v>11311.007</v>
      </c>
      <c r="U50" s="322">
        <v>11159.392</v>
      </c>
      <c r="V50" s="322">
        <v>9533.2819999999992</v>
      </c>
      <c r="W50" s="322">
        <v>8266.9819900000002</v>
      </c>
      <c r="X50" s="322">
        <v>8396.2294990000009</v>
      </c>
      <c r="Y50" s="322">
        <v>8711.1926249999997</v>
      </c>
      <c r="Z50" s="322">
        <v>8800.996565999998</v>
      </c>
      <c r="AA50" s="322">
        <f t="shared" ref="AA50:AA53" si="16">AJ50</f>
        <v>8888.1603570000007</v>
      </c>
      <c r="AC50" s="322">
        <v>8748.7361190000011</v>
      </c>
      <c r="AD50" s="322">
        <v>8747.3959080000004</v>
      </c>
      <c r="AE50" s="322">
        <v>8777.6578250000002</v>
      </c>
      <c r="AF50" s="322">
        <v>8800.996565999998</v>
      </c>
      <c r="AG50" s="322">
        <v>8817.0392920000013</v>
      </c>
      <c r="AH50" s="322">
        <v>8811.979193000001</v>
      </c>
      <c r="AI50" s="322">
        <v>8830.5341809999991</v>
      </c>
      <c r="AJ50" s="322">
        <v>8888.1603570000007</v>
      </c>
    </row>
    <row r="51" spans="2:36" x14ac:dyDescent="0.35">
      <c r="B51" s="113" t="s">
        <v>90</v>
      </c>
      <c r="C51" s="104" t="s">
        <v>18</v>
      </c>
      <c r="D51" s="104" t="s">
        <v>18</v>
      </c>
      <c r="E51" s="104" t="s">
        <v>18</v>
      </c>
      <c r="F51" s="104" t="s">
        <v>18</v>
      </c>
      <c r="G51" s="104" t="s">
        <v>18</v>
      </c>
      <c r="H51" s="104" t="s">
        <v>18</v>
      </c>
      <c r="I51" s="104" t="s">
        <v>18</v>
      </c>
      <c r="J51" s="260" t="s">
        <v>18</v>
      </c>
      <c r="K51" s="260" t="s">
        <v>18</v>
      </c>
      <c r="L51" s="260" t="s">
        <v>18</v>
      </c>
      <c r="M51" s="260" t="s">
        <v>18</v>
      </c>
      <c r="N51" s="260" t="s">
        <v>18</v>
      </c>
      <c r="O51" s="260" t="s">
        <v>18</v>
      </c>
      <c r="P51" s="260" t="s">
        <v>18</v>
      </c>
      <c r="Q51" s="260" t="s">
        <v>18</v>
      </c>
      <c r="R51" s="260" t="s">
        <v>18</v>
      </c>
      <c r="S51" s="260" t="s">
        <v>18</v>
      </c>
      <c r="T51" s="322">
        <v>5709.808</v>
      </c>
      <c r="U51" s="322">
        <v>5372.5029999999997</v>
      </c>
      <c r="V51" s="322">
        <v>4717.2970000000005</v>
      </c>
      <c r="W51" s="322">
        <v>4754.0969999999998</v>
      </c>
      <c r="X51" s="322">
        <v>5197</v>
      </c>
      <c r="Y51" s="322">
        <v>4278.2890340000004</v>
      </c>
      <c r="Z51" s="322">
        <v>4585.9109399999998</v>
      </c>
      <c r="AA51" s="322">
        <f t="shared" si="16"/>
        <v>4350.2871029999997</v>
      </c>
      <c r="AC51" s="322">
        <v>4280.1974659999996</v>
      </c>
      <c r="AD51" s="322">
        <v>4285.6806159999996</v>
      </c>
      <c r="AE51" s="322">
        <v>4295.5133840000008</v>
      </c>
      <c r="AF51" s="322">
        <v>4585.9109399999998</v>
      </c>
      <c r="AG51" s="322">
        <v>4590.8527159999994</v>
      </c>
      <c r="AH51" s="322">
        <v>4537.1671550000001</v>
      </c>
      <c r="AI51" s="322">
        <v>4538.8723019999998</v>
      </c>
      <c r="AJ51" s="322">
        <v>4350.2871029999997</v>
      </c>
    </row>
    <row r="52" spans="2:36" x14ac:dyDescent="0.35">
      <c r="B52" s="113" t="s">
        <v>91</v>
      </c>
      <c r="C52" s="104" t="s">
        <v>18</v>
      </c>
      <c r="D52" s="104" t="s">
        <v>18</v>
      </c>
      <c r="E52" s="104" t="s">
        <v>18</v>
      </c>
      <c r="F52" s="104" t="s">
        <v>18</v>
      </c>
      <c r="G52" s="104" t="s">
        <v>18</v>
      </c>
      <c r="H52" s="104" t="s">
        <v>18</v>
      </c>
      <c r="I52" s="104" t="s">
        <v>18</v>
      </c>
      <c r="J52" s="260" t="s">
        <v>18</v>
      </c>
      <c r="K52" s="260" t="s">
        <v>18</v>
      </c>
      <c r="L52" s="260" t="s">
        <v>18</v>
      </c>
      <c r="M52" s="260" t="s">
        <v>18</v>
      </c>
      <c r="N52" s="260" t="s">
        <v>18</v>
      </c>
      <c r="O52" s="260" t="s">
        <v>18</v>
      </c>
      <c r="P52" s="260" t="s">
        <v>18</v>
      </c>
      <c r="Q52" s="260" t="s">
        <v>18</v>
      </c>
      <c r="R52" s="260" t="s">
        <v>18</v>
      </c>
      <c r="S52" s="260" t="s">
        <v>18</v>
      </c>
      <c r="T52" s="322">
        <v>2786.7239999999997</v>
      </c>
      <c r="U52" s="322">
        <v>2786.7239999999997</v>
      </c>
      <c r="V52" s="322">
        <v>2755.2239999999997</v>
      </c>
      <c r="W52" s="322">
        <v>3114.2340000000004</v>
      </c>
      <c r="X52" s="322">
        <v>3292.0584709999998</v>
      </c>
      <c r="Y52" s="322">
        <v>2670.0118700000003</v>
      </c>
      <c r="Z52" s="322">
        <v>3211.8335660000002</v>
      </c>
      <c r="AA52" s="322">
        <f t="shared" si="16"/>
        <v>3353.0681690000001</v>
      </c>
      <c r="AC52" s="322">
        <v>2735.3624390000004</v>
      </c>
      <c r="AD52" s="322">
        <v>2792.5939680000001</v>
      </c>
      <c r="AE52" s="322">
        <v>2926.4001660000004</v>
      </c>
      <c r="AF52" s="322">
        <v>3211.8335660000002</v>
      </c>
      <c r="AG52" s="322">
        <v>3211.8335660000002</v>
      </c>
      <c r="AH52" s="322">
        <v>3235.4335660000002</v>
      </c>
      <c r="AI52" s="322">
        <v>3341.5397130000001</v>
      </c>
      <c r="AJ52" s="322">
        <v>3353.0681690000001</v>
      </c>
    </row>
    <row r="53" spans="2:36" x14ac:dyDescent="0.35">
      <c r="B53" s="38" t="s">
        <v>190</v>
      </c>
      <c r="C53" s="104" t="s">
        <v>18</v>
      </c>
      <c r="D53" s="104" t="s">
        <v>18</v>
      </c>
      <c r="E53" s="104" t="s">
        <v>18</v>
      </c>
      <c r="F53" s="104" t="s">
        <v>18</v>
      </c>
      <c r="G53" s="104" t="s">
        <v>18</v>
      </c>
      <c r="H53" s="104" t="s">
        <v>18</v>
      </c>
      <c r="I53" s="104" t="s">
        <v>18</v>
      </c>
      <c r="J53" s="260" t="s">
        <v>18</v>
      </c>
      <c r="K53" s="260" t="s">
        <v>18</v>
      </c>
      <c r="L53" s="260" t="s">
        <v>18</v>
      </c>
      <c r="M53" s="260" t="s">
        <v>18</v>
      </c>
      <c r="N53" s="260" t="s">
        <v>18</v>
      </c>
      <c r="O53" s="260" t="s">
        <v>18</v>
      </c>
      <c r="P53" s="260" t="s">
        <v>18</v>
      </c>
      <c r="Q53" s="260" t="s">
        <v>18</v>
      </c>
      <c r="R53" s="260" t="s">
        <v>18</v>
      </c>
      <c r="S53" s="260" t="s">
        <v>18</v>
      </c>
      <c r="T53" s="322">
        <v>5332.4100000000008</v>
      </c>
      <c r="U53" s="322">
        <v>5714.01</v>
      </c>
      <c r="V53" s="322">
        <v>5828.21</v>
      </c>
      <c r="W53" s="322">
        <v>5908.4169999999995</v>
      </c>
      <c r="X53" s="322">
        <v>6024.8769999999995</v>
      </c>
      <c r="Y53" s="322">
        <v>6890.5120000000006</v>
      </c>
      <c r="Z53" s="322">
        <v>8421.9060000000045</v>
      </c>
      <c r="AA53" s="322">
        <f t="shared" si="16"/>
        <v>9483.3721000000041</v>
      </c>
      <c r="AC53" s="322">
        <v>6964.9120000000003</v>
      </c>
      <c r="AD53" s="322">
        <v>7266.1460000000006</v>
      </c>
      <c r="AE53" s="322">
        <v>7465.8809999999985</v>
      </c>
      <c r="AF53" s="322">
        <v>8421.9060000000045</v>
      </c>
      <c r="AG53" s="322">
        <v>8419.106000000007</v>
      </c>
      <c r="AH53" s="322">
        <v>8679.8410000000003</v>
      </c>
      <c r="AI53" s="322">
        <v>8804.2053000000033</v>
      </c>
      <c r="AJ53" s="322">
        <v>9483.3721000000041</v>
      </c>
    </row>
    <row r="54" spans="2:36" x14ac:dyDescent="0.35">
      <c r="B54" s="50"/>
      <c r="C54" s="114"/>
      <c r="D54" s="114"/>
      <c r="E54" s="114"/>
      <c r="F54" s="114"/>
      <c r="G54" s="114"/>
      <c r="H54" s="114"/>
      <c r="I54" s="114"/>
      <c r="J54" s="399"/>
      <c r="K54" s="399"/>
      <c r="L54" s="399"/>
      <c r="M54" s="399"/>
      <c r="N54" s="399"/>
      <c r="O54" s="399"/>
      <c r="P54" s="399"/>
      <c r="Q54" s="399"/>
      <c r="R54" s="399"/>
      <c r="S54" s="399"/>
      <c r="T54" s="399"/>
      <c r="U54" s="399"/>
      <c r="V54" s="349"/>
      <c r="AC54" s="250"/>
      <c r="AD54" s="250"/>
      <c r="AE54" s="349"/>
    </row>
    <row r="55" spans="2:36" x14ac:dyDescent="0.35">
      <c r="B55" s="173" t="s">
        <v>260</v>
      </c>
      <c r="C55" s="61">
        <v>2001</v>
      </c>
      <c r="D55" s="61">
        <v>2002</v>
      </c>
      <c r="E55" s="61">
        <v>2003</v>
      </c>
      <c r="F55" s="61">
        <v>2004</v>
      </c>
      <c r="G55" s="61">
        <v>2005</v>
      </c>
      <c r="H55" s="61">
        <v>2006</v>
      </c>
      <c r="I55" s="61">
        <v>2007</v>
      </c>
      <c r="J55" s="218">
        <v>2008</v>
      </c>
      <c r="K55" s="218">
        <v>2009</v>
      </c>
      <c r="L55" s="218">
        <v>2010</v>
      </c>
      <c r="M55" s="218">
        <v>2011</v>
      </c>
      <c r="N55" s="218">
        <v>2012</v>
      </c>
      <c r="O55" s="218">
        <v>2013</v>
      </c>
      <c r="P55" s="218">
        <v>2014</v>
      </c>
      <c r="Q55" s="218">
        <v>2015</v>
      </c>
      <c r="R55" s="218">
        <v>2016</v>
      </c>
      <c r="S55" s="218">
        <v>2017</v>
      </c>
      <c r="T55" s="218">
        <v>2018</v>
      </c>
      <c r="U55" s="218">
        <v>2019</v>
      </c>
      <c r="V55" s="218">
        <v>2020</v>
      </c>
      <c r="W55" s="218">
        <v>2021</v>
      </c>
      <c r="X55" s="218">
        <v>2022</v>
      </c>
      <c r="Y55" s="218">
        <v>203</v>
      </c>
      <c r="Z55" s="219">
        <v>2024</v>
      </c>
      <c r="AA55" s="220">
        <v>2025</v>
      </c>
      <c r="AC55" s="221" t="s">
        <v>3</v>
      </c>
      <c r="AD55" s="221" t="s">
        <v>4</v>
      </c>
      <c r="AE55" s="221" t="s">
        <v>5</v>
      </c>
      <c r="AF55" s="221">
        <v>2024</v>
      </c>
      <c r="AG55" s="222" t="s">
        <v>6</v>
      </c>
      <c r="AH55" s="222" t="s">
        <v>7</v>
      </c>
      <c r="AI55" s="222" t="s">
        <v>8</v>
      </c>
      <c r="AJ55" s="222">
        <v>2025</v>
      </c>
    </row>
    <row r="56" spans="2:36" x14ac:dyDescent="0.35">
      <c r="B56" s="34" t="s">
        <v>188</v>
      </c>
      <c r="C56" s="65">
        <v>0</v>
      </c>
      <c r="D56" s="65">
        <v>0</v>
      </c>
      <c r="E56" s="65">
        <v>0</v>
      </c>
      <c r="F56" s="65">
        <v>0</v>
      </c>
      <c r="G56" s="65">
        <v>0</v>
      </c>
      <c r="H56" s="65">
        <v>0</v>
      </c>
      <c r="I56" s="65">
        <v>0</v>
      </c>
      <c r="J56" s="250">
        <v>7806.7170096955651</v>
      </c>
      <c r="K56" s="250">
        <v>10907.089172066126</v>
      </c>
      <c r="L56" s="250">
        <v>14351.895928778911</v>
      </c>
      <c r="M56" s="250">
        <v>16800.47927777523</v>
      </c>
      <c r="N56" s="250">
        <v>18444.757229315044</v>
      </c>
      <c r="O56" s="250">
        <v>19142.107623175612</v>
      </c>
      <c r="P56" s="250">
        <v>19695.463847499999</v>
      </c>
      <c r="Q56" s="250">
        <v>21237</v>
      </c>
      <c r="R56" s="250">
        <v>24334</v>
      </c>
      <c r="S56" s="250">
        <v>27446</v>
      </c>
      <c r="T56" s="250">
        <v>28132.914448639793</v>
      </c>
      <c r="U56" s="250">
        <v>29767.625823840161</v>
      </c>
      <c r="V56" s="250">
        <v>28272.154582654999</v>
      </c>
      <c r="W56" s="250">
        <v>29591.752673066996</v>
      </c>
      <c r="X56" s="250">
        <v>31771.818323362</v>
      </c>
      <c r="Y56" s="250">
        <v>31669.254809956001</v>
      </c>
      <c r="Z56" s="250">
        <v>31018.310728700002</v>
      </c>
      <c r="AA56" s="250">
        <f t="shared" ref="AA56:AA65" si="17">AJ56</f>
        <v>30806.695566399998</v>
      </c>
      <c r="AC56" s="250">
        <v>9055.9501851000005</v>
      </c>
      <c r="AD56" s="250">
        <v>16596.687663000001</v>
      </c>
      <c r="AE56" s="250">
        <v>22583.562223100002</v>
      </c>
      <c r="AF56" s="250">
        <v>31018.310728700002</v>
      </c>
      <c r="AG56" s="250">
        <v>8969.8442165999986</v>
      </c>
      <c r="AH56" s="250">
        <v>16443.872247899999</v>
      </c>
      <c r="AI56" s="250">
        <v>22419.146660400002</v>
      </c>
      <c r="AJ56" s="250">
        <v>30806.695566399998</v>
      </c>
    </row>
    <row r="57" spans="2:36" x14ac:dyDescent="0.35">
      <c r="B57" s="34" t="s">
        <v>180</v>
      </c>
      <c r="C57" s="65"/>
      <c r="D57" s="65"/>
      <c r="E57" s="65"/>
      <c r="F57" s="65"/>
      <c r="G57" s="65"/>
      <c r="H57" s="65"/>
      <c r="I57" s="65"/>
      <c r="J57" s="250">
        <v>3900.037644</v>
      </c>
      <c r="K57" s="250">
        <v>4975.3514381613422</v>
      </c>
      <c r="L57" s="250">
        <v>6631.6307071870324</v>
      </c>
      <c r="M57" s="250">
        <v>7300.5154852416081</v>
      </c>
      <c r="N57" s="250">
        <v>8276.7538032511056</v>
      </c>
      <c r="O57" s="250">
        <v>9142.9607783136598</v>
      </c>
      <c r="P57" s="250">
        <v>9261.9451432999995</v>
      </c>
      <c r="Q57" s="250">
        <v>9989</v>
      </c>
      <c r="R57" s="250">
        <v>11159</v>
      </c>
      <c r="S57" s="250">
        <v>11591</v>
      </c>
      <c r="T57" s="250">
        <v>11405.74319251602</v>
      </c>
      <c r="U57" s="250">
        <v>11713.27946002743</v>
      </c>
      <c r="V57" s="250">
        <v>9948.9512834630004</v>
      </c>
      <c r="W57" s="250">
        <v>11281.422858117001</v>
      </c>
      <c r="X57" s="250">
        <v>11699.504380683</v>
      </c>
      <c r="Y57" s="250">
        <v>11395.023415718999</v>
      </c>
      <c r="Z57" s="250">
        <v>10796.145280000001</v>
      </c>
      <c r="AA57" s="250">
        <f t="shared" si="17"/>
        <v>10248.4185</v>
      </c>
      <c r="AB57" s="242"/>
      <c r="AC57" s="250">
        <v>3475.3205199999998</v>
      </c>
      <c r="AD57" s="250">
        <v>5768.1234199999999</v>
      </c>
      <c r="AE57" s="250">
        <v>7883.2683399999996</v>
      </c>
      <c r="AF57" s="250">
        <v>10796.145280000001</v>
      </c>
      <c r="AG57" s="250">
        <v>2989.3080499999996</v>
      </c>
      <c r="AH57" s="250">
        <v>5188.7117099999996</v>
      </c>
      <c r="AI57" s="250">
        <f t="shared" ref="AI57:AJ57" si="18">SUM(AI58:AI60)</f>
        <v>7449.5145899999998</v>
      </c>
      <c r="AJ57" s="250">
        <f t="shared" si="18"/>
        <v>10248.4185</v>
      </c>
    </row>
    <row r="58" spans="2:36" x14ac:dyDescent="0.35">
      <c r="B58" s="108" t="s">
        <v>85</v>
      </c>
      <c r="C58" s="80">
        <v>0</v>
      </c>
      <c r="D58" s="80">
        <v>0</v>
      </c>
      <c r="E58" s="80">
        <v>0</v>
      </c>
      <c r="F58" s="80">
        <v>0</v>
      </c>
      <c r="G58" s="80">
        <v>0</v>
      </c>
      <c r="H58" s="80">
        <v>0</v>
      </c>
      <c r="I58" s="80">
        <v>0</v>
      </c>
      <c r="J58" s="321" t="s">
        <v>18</v>
      </c>
      <c r="K58" s="321" t="s">
        <v>18</v>
      </c>
      <c r="L58" s="321" t="s">
        <v>18</v>
      </c>
      <c r="M58" s="321" t="s">
        <v>18</v>
      </c>
      <c r="N58" s="321" t="s">
        <v>18</v>
      </c>
      <c r="O58" s="321">
        <v>0</v>
      </c>
      <c r="P58" s="321">
        <v>0</v>
      </c>
      <c r="Q58" s="322">
        <v>1987</v>
      </c>
      <c r="R58" s="322">
        <v>3044</v>
      </c>
      <c r="S58" s="322">
        <v>2904</v>
      </c>
      <c r="T58" s="322">
        <v>2987.2551640004999</v>
      </c>
      <c r="U58" s="322">
        <v>3151.2621479949999</v>
      </c>
      <c r="V58" s="322">
        <v>2616.0694590749995</v>
      </c>
      <c r="W58" s="322">
        <v>3040.7349803830002</v>
      </c>
      <c r="X58" s="322">
        <v>2707.1357340000004</v>
      </c>
      <c r="Y58" s="322">
        <v>2649.139906719</v>
      </c>
      <c r="Z58" s="322">
        <v>2924.0420000000004</v>
      </c>
      <c r="AA58" s="322">
        <f t="shared" si="17"/>
        <v>2791.6652399999998</v>
      </c>
      <c r="AC58" s="322">
        <v>861.60825</v>
      </c>
      <c r="AD58" s="453">
        <v>1472.73171</v>
      </c>
      <c r="AE58" s="453">
        <v>2083.1314200000002</v>
      </c>
      <c r="AF58" s="453">
        <v>2924.0420000000004</v>
      </c>
      <c r="AG58" s="453">
        <v>823.13905999999986</v>
      </c>
      <c r="AH58" s="440">
        <v>1410.55952</v>
      </c>
      <c r="AI58" s="453">
        <v>2065.4698399999997</v>
      </c>
      <c r="AJ58" s="453">
        <v>2791.6652399999998</v>
      </c>
    </row>
    <row r="59" spans="2:36" x14ac:dyDescent="0.35">
      <c r="B59" s="108" t="s">
        <v>90</v>
      </c>
      <c r="C59" s="80">
        <v>0</v>
      </c>
      <c r="D59" s="80">
        <v>0</v>
      </c>
      <c r="E59" s="80">
        <v>0</v>
      </c>
      <c r="F59" s="80">
        <v>0</v>
      </c>
      <c r="G59" s="80">
        <v>0</v>
      </c>
      <c r="H59" s="80">
        <v>0</v>
      </c>
      <c r="I59" s="80">
        <v>0</v>
      </c>
      <c r="J59" s="321" t="s">
        <v>18</v>
      </c>
      <c r="K59" s="321" t="s">
        <v>18</v>
      </c>
      <c r="L59" s="321" t="s">
        <v>18</v>
      </c>
      <c r="M59" s="321" t="s">
        <v>18</v>
      </c>
      <c r="N59" s="321" t="s">
        <v>18</v>
      </c>
      <c r="O59" s="321">
        <v>0</v>
      </c>
      <c r="P59" s="321">
        <v>0</v>
      </c>
      <c r="Q59" s="322">
        <v>4847</v>
      </c>
      <c r="R59" s="322">
        <v>4926</v>
      </c>
      <c r="S59" s="322">
        <v>5095</v>
      </c>
      <c r="T59" s="322">
        <v>5163.8817598968499</v>
      </c>
      <c r="U59" s="322">
        <v>5298.3028679999998</v>
      </c>
      <c r="V59" s="322">
        <v>4346.1518260000003</v>
      </c>
      <c r="W59" s="322">
        <v>4979.0394788590002</v>
      </c>
      <c r="X59" s="322">
        <v>4885.1244195829995</v>
      </c>
      <c r="Y59" s="322">
        <v>4473.1160895709991</v>
      </c>
      <c r="Z59" s="322">
        <v>4203.4434000000001</v>
      </c>
      <c r="AA59" s="322">
        <f t="shared" si="17"/>
        <v>4070.2593100000004</v>
      </c>
      <c r="AC59" s="322">
        <v>1320.3307399999999</v>
      </c>
      <c r="AD59" s="453">
        <v>2238.0390299999999</v>
      </c>
      <c r="AE59" s="453">
        <v>3080.8066199999998</v>
      </c>
      <c r="AF59" s="453">
        <v>4203.4434000000001</v>
      </c>
      <c r="AG59" s="453">
        <v>1229.4638600000001</v>
      </c>
      <c r="AH59" s="440">
        <v>2027.3108099999999</v>
      </c>
      <c r="AI59" s="453">
        <v>2931.2943299999997</v>
      </c>
      <c r="AJ59" s="453">
        <v>4070.2593100000004</v>
      </c>
    </row>
    <row r="60" spans="2:36" x14ac:dyDescent="0.35">
      <c r="B60" s="108" t="s">
        <v>251</v>
      </c>
      <c r="C60" s="80">
        <v>0</v>
      </c>
      <c r="D60" s="80">
        <v>0</v>
      </c>
      <c r="E60" s="80">
        <v>0</v>
      </c>
      <c r="F60" s="80">
        <v>0</v>
      </c>
      <c r="G60" s="80">
        <v>0</v>
      </c>
      <c r="H60" s="80">
        <v>0</v>
      </c>
      <c r="I60" s="80">
        <v>0</v>
      </c>
      <c r="J60" s="322">
        <v>3900.037644</v>
      </c>
      <c r="K60" s="322">
        <v>4975.3514381613422</v>
      </c>
      <c r="L60" s="322">
        <v>6631.6307071870324</v>
      </c>
      <c r="M60" s="322">
        <v>7300.5154852416081</v>
      </c>
      <c r="N60" s="322">
        <v>8276.7538032511056</v>
      </c>
      <c r="O60" s="322">
        <v>9142.9607783136598</v>
      </c>
      <c r="P60" s="322">
        <v>9261.9451432999995</v>
      </c>
      <c r="Q60" s="322">
        <v>3155</v>
      </c>
      <c r="R60" s="322">
        <v>3189</v>
      </c>
      <c r="S60" s="322">
        <v>3592</v>
      </c>
      <c r="T60" s="322">
        <v>3254.6062686186701</v>
      </c>
      <c r="U60" s="322">
        <v>3263.71444403243</v>
      </c>
      <c r="V60" s="322">
        <v>2986.7299983880002</v>
      </c>
      <c r="W60" s="322">
        <v>3261.6483988750001</v>
      </c>
      <c r="X60" s="322">
        <v>4107.2442271</v>
      </c>
      <c r="Y60" s="322">
        <v>4272.7674194290003</v>
      </c>
      <c r="Z60" s="322">
        <v>3668.6598800000002</v>
      </c>
      <c r="AA60" s="322">
        <f t="shared" si="17"/>
        <v>3386.4939499999996</v>
      </c>
      <c r="AC60" s="322">
        <v>1293.3815300000001</v>
      </c>
      <c r="AD60" s="453">
        <v>2057.35268</v>
      </c>
      <c r="AE60" s="453">
        <v>2719.3302999999996</v>
      </c>
      <c r="AF60" s="453">
        <v>3668.6598800000002</v>
      </c>
      <c r="AG60" s="453">
        <v>936.70513000000005</v>
      </c>
      <c r="AH60" s="440">
        <v>1750.8413800000001</v>
      </c>
      <c r="AI60" s="453">
        <v>2452.7504200000003</v>
      </c>
      <c r="AJ60" s="453">
        <v>3386.4939499999996</v>
      </c>
    </row>
    <row r="61" spans="2:36" x14ac:dyDescent="0.35">
      <c r="B61" s="34" t="s">
        <v>9</v>
      </c>
      <c r="C61" s="65"/>
      <c r="D61" s="65"/>
      <c r="E61" s="65"/>
      <c r="F61" s="65"/>
      <c r="G61" s="65"/>
      <c r="H61" s="65"/>
      <c r="I61" s="65"/>
      <c r="J61" s="250">
        <v>3906.6793656955651</v>
      </c>
      <c r="K61" s="250">
        <v>5905.4905559047838</v>
      </c>
      <c r="L61" s="250">
        <v>7689.4817925918805</v>
      </c>
      <c r="M61" s="250">
        <v>9330.3320686166226</v>
      </c>
      <c r="N61" s="250">
        <v>9936.7398379409387</v>
      </c>
      <c r="O61" s="250">
        <v>9769.3501915000015</v>
      </c>
      <c r="P61" s="250">
        <v>10197.5849363</v>
      </c>
      <c r="Q61" s="250">
        <v>11025</v>
      </c>
      <c r="R61" s="250">
        <v>12509</v>
      </c>
      <c r="S61" s="250">
        <v>14994</v>
      </c>
      <c r="T61" s="250">
        <v>15492.18640608535</v>
      </c>
      <c r="U61" s="250">
        <v>16297.0427621405</v>
      </c>
      <c r="V61" s="250">
        <v>17230.592968547</v>
      </c>
      <c r="W61" s="250">
        <v>16467.803851113997</v>
      </c>
      <c r="X61" s="250">
        <v>17883.197043460998</v>
      </c>
      <c r="Y61" s="250">
        <v>16244.941121595</v>
      </c>
      <c r="Z61" s="250">
        <v>17683.2734987</v>
      </c>
      <c r="AA61" s="250">
        <f t="shared" si="17"/>
        <v>17649.559646399997</v>
      </c>
      <c r="AB61" s="250"/>
      <c r="AC61" s="250">
        <v>5131.4232951000004</v>
      </c>
      <c r="AD61" s="250">
        <v>9813.552533</v>
      </c>
      <c r="AE61" s="250">
        <v>12902.774393100002</v>
      </c>
      <c r="AF61" s="250">
        <v>17683.2734987</v>
      </c>
      <c r="AG61" s="250">
        <v>5368.6702065999998</v>
      </c>
      <c r="AH61" s="250">
        <v>9948.3220079000002</v>
      </c>
      <c r="AI61" s="250">
        <f t="shared" ref="AI61:AJ61" si="19">AI62+AI63</f>
        <v>12831.756270400001</v>
      </c>
      <c r="AJ61" s="250">
        <f t="shared" si="19"/>
        <v>17649.559646399997</v>
      </c>
    </row>
    <row r="62" spans="2:36" x14ac:dyDescent="0.35">
      <c r="B62" s="108" t="s">
        <v>190</v>
      </c>
      <c r="C62" s="80">
        <v>0</v>
      </c>
      <c r="D62" s="80">
        <v>0</v>
      </c>
      <c r="E62" s="80">
        <v>0</v>
      </c>
      <c r="F62" s="80">
        <v>0</v>
      </c>
      <c r="G62" s="80">
        <v>0</v>
      </c>
      <c r="H62" s="80">
        <v>0</v>
      </c>
      <c r="I62" s="80">
        <v>0</v>
      </c>
      <c r="J62" s="322">
        <v>3906.6793656955651</v>
      </c>
      <c r="K62" s="322">
        <v>5905.4905559047838</v>
      </c>
      <c r="L62" s="322">
        <v>7689.4817925918805</v>
      </c>
      <c r="M62" s="322">
        <v>9330.3320686166226</v>
      </c>
      <c r="N62" s="322">
        <v>9936.7398379409387</v>
      </c>
      <c r="O62" s="322">
        <v>9769.3501915000015</v>
      </c>
      <c r="P62" s="322">
        <v>10197.5849363</v>
      </c>
      <c r="Q62" s="322">
        <v>11025</v>
      </c>
      <c r="R62" s="322">
        <v>12443</v>
      </c>
      <c r="S62" s="322">
        <v>14332</v>
      </c>
      <c r="T62" s="322">
        <v>14721.1707615222</v>
      </c>
      <c r="U62" s="322">
        <v>15500.943040608599</v>
      </c>
      <c r="V62" s="322">
        <v>16442.827853071001</v>
      </c>
      <c r="W62" s="322">
        <v>15535.659450685998</v>
      </c>
      <c r="X62" s="322">
        <v>16700.904733269999</v>
      </c>
      <c r="Y62" s="322">
        <v>14892.141966290001</v>
      </c>
      <c r="Z62" s="322">
        <v>15917.123332400002</v>
      </c>
      <c r="AA62" s="322">
        <f t="shared" si="17"/>
        <v>16150.646299799999</v>
      </c>
      <c r="AC62" s="322">
        <v>4562.367193</v>
      </c>
      <c r="AD62" s="453">
        <v>8846.6687738000001</v>
      </c>
      <c r="AE62" s="453">
        <v>11560.760816800002</v>
      </c>
      <c r="AF62" s="453">
        <v>15917.123332400002</v>
      </c>
      <c r="AG62" s="453">
        <v>4940.7274792999997</v>
      </c>
      <c r="AH62" s="440">
        <v>9122.2431581000001</v>
      </c>
      <c r="AI62" s="453">
        <v>11684.380580000001</v>
      </c>
      <c r="AJ62" s="453">
        <v>16150.646299799999</v>
      </c>
    </row>
    <row r="63" spans="2:36" x14ac:dyDescent="0.35">
      <c r="B63" s="108" t="s">
        <v>261</v>
      </c>
      <c r="C63" s="115"/>
      <c r="D63" s="115"/>
      <c r="E63" s="115"/>
      <c r="F63" s="115"/>
      <c r="G63" s="115"/>
      <c r="H63" s="115"/>
      <c r="I63" s="115"/>
      <c r="J63" s="321">
        <v>0</v>
      </c>
      <c r="K63" s="321">
        <v>0</v>
      </c>
      <c r="L63" s="321">
        <v>0</v>
      </c>
      <c r="M63" s="321">
        <v>0</v>
      </c>
      <c r="N63" s="321">
        <v>0</v>
      </c>
      <c r="O63" s="321">
        <v>0</v>
      </c>
      <c r="P63" s="321">
        <v>0</v>
      </c>
      <c r="Q63" s="321">
        <v>0</v>
      </c>
      <c r="R63" s="322">
        <v>66</v>
      </c>
      <c r="S63" s="322">
        <v>662</v>
      </c>
      <c r="T63" s="322">
        <v>771.01564456314998</v>
      </c>
      <c r="U63" s="322">
        <v>796.09972153190006</v>
      </c>
      <c r="V63" s="322">
        <v>787.76511547600012</v>
      </c>
      <c r="W63" s="322">
        <v>932.14440042799993</v>
      </c>
      <c r="X63" s="322">
        <v>1182.2923101910001</v>
      </c>
      <c r="Y63" s="322">
        <v>1352.7991553049999</v>
      </c>
      <c r="Z63" s="322">
        <v>1766.1501662999999</v>
      </c>
      <c r="AA63" s="322">
        <f t="shared" si="17"/>
        <v>1498.9133465999998</v>
      </c>
      <c r="AC63" s="322">
        <v>569.05610209999998</v>
      </c>
      <c r="AD63" s="453">
        <v>966.88375919999999</v>
      </c>
      <c r="AE63" s="453">
        <v>1342.0135762999998</v>
      </c>
      <c r="AF63" s="453">
        <v>1766.1501662999999</v>
      </c>
      <c r="AG63" s="453">
        <v>427.94272730000006</v>
      </c>
      <c r="AH63" s="440">
        <v>826.07884979999994</v>
      </c>
      <c r="AI63" s="453">
        <v>1147.3756903999999</v>
      </c>
      <c r="AJ63" s="453">
        <v>1498.9133465999998</v>
      </c>
    </row>
    <row r="64" spans="2:36" x14ac:dyDescent="0.35">
      <c r="B64" s="34" t="s">
        <v>181</v>
      </c>
      <c r="C64" s="65"/>
      <c r="D64" s="65"/>
      <c r="E64" s="65"/>
      <c r="F64" s="65"/>
      <c r="G64" s="65"/>
      <c r="H64" s="65"/>
      <c r="I64" s="65"/>
      <c r="J64" s="250">
        <v>0</v>
      </c>
      <c r="K64" s="250">
        <v>26.247177999999998</v>
      </c>
      <c r="L64" s="250">
        <v>30.783429000000005</v>
      </c>
      <c r="M64" s="250">
        <v>169.63172391699999</v>
      </c>
      <c r="N64" s="250">
        <v>231.26358812300003</v>
      </c>
      <c r="O64" s="250">
        <v>229.79665336195004</v>
      </c>
      <c r="P64" s="250">
        <v>235.93376789999999</v>
      </c>
      <c r="Q64" s="250">
        <v>222</v>
      </c>
      <c r="R64" s="250">
        <v>666</v>
      </c>
      <c r="S64" s="250">
        <v>861</v>
      </c>
      <c r="T64" s="250">
        <v>1234.9848500384198</v>
      </c>
      <c r="U64" s="250">
        <v>1757.3036016722301</v>
      </c>
      <c r="V64" s="250">
        <v>1092.610330645</v>
      </c>
      <c r="W64" s="250">
        <v>1842.5259638360001</v>
      </c>
      <c r="X64" s="250">
        <v>2189.1168992180001</v>
      </c>
      <c r="Y64" s="250">
        <v>4029.2902726420002</v>
      </c>
      <c r="Z64" s="250">
        <v>2538.8919500000002</v>
      </c>
      <c r="AA64" s="250">
        <f t="shared" si="17"/>
        <v>2908.7174199999999</v>
      </c>
      <c r="AB64" s="242"/>
      <c r="AC64" s="250">
        <v>449.20636999999999</v>
      </c>
      <c r="AD64" s="250">
        <v>1015.0117100000001</v>
      </c>
      <c r="AE64" s="250">
        <v>1797.5194899999997</v>
      </c>
      <c r="AF64" s="250">
        <v>2538.8919500000002</v>
      </c>
      <c r="AG64" s="250">
        <v>611.86595999999997</v>
      </c>
      <c r="AH64" s="250">
        <v>1306.8385299999998</v>
      </c>
      <c r="AI64" s="250">
        <f t="shared" ref="AI64:AJ64" si="20">AI65</f>
        <v>2137.8758000000003</v>
      </c>
      <c r="AJ64" s="250">
        <f t="shared" si="20"/>
        <v>2908.7174199999999</v>
      </c>
    </row>
    <row r="65" spans="1:38" x14ac:dyDescent="0.35">
      <c r="B65" s="109" t="s">
        <v>91</v>
      </c>
      <c r="C65" s="80">
        <v>0</v>
      </c>
      <c r="D65" s="80">
        <v>0</v>
      </c>
      <c r="E65" s="80">
        <v>0</v>
      </c>
      <c r="F65" s="80">
        <v>0</v>
      </c>
      <c r="G65" s="80">
        <v>0</v>
      </c>
      <c r="H65" s="80">
        <v>0</v>
      </c>
      <c r="I65" s="80">
        <v>0</v>
      </c>
      <c r="J65" s="322">
        <v>0</v>
      </c>
      <c r="K65" s="322">
        <v>26.247177999999998</v>
      </c>
      <c r="L65" s="322">
        <v>30.783429000000005</v>
      </c>
      <c r="M65" s="322">
        <v>169.63172391699999</v>
      </c>
      <c r="N65" s="322">
        <v>231.26358812300003</v>
      </c>
      <c r="O65" s="322">
        <v>229.79665336195004</v>
      </c>
      <c r="P65" s="322">
        <v>235.93376789999999</v>
      </c>
      <c r="Q65" s="322">
        <v>222</v>
      </c>
      <c r="R65" s="322">
        <v>666</v>
      </c>
      <c r="S65" s="322">
        <v>861</v>
      </c>
      <c r="T65" s="322">
        <v>1234.9848500384198</v>
      </c>
      <c r="U65" s="322">
        <v>1757.3036016722301</v>
      </c>
      <c r="V65" s="322">
        <v>1092.610330645</v>
      </c>
      <c r="W65" s="322">
        <v>1842.5259638360001</v>
      </c>
      <c r="X65" s="322">
        <v>2189.1168992180001</v>
      </c>
      <c r="Y65" s="322">
        <v>4029.2902726420002</v>
      </c>
      <c r="Z65" s="322">
        <v>2538.8919500000002</v>
      </c>
      <c r="AA65" s="322">
        <f t="shared" si="17"/>
        <v>2908.7174199999999</v>
      </c>
      <c r="AC65" s="322">
        <v>449.20636999999999</v>
      </c>
      <c r="AD65" s="453">
        <v>1015.0117100000001</v>
      </c>
      <c r="AE65" s="453">
        <v>1797.5194899999997</v>
      </c>
      <c r="AF65" s="453">
        <v>2538.8919500000002</v>
      </c>
      <c r="AG65" s="453">
        <v>611.86595999999997</v>
      </c>
      <c r="AH65" s="440">
        <v>1306.8385299999998</v>
      </c>
      <c r="AI65" s="453">
        <v>2137.8758000000003</v>
      </c>
      <c r="AJ65" s="453">
        <v>2908.7174199999999</v>
      </c>
    </row>
    <row r="66" spans="1:38" x14ac:dyDescent="0.35">
      <c r="O66" s="227"/>
      <c r="P66" s="227"/>
      <c r="Q66" s="227"/>
      <c r="R66" s="227"/>
      <c r="S66" s="242"/>
      <c r="T66" s="242"/>
      <c r="U66" s="242"/>
      <c r="W66" s="242"/>
      <c r="X66" s="242"/>
      <c r="Z66" s="242"/>
      <c r="AA66" s="242"/>
      <c r="AB66" s="242"/>
    </row>
    <row r="67" spans="1:38" x14ac:dyDescent="0.35">
      <c r="B67" s="50" t="s">
        <v>205</v>
      </c>
      <c r="C67" s="140">
        <v>0</v>
      </c>
      <c r="D67" s="140">
        <v>0</v>
      </c>
      <c r="E67" s="140">
        <v>0</v>
      </c>
      <c r="F67" s="140">
        <v>0</v>
      </c>
      <c r="G67" s="140">
        <v>0</v>
      </c>
      <c r="H67" s="140">
        <v>0</v>
      </c>
      <c r="I67" s="140">
        <v>0</v>
      </c>
      <c r="J67" s="398">
        <v>0</v>
      </c>
      <c r="K67" s="398">
        <v>0</v>
      </c>
      <c r="L67" s="398">
        <v>0</v>
      </c>
      <c r="M67" s="398">
        <v>0</v>
      </c>
      <c r="N67" s="398">
        <v>0</v>
      </c>
      <c r="O67" s="250">
        <v>44.422195199960001</v>
      </c>
      <c r="P67" s="250">
        <v>67.487128199999987</v>
      </c>
      <c r="Q67" s="250">
        <v>151</v>
      </c>
      <c r="R67" s="250">
        <v>139</v>
      </c>
      <c r="S67" s="250">
        <v>175</v>
      </c>
      <c r="T67" s="250">
        <v>226.04683239560001</v>
      </c>
      <c r="U67" s="250">
        <v>272.88727332913004</v>
      </c>
      <c r="V67" s="250">
        <v>265.84369770500001</v>
      </c>
      <c r="W67" s="250">
        <v>732.74097118299983</v>
      </c>
      <c r="X67" s="250">
        <v>1782.1847993489996</v>
      </c>
      <c r="Y67" s="250">
        <v>3200.7646052680002</v>
      </c>
      <c r="Z67" s="250">
        <v>6053.598222269</v>
      </c>
      <c r="AA67" s="250">
        <f t="shared" ref="AA67:AA72" si="21">AJ67</f>
        <v>10598.972404610999</v>
      </c>
      <c r="AC67" s="250">
        <v>926.58710964300008</v>
      </c>
      <c r="AD67" s="250">
        <v>2472.509188434</v>
      </c>
      <c r="AE67" s="250">
        <v>4313.7356042629999</v>
      </c>
      <c r="AF67" s="250">
        <v>6053.598222269</v>
      </c>
      <c r="AG67" s="250">
        <v>2113.201498591</v>
      </c>
      <c r="AH67" s="250">
        <v>5094.1513441689995</v>
      </c>
      <c r="AI67" s="250">
        <v>8354.5000404910006</v>
      </c>
      <c r="AJ67" s="250">
        <v>10598.972404610999</v>
      </c>
    </row>
    <row r="68" spans="1:38" x14ac:dyDescent="0.35">
      <c r="B68" s="34" t="s">
        <v>180</v>
      </c>
      <c r="C68" t="s">
        <v>18</v>
      </c>
      <c r="D68" t="s">
        <v>18</v>
      </c>
      <c r="E68" t="s">
        <v>18</v>
      </c>
      <c r="F68" t="s">
        <v>18</v>
      </c>
      <c r="G68" t="s">
        <v>18</v>
      </c>
      <c r="H68" t="s">
        <v>18</v>
      </c>
      <c r="I68" t="s">
        <v>18</v>
      </c>
      <c r="J68" s="398">
        <v>0</v>
      </c>
      <c r="K68" s="398">
        <v>0</v>
      </c>
      <c r="L68" s="398">
        <v>0</v>
      </c>
      <c r="M68" s="398">
        <v>0</v>
      </c>
      <c r="N68" s="398">
        <v>0</v>
      </c>
      <c r="O68" s="398">
        <v>0</v>
      </c>
      <c r="P68" s="398">
        <v>0</v>
      </c>
      <c r="Q68" s="398">
        <v>0</v>
      </c>
      <c r="R68" s="398">
        <v>0</v>
      </c>
      <c r="S68" s="398">
        <v>0</v>
      </c>
      <c r="T68" s="398">
        <v>0</v>
      </c>
      <c r="U68" s="398">
        <v>0</v>
      </c>
      <c r="V68" s="250">
        <v>75.663519657999984</v>
      </c>
      <c r="W68" s="250">
        <v>76.138244429999986</v>
      </c>
      <c r="X68" s="250">
        <v>168.01695623000001</v>
      </c>
      <c r="Y68" s="250">
        <v>393.41413423299997</v>
      </c>
      <c r="Z68" s="250">
        <v>1015.0853994720001</v>
      </c>
      <c r="AA68" s="250">
        <f t="shared" si="21"/>
        <v>1701.8599161869997</v>
      </c>
      <c r="AB68" s="250"/>
      <c r="AC68" s="250">
        <v>127.67930438299999</v>
      </c>
      <c r="AD68" s="250">
        <v>423.81550021399994</v>
      </c>
      <c r="AE68" s="250">
        <v>838.9459541010001</v>
      </c>
      <c r="AF68" s="250">
        <v>1015.0853994720001</v>
      </c>
      <c r="AG68" s="250">
        <v>218.50899552800001</v>
      </c>
      <c r="AH68" s="250">
        <v>765.72576699599983</v>
      </c>
      <c r="AI68" s="250">
        <v>1364.405635048</v>
      </c>
      <c r="AJ68" s="250">
        <v>1701.8599161869997</v>
      </c>
    </row>
    <row r="69" spans="1:38" x14ac:dyDescent="0.35">
      <c r="B69" s="34" t="s">
        <v>9</v>
      </c>
      <c r="C69" t="s">
        <v>18</v>
      </c>
      <c r="D69" t="s">
        <v>18</v>
      </c>
      <c r="E69" t="s">
        <v>18</v>
      </c>
      <c r="F69" t="s">
        <v>18</v>
      </c>
      <c r="G69" t="s">
        <v>18</v>
      </c>
      <c r="H69" t="s">
        <v>18</v>
      </c>
      <c r="I69" t="s">
        <v>18</v>
      </c>
      <c r="J69" s="398">
        <v>0</v>
      </c>
      <c r="K69" s="398">
        <v>0</v>
      </c>
      <c r="L69" s="398">
        <v>0</v>
      </c>
      <c r="M69" s="398">
        <v>0</v>
      </c>
      <c r="N69" s="398">
        <v>0</v>
      </c>
      <c r="O69" s="398">
        <v>0</v>
      </c>
      <c r="P69" s="398">
        <v>0</v>
      </c>
      <c r="Q69" s="398">
        <v>0</v>
      </c>
      <c r="R69" s="398">
        <v>0</v>
      </c>
      <c r="S69" s="398">
        <v>0</v>
      </c>
      <c r="T69" s="398">
        <v>0</v>
      </c>
      <c r="U69" s="398">
        <v>0</v>
      </c>
      <c r="V69" s="250">
        <v>190.18017804700003</v>
      </c>
      <c r="W69" s="250">
        <v>588.72953532999986</v>
      </c>
      <c r="X69" s="250">
        <v>478.71842753099997</v>
      </c>
      <c r="Y69" s="250">
        <v>1061.1291908799999</v>
      </c>
      <c r="Z69" s="250">
        <v>2587.2521178000002</v>
      </c>
      <c r="AA69" s="250">
        <f t="shared" si="21"/>
        <v>5810.787625599999</v>
      </c>
      <c r="AB69" s="250"/>
      <c r="AC69" s="250">
        <v>266.50456320000001</v>
      </c>
      <c r="AD69" s="250">
        <v>959.71491779999997</v>
      </c>
      <c r="AE69" s="250">
        <v>1717.3701078000004</v>
      </c>
      <c r="AF69" s="250">
        <v>2587.2521178000002</v>
      </c>
      <c r="AG69" s="250">
        <v>1149.6050327</v>
      </c>
      <c r="AH69" s="250">
        <v>2839.6923585999994</v>
      </c>
      <c r="AI69" s="250">
        <v>4685.3406747999998</v>
      </c>
      <c r="AJ69" s="250">
        <v>5810.787625599999</v>
      </c>
    </row>
    <row r="70" spans="1:38" x14ac:dyDescent="0.35">
      <c r="B70" s="34" t="s">
        <v>181</v>
      </c>
      <c r="J70" s="250">
        <v>0</v>
      </c>
      <c r="K70" s="250">
        <v>0</v>
      </c>
      <c r="L70" s="250">
        <v>0</v>
      </c>
      <c r="M70" s="250">
        <v>0</v>
      </c>
      <c r="N70" s="250">
        <v>0</v>
      </c>
      <c r="O70" s="250">
        <v>0</v>
      </c>
      <c r="P70" s="250">
        <v>0</v>
      </c>
      <c r="Q70" s="250">
        <v>0</v>
      </c>
      <c r="R70" s="250">
        <v>0</v>
      </c>
      <c r="S70" s="250">
        <v>0</v>
      </c>
      <c r="T70" s="250">
        <v>0</v>
      </c>
      <c r="U70" s="250">
        <v>0</v>
      </c>
      <c r="V70" s="250">
        <v>0</v>
      </c>
      <c r="W70" s="250">
        <v>45.074285422999992</v>
      </c>
      <c r="X70" s="250">
        <v>499.94047172099999</v>
      </c>
      <c r="Y70" s="250">
        <v>561.76399529800005</v>
      </c>
      <c r="Z70" s="250">
        <v>1055.1447149970002</v>
      </c>
      <c r="AA70" s="250">
        <f t="shared" si="21"/>
        <v>0</v>
      </c>
      <c r="AB70" s="250"/>
      <c r="AC70" s="250">
        <v>196.59423206</v>
      </c>
      <c r="AD70" s="250">
        <v>379.40251042</v>
      </c>
      <c r="AE70" s="250">
        <v>672.06737236200001</v>
      </c>
      <c r="AF70" s="250">
        <v>1055.1447149970002</v>
      </c>
      <c r="AG70" s="250">
        <v>401.15738036299996</v>
      </c>
      <c r="AH70" s="250">
        <v>734.41610857300009</v>
      </c>
      <c r="AI70" s="250">
        <f t="shared" ref="AI70:AJ70" si="22">AI71</f>
        <v>1122.450470643</v>
      </c>
      <c r="AJ70" s="250">
        <f t="shared" si="22"/>
        <v>0</v>
      </c>
    </row>
    <row r="71" spans="1:38" x14ac:dyDescent="0.35">
      <c r="B71" s="108" t="s">
        <v>91</v>
      </c>
      <c r="C71" s="115" t="s">
        <v>18</v>
      </c>
      <c r="D71" s="115" t="s">
        <v>18</v>
      </c>
      <c r="E71" s="115" t="s">
        <v>18</v>
      </c>
      <c r="F71" s="115" t="s">
        <v>18</v>
      </c>
      <c r="G71" s="115" t="s">
        <v>18</v>
      </c>
      <c r="H71" s="115" t="s">
        <v>18</v>
      </c>
      <c r="I71" s="115" t="s">
        <v>18</v>
      </c>
      <c r="J71" s="321">
        <v>0</v>
      </c>
      <c r="K71" s="321">
        <v>0</v>
      </c>
      <c r="L71" s="321">
        <v>0</v>
      </c>
      <c r="M71" s="321">
        <v>0</v>
      </c>
      <c r="N71" s="321">
        <v>0</v>
      </c>
      <c r="O71" s="321">
        <v>0</v>
      </c>
      <c r="P71" s="321">
        <v>0</v>
      </c>
      <c r="Q71" s="321">
        <v>0</v>
      </c>
      <c r="R71" s="321">
        <v>0</v>
      </c>
      <c r="S71" s="321">
        <v>0</v>
      </c>
      <c r="T71" s="321">
        <v>0</v>
      </c>
      <c r="U71" s="321">
        <v>0</v>
      </c>
      <c r="V71" s="322">
        <v>0</v>
      </c>
      <c r="W71" s="322">
        <v>45.074285422999992</v>
      </c>
      <c r="X71" s="322">
        <v>499.94047172099999</v>
      </c>
      <c r="Y71" s="322">
        <v>561.76399529800005</v>
      </c>
      <c r="Z71" s="321">
        <v>1055.1447149970002</v>
      </c>
      <c r="AA71" s="321">
        <f t="shared" si="21"/>
        <v>0</v>
      </c>
      <c r="AC71" s="322">
        <v>196.59423206</v>
      </c>
      <c r="AD71" s="322">
        <v>379.40251042</v>
      </c>
      <c r="AE71" s="322">
        <v>672.06737236200001</v>
      </c>
      <c r="AF71" s="322">
        <v>1055.1447149970002</v>
      </c>
      <c r="AG71" s="322">
        <v>401.15738036299996</v>
      </c>
      <c r="AH71" s="322">
        <v>734.41610857300009</v>
      </c>
      <c r="AI71" s="322">
        <v>1122.450470643</v>
      </c>
      <c r="AJ71" s="322">
        <v>0</v>
      </c>
    </row>
    <row r="72" spans="1:38" s="240" customFormat="1" x14ac:dyDescent="0.35">
      <c r="A72" s="6"/>
      <c r="B72" s="34" t="s">
        <v>194</v>
      </c>
      <c r="C72" s="140"/>
      <c r="D72" s="140"/>
      <c r="E72" s="140"/>
      <c r="F72" s="140"/>
      <c r="G72" s="140"/>
      <c r="H72" s="140"/>
      <c r="I72" s="140"/>
      <c r="J72" s="398">
        <v>0</v>
      </c>
      <c r="K72" s="398">
        <v>0</v>
      </c>
      <c r="L72" s="398">
        <v>0</v>
      </c>
      <c r="M72" s="398">
        <v>0</v>
      </c>
      <c r="N72" s="398">
        <v>0</v>
      </c>
      <c r="O72" s="398">
        <v>0</v>
      </c>
      <c r="P72" s="398">
        <v>0</v>
      </c>
      <c r="Q72" s="398">
        <v>0</v>
      </c>
      <c r="R72" s="398">
        <v>0</v>
      </c>
      <c r="S72" s="398">
        <v>0</v>
      </c>
      <c r="T72" s="398">
        <v>0</v>
      </c>
      <c r="U72" s="398">
        <v>0</v>
      </c>
      <c r="V72" s="250">
        <v>0</v>
      </c>
      <c r="W72" s="250">
        <v>22.798906000000002</v>
      </c>
      <c r="X72" s="250">
        <v>635.50894386700008</v>
      </c>
      <c r="Y72" s="250">
        <v>1184.4572848570001</v>
      </c>
      <c r="Z72" s="398">
        <v>1396.1159900000002</v>
      </c>
      <c r="AA72" s="398">
        <f t="shared" si="21"/>
        <v>0</v>
      </c>
      <c r="AC72" s="250">
        <v>335.80900999999994</v>
      </c>
      <c r="AD72" s="250">
        <v>709.57625999999993</v>
      </c>
      <c r="AE72" s="250">
        <v>1085.3521700000001</v>
      </c>
      <c r="AF72" s="250">
        <v>1396.1159900000002</v>
      </c>
      <c r="AG72" s="250">
        <v>343.93009000000001</v>
      </c>
      <c r="AH72" s="250">
        <v>754.02508999999975</v>
      </c>
      <c r="AI72" s="250">
        <v>1181.5007599999999</v>
      </c>
      <c r="AJ72" s="250">
        <v>0</v>
      </c>
    </row>
    <row r="73" spans="1:38" x14ac:dyDescent="0.35">
      <c r="J73" s="242"/>
      <c r="K73" s="242"/>
      <c r="L73" s="242"/>
      <c r="M73" s="242"/>
      <c r="N73" s="242"/>
      <c r="O73" s="242"/>
      <c r="P73" s="242"/>
      <c r="Q73" s="242"/>
      <c r="R73" s="242"/>
      <c r="S73" s="242"/>
      <c r="T73" s="242"/>
      <c r="U73" s="242"/>
      <c r="W73" s="242"/>
      <c r="X73" s="242"/>
      <c r="Z73" s="242"/>
      <c r="AA73" s="242"/>
    </row>
    <row r="74" spans="1:38" x14ac:dyDescent="0.35">
      <c r="B74" s="50" t="s">
        <v>255</v>
      </c>
      <c r="C74" s="65">
        <f t="shared" ref="C74:I74" si="23">C76+C81+C83</f>
        <v>0</v>
      </c>
      <c r="D74" s="65">
        <f t="shared" si="23"/>
        <v>0</v>
      </c>
      <c r="E74" s="65">
        <f t="shared" si="23"/>
        <v>0</v>
      </c>
      <c r="F74" s="65">
        <f t="shared" si="23"/>
        <v>0</v>
      </c>
      <c r="G74" s="65">
        <f t="shared" si="23"/>
        <v>0</v>
      </c>
      <c r="H74" s="65">
        <f t="shared" si="23"/>
        <v>0</v>
      </c>
      <c r="I74" s="65">
        <f t="shared" si="23"/>
        <v>0</v>
      </c>
      <c r="J74" s="250">
        <v>12890.008124214935</v>
      </c>
      <c r="K74" s="250">
        <v>15782.337918927511</v>
      </c>
      <c r="L74" s="250">
        <v>23306.126406005846</v>
      </c>
      <c r="M74" s="250">
        <v>19382.336724610966</v>
      </c>
      <c r="N74" s="250">
        <v>14495.64302561626</v>
      </c>
      <c r="O74" s="250">
        <v>21582.151460514411</v>
      </c>
      <c r="P74" s="250">
        <v>23180.362776122998</v>
      </c>
      <c r="Q74" s="250">
        <v>15482</v>
      </c>
      <c r="R74" s="250">
        <v>21138</v>
      </c>
      <c r="S74" s="250">
        <v>11424</v>
      </c>
      <c r="T74" s="250">
        <v>19296.491366059527</v>
      </c>
      <c r="U74" s="250">
        <v>14096.226251612366</v>
      </c>
      <c r="V74" s="250">
        <v>18792</v>
      </c>
      <c r="W74" s="250">
        <v>15283.099539593</v>
      </c>
      <c r="X74" s="250">
        <v>11775.210974065998</v>
      </c>
      <c r="Y74" s="250">
        <v>14098.650056978</v>
      </c>
      <c r="Z74" s="250">
        <v>17545.888302176001</v>
      </c>
      <c r="AA74" s="250">
        <f t="shared" ref="AA74:AA83" si="24">AJ74</f>
        <v>16030.454754791002</v>
      </c>
      <c r="AC74" s="250">
        <v>6980.5944344519994</v>
      </c>
      <c r="AD74" s="250">
        <v>11105.645770839001</v>
      </c>
      <c r="AE74" s="250">
        <v>13676.382025012999</v>
      </c>
      <c r="AF74" s="250">
        <v>17545.888302176001</v>
      </c>
      <c r="AG74" s="250">
        <v>5625.6045804150008</v>
      </c>
      <c r="AH74" s="250">
        <v>9727.8388298579994</v>
      </c>
      <c r="AI74" s="250">
        <v>12173.319385698003</v>
      </c>
      <c r="AJ74" s="250">
        <v>16030.454754791002</v>
      </c>
      <c r="AK74" s="416"/>
      <c r="AL74" s="416"/>
    </row>
    <row r="75" spans="1:38" x14ac:dyDescent="0.35">
      <c r="B75" s="34" t="s">
        <v>180</v>
      </c>
      <c r="J75" s="250">
        <v>7416.8810050681723</v>
      </c>
      <c r="K75" s="250">
        <v>8889.3523099829999</v>
      </c>
      <c r="L75" s="250">
        <v>16043.446664196998</v>
      </c>
      <c r="M75" s="250">
        <v>11509.123943565</v>
      </c>
      <c r="N75" s="250">
        <v>6305.2527808000004</v>
      </c>
      <c r="O75" s="250">
        <v>14419.853595871999</v>
      </c>
      <c r="P75" s="250">
        <v>15944.035469922997</v>
      </c>
      <c r="Q75" s="250">
        <v>9883</v>
      </c>
      <c r="R75" s="250">
        <v>16690</v>
      </c>
      <c r="S75" s="250">
        <v>7420</v>
      </c>
      <c r="T75" s="250">
        <v>13702.264744919976</v>
      </c>
      <c r="U75" s="250">
        <v>9967.4066723499873</v>
      </c>
      <c r="V75" s="250">
        <v>13248.490729136</v>
      </c>
      <c r="W75" s="250">
        <v>9804.8864142660022</v>
      </c>
      <c r="X75" s="250">
        <v>6043.9936189319988</v>
      </c>
      <c r="Y75" s="250">
        <v>9804.6576540549995</v>
      </c>
      <c r="Z75" s="250">
        <v>11778.183661598001</v>
      </c>
      <c r="AA75" s="250">
        <f t="shared" si="24"/>
        <v>11994.678054503001</v>
      </c>
      <c r="AB75" s="250"/>
      <c r="AC75" s="250">
        <v>4869.1540380599999</v>
      </c>
      <c r="AD75" s="250">
        <v>7782.314561053</v>
      </c>
      <c r="AE75" s="250">
        <v>9383.7485475969988</v>
      </c>
      <c r="AF75" s="250">
        <v>11778.183661598001</v>
      </c>
      <c r="AG75" s="250">
        <v>4222.145719514001</v>
      </c>
      <c r="AH75" s="250">
        <v>7287.2685414179996</v>
      </c>
      <c r="AI75" s="250">
        <f t="shared" ref="AI75:AJ75" si="25">AI76+AI81</f>
        <v>8969.9140866510024</v>
      </c>
      <c r="AJ75" s="250">
        <f t="shared" si="25"/>
        <v>11994.678054503001</v>
      </c>
    </row>
    <row r="76" spans="1:38" x14ac:dyDescent="0.35">
      <c r="B76" s="109" t="s">
        <v>85</v>
      </c>
      <c r="C76" s="80">
        <v>0</v>
      </c>
      <c r="D76" s="80">
        <v>0</v>
      </c>
      <c r="E76" s="80">
        <v>0</v>
      </c>
      <c r="F76" s="80">
        <v>0</v>
      </c>
      <c r="G76" s="80">
        <v>0</v>
      </c>
      <c r="H76" s="80">
        <v>0</v>
      </c>
      <c r="I76" s="80">
        <v>0</v>
      </c>
      <c r="J76" s="322">
        <v>6604.4910050681719</v>
      </c>
      <c r="K76" s="322">
        <v>8011.8723099830004</v>
      </c>
      <c r="L76" s="322">
        <v>15005.536664196998</v>
      </c>
      <c r="M76" s="322">
        <v>10925.093943565</v>
      </c>
      <c r="N76" s="322">
        <v>5684.4727808000007</v>
      </c>
      <c r="O76" s="322">
        <v>13321.363595871999</v>
      </c>
      <c r="P76" s="322">
        <v>14996.555469922998</v>
      </c>
      <c r="Q76" s="322">
        <v>9090</v>
      </c>
      <c r="R76" s="322">
        <v>15760</v>
      </c>
      <c r="S76" s="322">
        <v>6948</v>
      </c>
      <c r="T76" s="322">
        <v>12648.384744919997</v>
      </c>
      <c r="U76" s="322">
        <v>9087.3156723499978</v>
      </c>
      <c r="V76" s="322">
        <v>12571</v>
      </c>
      <c r="W76" s="322">
        <v>9032.9018079000016</v>
      </c>
      <c r="X76" s="322">
        <v>5585.2285028999986</v>
      </c>
      <c r="Y76" s="322">
        <v>9093.7351649100001</v>
      </c>
      <c r="Z76" s="322">
        <v>10979.21773991</v>
      </c>
      <c r="AA76" s="322">
        <f t="shared" si="24"/>
        <v>11307.393965900001</v>
      </c>
      <c r="AC76" s="322">
        <v>4552.7854059800002</v>
      </c>
      <c r="AD76" s="322">
        <v>7291.82208395</v>
      </c>
      <c r="AE76" s="322">
        <v>8806.5246529199994</v>
      </c>
      <c r="AF76" s="322">
        <v>10979.21773991</v>
      </c>
      <c r="AG76" s="322">
        <v>3940.1255299700006</v>
      </c>
      <c r="AH76" s="322">
        <v>6823.2083539400001</v>
      </c>
      <c r="AI76" s="322">
        <v>8434.8437649100015</v>
      </c>
      <c r="AJ76" s="322">
        <v>11307.393965900001</v>
      </c>
    </row>
    <row r="77" spans="1:38" x14ac:dyDescent="0.35">
      <c r="B77" s="38" t="s">
        <v>86</v>
      </c>
      <c r="C77" s="80">
        <v>0</v>
      </c>
      <c r="D77" s="80">
        <v>0</v>
      </c>
      <c r="E77" s="80">
        <v>0</v>
      </c>
      <c r="F77" s="80">
        <v>0</v>
      </c>
      <c r="G77" s="80">
        <v>0</v>
      </c>
      <c r="H77" s="80">
        <v>0</v>
      </c>
      <c r="I77" s="80">
        <v>0</v>
      </c>
      <c r="J77" s="321">
        <v>0</v>
      </c>
      <c r="K77" s="321">
        <v>0</v>
      </c>
      <c r="L77" s="321">
        <v>0</v>
      </c>
      <c r="M77" s="321">
        <v>0</v>
      </c>
      <c r="N77" s="321">
        <v>0</v>
      </c>
      <c r="O77" s="321">
        <v>0</v>
      </c>
      <c r="P77" s="321">
        <v>0</v>
      </c>
      <c r="Q77" s="321">
        <v>0</v>
      </c>
      <c r="R77" s="322">
        <v>-1438</v>
      </c>
      <c r="S77" s="322">
        <v>-2228</v>
      </c>
      <c r="T77" s="322">
        <v>-2438.3500739999999</v>
      </c>
      <c r="U77" s="322">
        <v>-1824.07978542</v>
      </c>
      <c r="V77" s="322">
        <v>-1972</v>
      </c>
      <c r="W77" s="322">
        <v>-1761.6623529999999</v>
      </c>
      <c r="X77" s="322">
        <v>-1684.8023730000002</v>
      </c>
      <c r="Y77" s="322">
        <v>-1595.8187049999999</v>
      </c>
      <c r="Z77" s="322">
        <v>-1818.9541789999996</v>
      </c>
      <c r="AA77" s="322">
        <f t="shared" si="24"/>
        <v>-2261.2414090000002</v>
      </c>
      <c r="AC77" s="322">
        <v>-545.08643599999994</v>
      </c>
      <c r="AD77" s="322">
        <v>-980.09492699999987</v>
      </c>
      <c r="AE77" s="322">
        <v>-1358.43443</v>
      </c>
      <c r="AF77" s="322">
        <v>-1818.9541789999996</v>
      </c>
      <c r="AG77" s="322">
        <v>-570.163994</v>
      </c>
      <c r="AH77" s="322">
        <v>-1104.4020190000001</v>
      </c>
      <c r="AI77" s="322">
        <v>-1742.48767</v>
      </c>
      <c r="AJ77" s="322">
        <v>-2261.2414090000002</v>
      </c>
    </row>
    <row r="78" spans="1:38" x14ac:dyDescent="0.35">
      <c r="B78" s="38" t="s">
        <v>87</v>
      </c>
      <c r="C78" s="80">
        <v>0</v>
      </c>
      <c r="D78" s="80">
        <v>0</v>
      </c>
      <c r="E78" s="80">
        <v>0</v>
      </c>
      <c r="F78" s="80">
        <v>0</v>
      </c>
      <c r="G78" s="80">
        <v>0</v>
      </c>
      <c r="H78" s="80">
        <v>0</v>
      </c>
      <c r="I78" s="80">
        <v>0</v>
      </c>
      <c r="J78" s="322">
        <v>3707</v>
      </c>
      <c r="K78" s="322">
        <v>4624</v>
      </c>
      <c r="L78" s="322">
        <v>8396</v>
      </c>
      <c r="M78" s="322">
        <v>6612</v>
      </c>
      <c r="N78" s="322">
        <v>3049</v>
      </c>
      <c r="O78" s="322">
        <v>6975</v>
      </c>
      <c r="P78" s="322">
        <v>3729.9764609999997</v>
      </c>
      <c r="Q78" s="322">
        <v>2486</v>
      </c>
      <c r="R78" s="322">
        <v>8161</v>
      </c>
      <c r="S78" s="322">
        <v>2802</v>
      </c>
      <c r="T78" s="322">
        <v>6161.1805170000007</v>
      </c>
      <c r="U78" s="322">
        <v>4099.0493842299993</v>
      </c>
      <c r="V78" s="322">
        <v>6193.4530708099992</v>
      </c>
      <c r="W78" s="322">
        <v>3267.7759500000002</v>
      </c>
      <c r="X78" s="322">
        <v>1839.9566359999999</v>
      </c>
      <c r="Y78" s="322">
        <v>3022.6849830000001</v>
      </c>
      <c r="Z78" s="322">
        <v>3788.6562779999999</v>
      </c>
      <c r="AA78" s="322">
        <f t="shared" si="24"/>
        <v>4172.4647180000002</v>
      </c>
      <c r="AC78" s="322">
        <v>1671.7259930000002</v>
      </c>
      <c r="AD78" s="322">
        <v>2547.1608260000003</v>
      </c>
      <c r="AE78" s="322">
        <v>3043.3331889999999</v>
      </c>
      <c r="AF78" s="322">
        <v>3788.6562779999999</v>
      </c>
      <c r="AG78" s="322">
        <v>1592.704923</v>
      </c>
      <c r="AH78" s="322">
        <v>2703.8129840000001</v>
      </c>
      <c r="AI78" s="322">
        <v>3176.5284050000005</v>
      </c>
      <c r="AJ78" s="322">
        <v>4172.4647180000002</v>
      </c>
    </row>
    <row r="79" spans="1:38" x14ac:dyDescent="0.35">
      <c r="B79" s="38" t="s">
        <v>88</v>
      </c>
      <c r="C79" s="80">
        <v>0</v>
      </c>
      <c r="D79" s="80">
        <v>0</v>
      </c>
      <c r="E79" s="80">
        <v>0</v>
      </c>
      <c r="F79" s="80">
        <v>0</v>
      </c>
      <c r="G79" s="80">
        <v>0</v>
      </c>
      <c r="H79" s="80">
        <v>0</v>
      </c>
      <c r="I79" s="80">
        <v>0</v>
      </c>
      <c r="J79" s="322">
        <v>2207</v>
      </c>
      <c r="K79" s="322">
        <v>2357.6245594830007</v>
      </c>
      <c r="L79" s="322">
        <v>4649.383676696998</v>
      </c>
      <c r="M79" s="322">
        <v>2652.5313135649994</v>
      </c>
      <c r="N79" s="322">
        <v>870.04275700000107</v>
      </c>
      <c r="O79" s="322">
        <v>2536.6725315299991</v>
      </c>
      <c r="P79" s="322">
        <v>5301.3009994229997</v>
      </c>
      <c r="Q79" s="322">
        <v>2489</v>
      </c>
      <c r="R79" s="322">
        <v>7050</v>
      </c>
      <c r="S79" s="322">
        <v>3907</v>
      </c>
      <c r="T79" s="322">
        <v>6090.1563589200005</v>
      </c>
      <c r="U79" s="322">
        <v>4850.3678060000002</v>
      </c>
      <c r="V79" s="322">
        <v>6241</v>
      </c>
      <c r="W79" s="322">
        <v>5633.6723649000005</v>
      </c>
      <c r="X79" s="322">
        <v>3647.4772308999995</v>
      </c>
      <c r="Y79" s="322">
        <v>5919.2410379100002</v>
      </c>
      <c r="Z79" s="322">
        <v>7006.0741059100001</v>
      </c>
      <c r="AA79" s="322">
        <f t="shared" si="24"/>
        <v>6948.1346359000008</v>
      </c>
      <c r="AC79" s="322">
        <v>2802.7783539799998</v>
      </c>
      <c r="AD79" s="322">
        <v>4623.8848009499998</v>
      </c>
      <c r="AE79" s="322">
        <v>5625.7232879200001</v>
      </c>
      <c r="AF79" s="322">
        <v>7006.0741059100001</v>
      </c>
      <c r="AG79" s="322">
        <v>2279.0078499700003</v>
      </c>
      <c r="AH79" s="322">
        <v>4002.9346239400002</v>
      </c>
      <c r="AI79" s="322">
        <v>5128.4370599100002</v>
      </c>
      <c r="AJ79" s="322">
        <v>6948.1346359000008</v>
      </c>
    </row>
    <row r="80" spans="1:38" x14ac:dyDescent="0.35">
      <c r="B80" s="38" t="s">
        <v>89</v>
      </c>
      <c r="C80" s="80">
        <v>0</v>
      </c>
      <c r="D80" s="80">
        <v>0</v>
      </c>
      <c r="E80" s="80">
        <v>0</v>
      </c>
      <c r="F80" s="80">
        <v>0</v>
      </c>
      <c r="G80" s="80">
        <v>0</v>
      </c>
      <c r="H80" s="80">
        <v>0</v>
      </c>
      <c r="I80" s="80">
        <v>0</v>
      </c>
      <c r="J80" s="322">
        <v>171.56420906817237</v>
      </c>
      <c r="K80" s="322">
        <v>369.58991049999997</v>
      </c>
      <c r="L80" s="322">
        <v>629.56553649999989</v>
      </c>
      <c r="M80" s="322">
        <v>440.34864599999997</v>
      </c>
      <c r="N80" s="322">
        <v>252.55472829999997</v>
      </c>
      <c r="O80" s="322">
        <v>582.86962259200004</v>
      </c>
      <c r="P80" s="322">
        <v>630.54282149999995</v>
      </c>
      <c r="Q80" s="322">
        <v>349</v>
      </c>
      <c r="R80" s="322">
        <v>549</v>
      </c>
      <c r="S80" s="322">
        <v>238</v>
      </c>
      <c r="T80" s="322">
        <v>397.04786899999993</v>
      </c>
      <c r="U80" s="322">
        <v>137.89848212000001</v>
      </c>
      <c r="V80" s="322">
        <v>137</v>
      </c>
      <c r="W80" s="322">
        <v>131.45349299999998</v>
      </c>
      <c r="X80" s="322">
        <v>97.794635999999997</v>
      </c>
      <c r="Y80" s="322">
        <v>151.809144</v>
      </c>
      <c r="Z80" s="322">
        <v>184.48735600000001</v>
      </c>
      <c r="AA80" s="322">
        <f t="shared" si="24"/>
        <v>186.79461200000003</v>
      </c>
      <c r="AC80" s="322">
        <v>78.281058999999999</v>
      </c>
      <c r="AD80" s="322">
        <v>120.77645700000001</v>
      </c>
      <c r="AE80" s="322">
        <v>137.46817600000003</v>
      </c>
      <c r="AF80" s="322">
        <v>184.48735600000001</v>
      </c>
      <c r="AG80" s="322">
        <v>68.412757000000013</v>
      </c>
      <c r="AH80" s="322">
        <v>116.460746</v>
      </c>
      <c r="AI80" s="322">
        <v>129.87830000000002</v>
      </c>
      <c r="AJ80" s="322">
        <v>186.79461200000003</v>
      </c>
    </row>
    <row r="81" spans="2:37" x14ac:dyDescent="0.35">
      <c r="B81" s="109" t="s">
        <v>90</v>
      </c>
      <c r="C81" s="80">
        <v>0</v>
      </c>
      <c r="D81" s="80">
        <v>0</v>
      </c>
      <c r="E81" s="80">
        <v>0</v>
      </c>
      <c r="F81" s="80">
        <v>0</v>
      </c>
      <c r="G81" s="80">
        <v>0</v>
      </c>
      <c r="H81" s="80">
        <v>0</v>
      </c>
      <c r="I81" s="80">
        <v>0</v>
      </c>
      <c r="J81" s="322">
        <v>812.39</v>
      </c>
      <c r="K81" s="322">
        <v>877.48</v>
      </c>
      <c r="L81" s="322">
        <v>1037.9099999999999</v>
      </c>
      <c r="M81" s="322">
        <v>584.03</v>
      </c>
      <c r="N81" s="322">
        <v>620.78000000000009</v>
      </c>
      <c r="O81" s="322">
        <v>1098.49</v>
      </c>
      <c r="P81" s="322">
        <v>947.48</v>
      </c>
      <c r="Q81" s="322">
        <v>793</v>
      </c>
      <c r="R81" s="322">
        <v>930</v>
      </c>
      <c r="S81" s="322">
        <v>472</v>
      </c>
      <c r="T81" s="322">
        <v>1053.8799999999799</v>
      </c>
      <c r="U81" s="322">
        <v>880.09099999999</v>
      </c>
      <c r="V81" s="322">
        <v>677.49072913600003</v>
      </c>
      <c r="W81" s="322">
        <v>771.98460636600009</v>
      </c>
      <c r="X81" s="322">
        <v>458.76511603199998</v>
      </c>
      <c r="Y81" s="322">
        <v>710.92248914499999</v>
      </c>
      <c r="Z81" s="322">
        <v>798.96592168800009</v>
      </c>
      <c r="AA81" s="322">
        <f t="shared" si="24"/>
        <v>687.28408860299987</v>
      </c>
      <c r="AC81" s="322">
        <v>316.36863208</v>
      </c>
      <c r="AD81" s="322">
        <v>490.49247710299994</v>
      </c>
      <c r="AE81" s="322">
        <v>577.22389467699998</v>
      </c>
      <c r="AF81" s="322">
        <v>798.96592168800009</v>
      </c>
      <c r="AG81" s="322">
        <v>282.020189544</v>
      </c>
      <c r="AH81" s="322">
        <v>464.06018747799999</v>
      </c>
      <c r="AI81" s="322">
        <v>535.07032174100004</v>
      </c>
      <c r="AJ81" s="322">
        <v>687.28408860299987</v>
      </c>
    </row>
    <row r="82" spans="2:37" x14ac:dyDescent="0.35">
      <c r="B82" s="34" t="s">
        <v>181</v>
      </c>
      <c r="J82" s="250">
        <v>5473.127119146764</v>
      </c>
      <c r="K82" s="250">
        <v>6892.9856089445111</v>
      </c>
      <c r="L82" s="250">
        <v>7262.6797418088463</v>
      </c>
      <c r="M82" s="250">
        <v>7873.212781045966</v>
      </c>
      <c r="N82" s="250">
        <v>8190.3902448162607</v>
      </c>
      <c r="O82" s="250">
        <v>7162.2978646424126</v>
      </c>
      <c r="P82" s="250">
        <v>7236.3273061999998</v>
      </c>
      <c r="Q82" s="250">
        <v>5599</v>
      </c>
      <c r="R82" s="250">
        <v>4448</v>
      </c>
      <c r="S82" s="250">
        <v>4004</v>
      </c>
      <c r="T82" s="250">
        <v>5594.2266211395499</v>
      </c>
      <c r="U82" s="250">
        <v>4128.8195792623801</v>
      </c>
      <c r="V82" s="250">
        <v>5543</v>
      </c>
      <c r="W82" s="250">
        <v>5478.213125326999</v>
      </c>
      <c r="X82" s="250">
        <v>5731.2173551339993</v>
      </c>
      <c r="Y82" s="250">
        <v>4293.9924029229996</v>
      </c>
      <c r="Z82" s="250">
        <v>5767.7046405780002</v>
      </c>
      <c r="AA82" s="250">
        <f t="shared" si="24"/>
        <v>4035.7767002880005</v>
      </c>
      <c r="AB82" s="250"/>
      <c r="AC82" s="250">
        <v>2111.4403963919999</v>
      </c>
      <c r="AD82" s="250">
        <v>3323.3312097860003</v>
      </c>
      <c r="AE82" s="250">
        <v>4292.6334774160005</v>
      </c>
      <c r="AF82" s="250">
        <v>5767.7046405780002</v>
      </c>
      <c r="AG82" s="250">
        <v>1403.458860901</v>
      </c>
      <c r="AH82" s="250">
        <v>2440.5702884400002</v>
      </c>
      <c r="AI82" s="250">
        <f t="shared" ref="AI82:AJ82" si="26">AI83</f>
        <v>3203.405299047</v>
      </c>
      <c r="AJ82" s="250">
        <f t="shared" si="26"/>
        <v>4035.7767002880005</v>
      </c>
    </row>
    <row r="83" spans="2:37" x14ac:dyDescent="0.35">
      <c r="B83" s="109" t="s">
        <v>91</v>
      </c>
      <c r="C83" s="80">
        <v>0</v>
      </c>
      <c r="D83" s="80">
        <v>0</v>
      </c>
      <c r="E83" s="80">
        <v>0</v>
      </c>
      <c r="F83" s="80">
        <v>0</v>
      </c>
      <c r="G83" s="80">
        <v>0</v>
      </c>
      <c r="H83" s="80">
        <v>0</v>
      </c>
      <c r="I83" s="80">
        <v>0</v>
      </c>
      <c r="J83" s="322">
        <v>5473.127119146764</v>
      </c>
      <c r="K83" s="322">
        <v>6892.9856089445111</v>
      </c>
      <c r="L83" s="322">
        <v>7262.6797418088463</v>
      </c>
      <c r="M83" s="322">
        <v>7873.212781045966</v>
      </c>
      <c r="N83" s="322">
        <v>8190.3902448162607</v>
      </c>
      <c r="O83" s="322">
        <v>7162.2978646424126</v>
      </c>
      <c r="P83" s="322">
        <v>7236.3273061999998</v>
      </c>
      <c r="Q83" s="322">
        <v>5599</v>
      </c>
      <c r="R83" s="322">
        <v>4448</v>
      </c>
      <c r="S83" s="322">
        <v>4004</v>
      </c>
      <c r="T83" s="322">
        <v>5594.2266211395499</v>
      </c>
      <c r="U83" s="322">
        <v>4128.8195792623801</v>
      </c>
      <c r="V83" s="322">
        <v>5543</v>
      </c>
      <c r="W83" s="322">
        <v>5478.213125326999</v>
      </c>
      <c r="X83" s="322">
        <v>5731.2173551339993</v>
      </c>
      <c r="Y83" s="322">
        <v>4293.9924029229996</v>
      </c>
      <c r="Z83" s="322">
        <v>5767.7046405780002</v>
      </c>
      <c r="AA83" s="322">
        <f t="shared" si="24"/>
        <v>4035.7767002880005</v>
      </c>
      <c r="AC83" s="322">
        <v>2111.4403963919999</v>
      </c>
      <c r="AD83" s="322">
        <v>3323.3312097860003</v>
      </c>
      <c r="AE83" s="322">
        <v>4292.6334774160005</v>
      </c>
      <c r="AF83" s="322">
        <v>5767.7046405780002</v>
      </c>
      <c r="AG83" s="322">
        <v>1403.458860901</v>
      </c>
      <c r="AH83" s="322">
        <v>2440.5702884400002</v>
      </c>
      <c r="AI83" s="322">
        <v>3203.405299047</v>
      </c>
      <c r="AJ83" s="322">
        <v>4035.7767002880005</v>
      </c>
    </row>
    <row r="85" spans="2:37" x14ac:dyDescent="0.35">
      <c r="B85" s="6" t="s">
        <v>256</v>
      </c>
      <c r="C85">
        <v>0</v>
      </c>
      <c r="D85">
        <v>0</v>
      </c>
      <c r="E85">
        <v>0</v>
      </c>
      <c r="F85">
        <v>0</v>
      </c>
      <c r="G85">
        <v>0</v>
      </c>
      <c r="H85">
        <v>0</v>
      </c>
      <c r="I85">
        <v>0</v>
      </c>
      <c r="J85" s="250">
        <v>11311.278000000002</v>
      </c>
      <c r="K85" s="250">
        <v>9690.6340000000018</v>
      </c>
      <c r="L85" s="250">
        <v>9341.6831000000002</v>
      </c>
      <c r="M85" s="250">
        <v>6825.6453000000001</v>
      </c>
      <c r="N85" s="250">
        <v>3105.5553</v>
      </c>
      <c r="O85" s="250">
        <v>1433.9327997137234</v>
      </c>
      <c r="P85" s="250">
        <v>1162.9965996999999</v>
      </c>
      <c r="Q85" s="250">
        <v>3665.5</v>
      </c>
      <c r="R85" s="250">
        <v>5241.5</v>
      </c>
      <c r="S85" s="250">
        <v>8029</v>
      </c>
      <c r="T85" s="250">
        <v>5332.7130985999993</v>
      </c>
      <c r="U85" s="250">
        <v>10183.406699540001</v>
      </c>
      <c r="V85" s="250">
        <v>9759.4069472499996</v>
      </c>
      <c r="W85" s="250">
        <v>6434.8743978319999</v>
      </c>
      <c r="X85" s="250">
        <v>9033.4202364360008</v>
      </c>
      <c r="Y85" s="250">
        <v>4046.7786151459995</v>
      </c>
      <c r="Z85" s="250">
        <v>2555.5768113600002</v>
      </c>
      <c r="AA85" s="250">
        <f t="shared" ref="AA85:AA86" si="27">AJ85</f>
        <v>6352.1046007249997</v>
      </c>
      <c r="AB85" s="240"/>
      <c r="AC85" s="250">
        <v>388.35247375099999</v>
      </c>
      <c r="AD85" s="250">
        <v>606.95361849699998</v>
      </c>
      <c r="AE85" s="250">
        <v>1257.5699832</v>
      </c>
      <c r="AF85" s="250">
        <v>2555.5768113600002</v>
      </c>
      <c r="AG85" s="250">
        <v>1447.6387921979999</v>
      </c>
      <c r="AH85" s="250">
        <v>3007.7946651239999</v>
      </c>
      <c r="AI85" s="250">
        <f t="shared" ref="AI85:AJ85" si="28">AI86</f>
        <v>4708.7439403139997</v>
      </c>
      <c r="AJ85" s="250">
        <f t="shared" si="28"/>
        <v>6352.1046007249997</v>
      </c>
    </row>
    <row r="86" spans="2:37" x14ac:dyDescent="0.35">
      <c r="B86" s="6" t="s">
        <v>180</v>
      </c>
      <c r="J86" s="250">
        <v>11311.278000000002</v>
      </c>
      <c r="K86" s="250">
        <v>9690.6340000000018</v>
      </c>
      <c r="L86" s="250">
        <v>9341.6831000000002</v>
      </c>
      <c r="M86" s="250">
        <v>6825.6453000000001</v>
      </c>
      <c r="N86" s="250">
        <v>3105.5553</v>
      </c>
      <c r="O86" s="250">
        <v>1433.9327997137234</v>
      </c>
      <c r="P86" s="250">
        <v>1162.9965996999999</v>
      </c>
      <c r="Q86" s="250">
        <v>3665.5</v>
      </c>
      <c r="R86" s="250">
        <v>5241.5</v>
      </c>
      <c r="S86" s="250">
        <v>8029</v>
      </c>
      <c r="T86" s="250">
        <v>5332.7130985999993</v>
      </c>
      <c r="U86" s="250">
        <v>10183.406699540001</v>
      </c>
      <c r="V86" s="250">
        <v>9759.4069472499996</v>
      </c>
      <c r="W86" s="250">
        <v>6434.8743978319999</v>
      </c>
      <c r="X86" s="250">
        <v>9033.4202364360008</v>
      </c>
      <c r="Y86" s="250">
        <v>4046.7786151459995</v>
      </c>
      <c r="Z86" s="250">
        <v>2555.5768113600002</v>
      </c>
      <c r="AA86" s="250">
        <f t="shared" si="27"/>
        <v>6352.1046007249997</v>
      </c>
      <c r="AB86" s="240"/>
      <c r="AC86" s="250">
        <v>388.35247375099999</v>
      </c>
      <c r="AD86" s="250">
        <v>606.95361849699998</v>
      </c>
      <c r="AE86" s="250">
        <v>1257.5699832</v>
      </c>
      <c r="AF86" s="250">
        <v>2555.5768113600002</v>
      </c>
      <c r="AG86" s="250">
        <v>1447.6387921979999</v>
      </c>
      <c r="AH86" s="250">
        <v>3007.7946651239999</v>
      </c>
      <c r="AI86" s="250">
        <v>4708.7439403139997</v>
      </c>
      <c r="AJ86" s="250">
        <v>6352.1046007249997</v>
      </c>
    </row>
    <row r="88" spans="2:37" x14ac:dyDescent="0.35">
      <c r="B88" s="6" t="s">
        <v>117</v>
      </c>
      <c r="C88">
        <f t="shared" ref="C88:I88" si="29">SUM(C90:C92)</f>
        <v>0</v>
      </c>
      <c r="D88">
        <f t="shared" si="29"/>
        <v>0</v>
      </c>
      <c r="E88">
        <f t="shared" si="29"/>
        <v>0</v>
      </c>
      <c r="F88">
        <f t="shared" si="29"/>
        <v>0</v>
      </c>
      <c r="G88">
        <f t="shared" si="29"/>
        <v>0</v>
      </c>
      <c r="H88">
        <f t="shared" si="29"/>
        <v>0</v>
      </c>
      <c r="I88">
        <f t="shared" si="29"/>
        <v>0</v>
      </c>
      <c r="J88" s="250">
        <v>13500.787268</v>
      </c>
      <c r="K88" s="250">
        <v>14734.245671000001</v>
      </c>
      <c r="L88" s="250">
        <v>9133.092102999999</v>
      </c>
      <c r="M88" s="250">
        <v>12232.363108000001</v>
      </c>
      <c r="N88" s="250">
        <v>15388.099319000001</v>
      </c>
      <c r="O88" s="250">
        <v>15552.612537643616</v>
      </c>
      <c r="P88" s="250">
        <v>14542.765119899999</v>
      </c>
      <c r="Q88" s="250">
        <v>21630.5</v>
      </c>
      <c r="R88" s="250">
        <v>17664</v>
      </c>
      <c r="S88" s="250">
        <v>21444</v>
      </c>
      <c r="T88" s="250">
        <v>17471.041009957022</v>
      </c>
      <c r="U88" s="250">
        <v>10856.081974279859</v>
      </c>
      <c r="V88" s="250">
        <v>5821.1067476169992</v>
      </c>
      <c r="W88" s="250">
        <v>7568.5571464860004</v>
      </c>
      <c r="X88" s="250">
        <v>6830.0391946440004</v>
      </c>
      <c r="Y88" s="250">
        <v>3248.8976140169993</v>
      </c>
      <c r="Z88" s="250">
        <v>263.93048684300004</v>
      </c>
      <c r="AA88" s="250">
        <f t="shared" ref="AA88:AA92" si="30">AJ88</f>
        <v>424.67452028499997</v>
      </c>
      <c r="AB88" s="240"/>
      <c r="AC88" s="250">
        <v>42.196679971999998</v>
      </c>
      <c r="AD88" s="250">
        <v>35.976031980000009</v>
      </c>
      <c r="AE88" s="250">
        <v>79.615108894000016</v>
      </c>
      <c r="AF88" s="250">
        <v>263.93048684300004</v>
      </c>
      <c r="AG88" s="250">
        <v>134.15184512000002</v>
      </c>
      <c r="AH88" s="250">
        <v>346.34346514500004</v>
      </c>
      <c r="AI88" s="250">
        <v>358.30221115199998</v>
      </c>
      <c r="AJ88" s="250">
        <v>424.67452028499997</v>
      </c>
    </row>
    <row r="89" spans="2:37" x14ac:dyDescent="0.35">
      <c r="B89" s="6" t="s">
        <v>180</v>
      </c>
      <c r="J89" s="250">
        <v>13500.787268</v>
      </c>
      <c r="K89" s="250">
        <v>14734.245671000001</v>
      </c>
      <c r="L89" s="250">
        <v>9133.092102999999</v>
      </c>
      <c r="M89" s="250">
        <v>12232.363108000001</v>
      </c>
      <c r="N89" s="250">
        <v>15361.691039000001</v>
      </c>
      <c r="O89" s="250">
        <v>14348.867520062982</v>
      </c>
      <c r="P89" s="250">
        <v>14542.765119899999</v>
      </c>
      <c r="Q89" s="250">
        <v>18603</v>
      </c>
      <c r="R89" s="250">
        <v>13232</v>
      </c>
      <c r="S89" s="250">
        <v>16847</v>
      </c>
      <c r="T89" s="250">
        <v>14015.671088350002</v>
      </c>
      <c r="U89" s="250">
        <v>7148.9922321100003</v>
      </c>
      <c r="V89" s="250">
        <v>4235.3127476169993</v>
      </c>
      <c r="W89" s="250">
        <v>4151.9325505449997</v>
      </c>
      <c r="X89" s="250">
        <v>6826.2512498330007</v>
      </c>
      <c r="Y89" s="250">
        <v>3188.3907698389994</v>
      </c>
      <c r="Z89" s="250">
        <v>263.93048684300004</v>
      </c>
      <c r="AA89" s="250">
        <f t="shared" si="30"/>
        <v>424.67452028499997</v>
      </c>
      <c r="AB89" s="240"/>
      <c r="AC89" s="250">
        <v>42.196679971999998</v>
      </c>
      <c r="AD89" s="250">
        <v>35.976031980000009</v>
      </c>
      <c r="AE89" s="250">
        <v>79.615108894000016</v>
      </c>
      <c r="AF89" s="250">
        <v>263.93048684300004</v>
      </c>
      <c r="AG89" s="250">
        <v>134.15184512000002</v>
      </c>
      <c r="AH89" s="250">
        <v>346.34346514500004</v>
      </c>
      <c r="AI89" s="250">
        <f t="shared" ref="AI89:AJ89" si="31">AI90</f>
        <v>358.30221115199998</v>
      </c>
      <c r="AJ89" s="250">
        <f t="shared" si="31"/>
        <v>424.67452028499997</v>
      </c>
    </row>
    <row r="90" spans="2:37" x14ac:dyDescent="0.35">
      <c r="B90" s="109" t="s">
        <v>101</v>
      </c>
      <c r="C90" s="80">
        <v>0</v>
      </c>
      <c r="D90" s="80">
        <v>0</v>
      </c>
      <c r="E90" s="80">
        <v>0</v>
      </c>
      <c r="F90" s="80">
        <v>0</v>
      </c>
      <c r="G90" s="80">
        <v>0</v>
      </c>
      <c r="H90" s="80">
        <v>0</v>
      </c>
      <c r="I90" s="80">
        <v>0</v>
      </c>
      <c r="J90" s="322">
        <v>13500.787268</v>
      </c>
      <c r="K90" s="322">
        <v>14734.245671000001</v>
      </c>
      <c r="L90" s="322">
        <v>9133.092102999999</v>
      </c>
      <c r="M90" s="322">
        <v>12232.363108000001</v>
      </c>
      <c r="N90" s="322">
        <v>15361.691039000001</v>
      </c>
      <c r="O90" s="322">
        <v>14348.867520062982</v>
      </c>
      <c r="P90" s="322">
        <v>14542.765119899999</v>
      </c>
      <c r="Q90" s="322">
        <v>18603</v>
      </c>
      <c r="R90" s="322">
        <v>13232</v>
      </c>
      <c r="S90" s="322">
        <v>16847</v>
      </c>
      <c r="T90" s="322">
        <v>14015.671088350002</v>
      </c>
      <c r="U90" s="322">
        <v>7148.9922321100003</v>
      </c>
      <c r="V90" s="322">
        <v>4235.3127476169993</v>
      </c>
      <c r="W90" s="322">
        <v>4151.9325505449997</v>
      </c>
      <c r="X90" s="322">
        <v>6826.2512498330007</v>
      </c>
      <c r="Y90" s="322">
        <v>3188.3907698389994</v>
      </c>
      <c r="Z90" s="322">
        <v>263.93048684300004</v>
      </c>
      <c r="AA90" s="322">
        <f t="shared" si="30"/>
        <v>424.67452028499997</v>
      </c>
      <c r="AC90" s="322">
        <v>42.196679971999998</v>
      </c>
      <c r="AD90" s="322">
        <v>35.976031980000009</v>
      </c>
      <c r="AE90" s="322">
        <v>79.615108894000016</v>
      </c>
      <c r="AF90" s="322">
        <v>263.93048684300004</v>
      </c>
      <c r="AG90" s="322">
        <v>134.15184512000002</v>
      </c>
      <c r="AH90" s="322">
        <v>346.34346514500004</v>
      </c>
      <c r="AI90" s="322">
        <v>358.30221115199998</v>
      </c>
      <c r="AJ90" s="322">
        <v>424.67452028499997</v>
      </c>
    </row>
    <row r="91" spans="2:37" x14ac:dyDescent="0.35">
      <c r="B91" s="6" t="s">
        <v>181</v>
      </c>
      <c r="J91" s="250">
        <v>0</v>
      </c>
      <c r="K91" s="250">
        <v>0</v>
      </c>
      <c r="L91" s="250">
        <v>0</v>
      </c>
      <c r="M91" s="250">
        <v>0</v>
      </c>
      <c r="N91" s="250">
        <v>26.408279999999998</v>
      </c>
      <c r="O91" s="250">
        <v>1203.745017580633</v>
      </c>
      <c r="P91" s="250">
        <v>0</v>
      </c>
      <c r="Q91" s="250">
        <v>3027.5</v>
      </c>
      <c r="R91" s="250">
        <v>4432</v>
      </c>
      <c r="S91" s="250">
        <v>4597</v>
      </c>
      <c r="T91" s="250">
        <v>3455.3699216070199</v>
      </c>
      <c r="U91" s="250">
        <v>3707.0897421698596</v>
      </c>
      <c r="V91" s="250">
        <v>1585.7940000000001</v>
      </c>
      <c r="W91" s="250">
        <v>3416.6245959410003</v>
      </c>
      <c r="X91" s="250">
        <v>3.787944811</v>
      </c>
      <c r="Y91" s="250">
        <v>60.506844178000001</v>
      </c>
      <c r="Z91" s="250">
        <v>0</v>
      </c>
      <c r="AA91" s="250">
        <f t="shared" si="30"/>
        <v>0</v>
      </c>
      <c r="AB91" s="240"/>
      <c r="AC91" s="250">
        <v>0</v>
      </c>
      <c r="AD91" s="250">
        <v>0</v>
      </c>
      <c r="AE91" s="250">
        <v>0</v>
      </c>
      <c r="AF91" s="250">
        <v>0</v>
      </c>
      <c r="AG91" s="250">
        <v>0</v>
      </c>
      <c r="AH91" s="250">
        <v>0</v>
      </c>
      <c r="AI91" s="250">
        <f t="shared" ref="AI91:AJ91" si="32">AI92</f>
        <v>0</v>
      </c>
      <c r="AJ91" s="250">
        <f t="shared" si="32"/>
        <v>0</v>
      </c>
      <c r="AK91" s="240"/>
    </row>
    <row r="92" spans="2:37" x14ac:dyDescent="0.35">
      <c r="B92" s="111" t="s">
        <v>91</v>
      </c>
      <c r="C92" s="80">
        <v>0</v>
      </c>
      <c r="D92" s="80">
        <v>0</v>
      </c>
      <c r="E92" s="80">
        <v>0</v>
      </c>
      <c r="F92" s="80">
        <v>0</v>
      </c>
      <c r="G92" s="80">
        <v>0</v>
      </c>
      <c r="H92" s="80">
        <v>0</v>
      </c>
      <c r="I92" s="80">
        <v>0</v>
      </c>
      <c r="J92" s="321">
        <v>0</v>
      </c>
      <c r="K92" s="321">
        <v>0</v>
      </c>
      <c r="L92" s="321">
        <v>0</v>
      </c>
      <c r="M92" s="321">
        <v>0</v>
      </c>
      <c r="N92" s="322">
        <v>26.408279999999998</v>
      </c>
      <c r="O92" s="322">
        <v>1203.745017580633</v>
      </c>
      <c r="P92" s="322">
        <v>0</v>
      </c>
      <c r="Q92" s="322">
        <v>3027.5</v>
      </c>
      <c r="R92" s="322">
        <v>4432</v>
      </c>
      <c r="S92" s="322">
        <v>4597</v>
      </c>
      <c r="T92" s="322">
        <v>3455.3699216070199</v>
      </c>
      <c r="U92" s="322">
        <v>3707.0897421698596</v>
      </c>
      <c r="V92" s="322">
        <v>1585.7940000000001</v>
      </c>
      <c r="W92" s="322">
        <v>3416.6245959410003</v>
      </c>
      <c r="X92" s="322">
        <v>3.787944811</v>
      </c>
      <c r="Y92" s="322">
        <v>60.506844178000001</v>
      </c>
      <c r="Z92" s="322">
        <v>0</v>
      </c>
      <c r="AA92" s="322">
        <f t="shared" si="30"/>
        <v>0</v>
      </c>
      <c r="AC92" s="322">
        <v>0</v>
      </c>
      <c r="AD92" s="322">
        <v>0</v>
      </c>
      <c r="AE92" s="322">
        <v>0</v>
      </c>
      <c r="AF92" s="322">
        <v>0</v>
      </c>
      <c r="AG92" s="322">
        <v>0</v>
      </c>
      <c r="AH92" s="322">
        <v>0</v>
      </c>
      <c r="AI92" s="322">
        <v>0</v>
      </c>
      <c r="AJ92" s="322">
        <v>0</v>
      </c>
    </row>
    <row r="93" spans="2:37" x14ac:dyDescent="0.35">
      <c r="B93" s="50"/>
      <c r="C93" s="80"/>
      <c r="D93" s="80"/>
      <c r="E93" s="80"/>
      <c r="F93" s="80"/>
      <c r="G93" s="80"/>
      <c r="H93" s="80"/>
      <c r="I93" s="80"/>
      <c r="J93" s="322"/>
      <c r="K93" s="322"/>
      <c r="L93" s="322"/>
      <c r="M93" s="322"/>
      <c r="N93" s="322"/>
      <c r="O93" s="322"/>
      <c r="P93" s="322"/>
      <c r="Q93" s="322"/>
      <c r="R93" s="322"/>
      <c r="S93" s="322"/>
      <c r="T93" s="322"/>
      <c r="U93" s="322"/>
      <c r="V93" s="322"/>
      <c r="W93" s="322"/>
      <c r="X93" s="322"/>
      <c r="Y93" s="322"/>
      <c r="Z93" s="322"/>
      <c r="AA93" s="322"/>
      <c r="AC93" s="322"/>
      <c r="AD93" s="322"/>
      <c r="AE93" s="322"/>
      <c r="AF93" s="322"/>
      <c r="AG93" s="322"/>
      <c r="AH93" s="322"/>
      <c r="AI93" s="322"/>
      <c r="AJ93" s="322"/>
    </row>
    <row r="94" spans="2:37" x14ac:dyDescent="0.35">
      <c r="B94" s="6" t="s">
        <v>257</v>
      </c>
      <c r="C94">
        <v>0</v>
      </c>
      <c r="D94">
        <v>0</v>
      </c>
      <c r="E94">
        <v>0</v>
      </c>
      <c r="F94">
        <v>0</v>
      </c>
      <c r="G94">
        <v>0</v>
      </c>
      <c r="H94">
        <v>0</v>
      </c>
      <c r="I94">
        <v>0</v>
      </c>
      <c r="J94" s="250">
        <v>2198.1353422658976</v>
      </c>
      <c r="K94" s="250">
        <v>2055.0242200659877</v>
      </c>
      <c r="L94" s="250">
        <v>1958.3752230729758</v>
      </c>
      <c r="M94" s="250">
        <v>1940.3558715173137</v>
      </c>
      <c r="N94" s="250">
        <v>1993.9342736956064</v>
      </c>
      <c r="O94" s="250">
        <v>1056.5952108877632</v>
      </c>
      <c r="P94" s="250">
        <v>366.85280620000003</v>
      </c>
      <c r="Q94" s="250">
        <v>313.5</v>
      </c>
      <c r="R94" s="250">
        <v>255.5</v>
      </c>
      <c r="S94" s="250">
        <v>247</v>
      </c>
      <c r="T94" s="250">
        <v>308.50411882499998</v>
      </c>
      <c r="U94" s="250">
        <v>270.09220102500001</v>
      </c>
      <c r="V94" s="250">
        <v>211.29589940899996</v>
      </c>
      <c r="W94" s="250">
        <v>172.98763125000005</v>
      </c>
      <c r="X94" s="250">
        <v>157.97282061599998</v>
      </c>
      <c r="Y94" s="250">
        <v>130.21130049999999</v>
      </c>
      <c r="Z94" s="250">
        <v>41.947556999999996</v>
      </c>
      <c r="AA94" s="250">
        <f t="shared" ref="AA94:AA97" si="33">AJ94</f>
        <v>5.4437290000000003</v>
      </c>
      <c r="AB94" s="240"/>
      <c r="AC94" s="250">
        <v>11.574590000000002</v>
      </c>
      <c r="AD94" s="250">
        <v>18.476850000000002</v>
      </c>
      <c r="AE94" s="250">
        <v>28.580096999999999</v>
      </c>
      <c r="AF94" s="250">
        <v>41.947556999999996</v>
      </c>
      <c r="AG94" s="250">
        <v>5.4437290000000003</v>
      </c>
      <c r="AH94" s="250">
        <v>5.4437290000000003</v>
      </c>
      <c r="AI94" s="250">
        <v>5.4437290000000003</v>
      </c>
      <c r="AJ94" s="250">
        <v>5.4437290000000003</v>
      </c>
    </row>
    <row r="95" spans="2:37" x14ac:dyDescent="0.35">
      <c r="B95" s="6" t="s">
        <v>180</v>
      </c>
      <c r="J95" s="250">
        <v>2198.1353422658976</v>
      </c>
      <c r="K95" s="250">
        <v>2055.0242200659877</v>
      </c>
      <c r="L95" s="250">
        <v>1958.3752230729758</v>
      </c>
      <c r="M95" s="250">
        <v>1940.3558715173137</v>
      </c>
      <c r="N95" s="250">
        <v>1993.9342736956064</v>
      </c>
      <c r="O95" s="250">
        <v>1056.5952108877632</v>
      </c>
      <c r="P95" s="250">
        <v>366.85280620000003</v>
      </c>
      <c r="Q95" s="250">
        <v>313.5</v>
      </c>
      <c r="R95" s="250">
        <v>255.5</v>
      </c>
      <c r="S95" s="250">
        <v>247</v>
      </c>
      <c r="T95" s="250">
        <v>308.50411882499998</v>
      </c>
      <c r="U95" s="250">
        <v>270.09220102500001</v>
      </c>
      <c r="V95" s="250">
        <v>211.29589940899993</v>
      </c>
      <c r="W95" s="250">
        <v>172.98763125000005</v>
      </c>
      <c r="X95" s="250">
        <v>157.97282061599998</v>
      </c>
      <c r="Y95" s="250">
        <v>130.21130049999999</v>
      </c>
      <c r="Z95" s="250">
        <v>41.947556999999996</v>
      </c>
      <c r="AA95" s="250">
        <f t="shared" si="33"/>
        <v>5.4437290000000003</v>
      </c>
      <c r="AB95" s="240"/>
      <c r="AC95" s="250">
        <v>11.574590000000002</v>
      </c>
      <c r="AD95" s="250">
        <v>18.476850000000002</v>
      </c>
      <c r="AE95" s="250">
        <v>28.580096999999999</v>
      </c>
      <c r="AF95" s="250">
        <v>41.947556999999996</v>
      </c>
      <c r="AG95" s="250">
        <v>5.4437290000000003</v>
      </c>
      <c r="AH95" s="250">
        <v>5.4437290000000003</v>
      </c>
      <c r="AI95" s="250">
        <f t="shared" ref="AI95:AJ95" si="34">AI96+AI97</f>
        <v>5.4437290000000003</v>
      </c>
      <c r="AJ95" s="250">
        <f t="shared" si="34"/>
        <v>5.4437290000000003</v>
      </c>
    </row>
    <row r="96" spans="2:37" x14ac:dyDescent="0.35">
      <c r="B96" s="109" t="s">
        <v>85</v>
      </c>
      <c r="C96" s="80">
        <v>0</v>
      </c>
      <c r="D96" s="80">
        <v>0</v>
      </c>
      <c r="E96" s="80">
        <v>0</v>
      </c>
      <c r="F96" s="80">
        <v>0</v>
      </c>
      <c r="G96" s="80">
        <v>0</v>
      </c>
      <c r="H96" s="80">
        <v>0</v>
      </c>
      <c r="I96" s="80">
        <v>0</v>
      </c>
      <c r="J96" s="322">
        <v>800.76068800000007</v>
      </c>
      <c r="K96" s="322">
        <v>306.86866500000008</v>
      </c>
      <c r="L96" s="322">
        <v>46.102167000000001</v>
      </c>
      <c r="M96" s="322">
        <v>-6.0327000000000019</v>
      </c>
      <c r="N96" s="322">
        <v>0.63595999999999975</v>
      </c>
      <c r="O96" s="322">
        <v>486.17843288999984</v>
      </c>
      <c r="P96" s="322">
        <v>214.09301320000003</v>
      </c>
      <c r="Q96" s="322">
        <v>182.5</v>
      </c>
      <c r="R96" s="322">
        <v>155.5</v>
      </c>
      <c r="S96" s="322">
        <v>119</v>
      </c>
      <c r="T96" s="322">
        <v>182.44945199999998</v>
      </c>
      <c r="U96" s="322">
        <v>163.4536785</v>
      </c>
      <c r="V96" s="322">
        <v>138.44595662499998</v>
      </c>
      <c r="W96" s="322">
        <v>124.97831199999997</v>
      </c>
      <c r="X96" s="322">
        <v>140.73690649999998</v>
      </c>
      <c r="Y96" s="322">
        <v>130.21130049999999</v>
      </c>
      <c r="Z96" s="322">
        <v>41.947556999999996</v>
      </c>
      <c r="AA96" s="322">
        <f t="shared" si="33"/>
        <v>5.4437290000000003</v>
      </c>
      <c r="AC96" s="322">
        <v>11.574590000000002</v>
      </c>
      <c r="AD96" s="322">
        <v>18.476850000000002</v>
      </c>
      <c r="AE96" s="322">
        <v>28.580096999999999</v>
      </c>
      <c r="AF96" s="322">
        <v>41.947556999999996</v>
      </c>
      <c r="AG96" s="322">
        <v>5.4437290000000003</v>
      </c>
      <c r="AH96" s="322">
        <v>5.4437290000000003</v>
      </c>
      <c r="AI96" s="322">
        <v>5.4437290000000003</v>
      </c>
      <c r="AJ96" s="322">
        <v>5.4437290000000003</v>
      </c>
    </row>
    <row r="97" spans="2:36" x14ac:dyDescent="0.35">
      <c r="B97" s="109" t="s">
        <v>90</v>
      </c>
      <c r="C97" s="80">
        <v>0</v>
      </c>
      <c r="D97" s="80">
        <v>0</v>
      </c>
      <c r="E97" s="80">
        <v>0</v>
      </c>
      <c r="F97" s="80">
        <v>0</v>
      </c>
      <c r="G97" s="80">
        <v>0</v>
      </c>
      <c r="H97" s="80">
        <v>0</v>
      </c>
      <c r="I97" s="80">
        <v>0</v>
      </c>
      <c r="J97" s="322">
        <v>1397.3746542658978</v>
      </c>
      <c r="K97" s="322">
        <v>1748.1555550659875</v>
      </c>
      <c r="L97" s="322">
        <v>1912.2730560729758</v>
      </c>
      <c r="M97" s="322">
        <v>1946.3885715173137</v>
      </c>
      <c r="N97" s="322">
        <v>1993.2983136956063</v>
      </c>
      <c r="O97" s="322">
        <v>570.41677799776346</v>
      </c>
      <c r="P97" s="322">
        <v>152.75979300000003</v>
      </c>
      <c r="Q97" s="322">
        <v>131</v>
      </c>
      <c r="R97" s="322">
        <v>100</v>
      </c>
      <c r="S97" s="322">
        <v>128</v>
      </c>
      <c r="T97" s="322">
        <v>126.054666825</v>
      </c>
      <c r="U97" s="322">
        <v>106.63852252500001</v>
      </c>
      <c r="V97" s="322">
        <v>72.84994278399995</v>
      </c>
      <c r="W97" s="322">
        <v>48.00931925000009</v>
      </c>
      <c r="X97" s="322">
        <v>17.235914116000004</v>
      </c>
      <c r="Y97" s="322">
        <v>0</v>
      </c>
      <c r="Z97" s="322">
        <v>0</v>
      </c>
      <c r="AA97" s="322">
        <f t="shared" si="33"/>
        <v>0</v>
      </c>
      <c r="AC97" s="322">
        <v>0</v>
      </c>
      <c r="AD97" s="322">
        <v>0</v>
      </c>
      <c r="AE97" s="322">
        <v>0</v>
      </c>
      <c r="AF97" s="322">
        <v>0</v>
      </c>
      <c r="AG97" s="322">
        <v>0</v>
      </c>
      <c r="AH97" s="322">
        <v>0</v>
      </c>
      <c r="AI97" s="322">
        <v>0</v>
      </c>
      <c r="AJ97" s="322">
        <v>0</v>
      </c>
    </row>
    <row r="98" spans="2:36" x14ac:dyDescent="0.35">
      <c r="AD98" s="322"/>
      <c r="AE98" s="322"/>
      <c r="AF98" s="322"/>
      <c r="AG98" s="322"/>
      <c r="AH98" s="322"/>
      <c r="AI98" s="322"/>
      <c r="AJ98" s="322"/>
    </row>
    <row r="99" spans="2:36" x14ac:dyDescent="0.35">
      <c r="B99" s="110" t="s">
        <v>258</v>
      </c>
      <c r="C99" s="65">
        <f t="shared" ref="C99:I99" si="35">C94+C88+C85+C74+C67+C56</f>
        <v>0</v>
      </c>
      <c r="D99" s="65">
        <f t="shared" si="35"/>
        <v>0</v>
      </c>
      <c r="E99" s="65">
        <f t="shared" si="35"/>
        <v>0</v>
      </c>
      <c r="F99" s="65">
        <f t="shared" si="35"/>
        <v>0</v>
      </c>
      <c r="G99" s="65">
        <f t="shared" si="35"/>
        <v>0</v>
      </c>
      <c r="H99" s="65">
        <f t="shared" si="35"/>
        <v>0</v>
      </c>
      <c r="I99" s="65">
        <f t="shared" si="35"/>
        <v>0</v>
      </c>
      <c r="J99" s="250">
        <v>47706.925744176406</v>
      </c>
      <c r="K99" s="250">
        <v>53169.330982059626</v>
      </c>
      <c r="L99" s="250">
        <v>58091.172760857728</v>
      </c>
      <c r="M99" s="250">
        <v>57181.180281903507</v>
      </c>
      <c r="N99" s="250">
        <v>53427.989147626911</v>
      </c>
      <c r="O99" s="250">
        <v>58811.821827135078</v>
      </c>
      <c r="P99" s="250">
        <v>59015.928277622996</v>
      </c>
      <c r="Q99" s="250">
        <v>62479.5</v>
      </c>
      <c r="R99" s="250">
        <v>68772</v>
      </c>
      <c r="S99" s="250">
        <v>68765</v>
      </c>
      <c r="T99" s="250">
        <v>70767.451874476945</v>
      </c>
      <c r="U99" s="250">
        <v>65446.583223626527</v>
      </c>
      <c r="V99" s="250">
        <v>63121.383114744996</v>
      </c>
      <c r="W99" s="250">
        <v>59784.038351494994</v>
      </c>
      <c r="X99" s="250">
        <v>61350.646348472997</v>
      </c>
      <c r="Y99" s="250">
        <v>56394.557001865003</v>
      </c>
      <c r="Z99" s="250">
        <v>57479.252108348002</v>
      </c>
      <c r="AA99" s="250">
        <f>AJ99</f>
        <v>64218.345575811996</v>
      </c>
      <c r="AC99" s="250">
        <v>17405.255472918001</v>
      </c>
      <c r="AD99" s="250">
        <v>30836.24912275</v>
      </c>
      <c r="AE99" s="250">
        <v>41939.445041470004</v>
      </c>
      <c r="AF99" s="250">
        <v>57479.252108348002</v>
      </c>
      <c r="AG99" s="250">
        <v>18295.884661923996</v>
      </c>
      <c r="AH99" s="250">
        <v>34625.444281195996</v>
      </c>
      <c r="AI99" s="250">
        <v>48019.455967055001</v>
      </c>
      <c r="AJ99" s="250">
        <v>64218.345575811996</v>
      </c>
    </row>
    <row r="100" spans="2:36" x14ac:dyDescent="0.35">
      <c r="B100" s="38" t="s">
        <v>259</v>
      </c>
      <c r="C100" s="80"/>
      <c r="D100" s="80"/>
      <c r="E100" s="80"/>
      <c r="F100" s="80"/>
      <c r="G100" s="80"/>
      <c r="H100" s="80"/>
      <c r="I100" s="80"/>
      <c r="J100" s="322"/>
      <c r="K100" s="322"/>
      <c r="L100" s="322"/>
      <c r="M100" s="322"/>
      <c r="N100" s="322"/>
      <c r="O100" s="322"/>
      <c r="P100" s="322"/>
      <c r="Q100" s="322"/>
      <c r="R100" s="322"/>
      <c r="S100" s="322"/>
      <c r="T100" s="322"/>
      <c r="U100" s="322"/>
      <c r="V100" s="250"/>
      <c r="W100" s="250"/>
      <c r="X100" s="250"/>
      <c r="Y100" s="250"/>
      <c r="Z100" s="322"/>
      <c r="AA100" s="322"/>
      <c r="AC100" s="250"/>
      <c r="AD100" s="322"/>
      <c r="AE100" s="322"/>
      <c r="AF100" s="322"/>
      <c r="AG100" s="322"/>
      <c r="AH100" s="322"/>
      <c r="AI100" s="322"/>
      <c r="AJ100" s="322"/>
    </row>
    <row r="101" spans="2:36" x14ac:dyDescent="0.35">
      <c r="B101" s="112" t="s">
        <v>85</v>
      </c>
      <c r="C101" s="115" t="s">
        <v>18</v>
      </c>
      <c r="D101" s="115" t="s">
        <v>18</v>
      </c>
      <c r="E101" s="115" t="s">
        <v>18</v>
      </c>
      <c r="F101" s="115" t="s">
        <v>18</v>
      </c>
      <c r="G101" s="115" t="s">
        <v>18</v>
      </c>
      <c r="H101" s="115" t="s">
        <v>18</v>
      </c>
      <c r="I101" s="115" t="s">
        <v>18</v>
      </c>
      <c r="J101" s="321" t="s">
        <v>18</v>
      </c>
      <c r="K101" s="321" t="s">
        <v>18</v>
      </c>
      <c r="L101" s="321" t="s">
        <v>18</v>
      </c>
      <c r="M101" s="321" t="s">
        <v>18</v>
      </c>
      <c r="N101" s="321" t="s">
        <v>18</v>
      </c>
      <c r="O101" s="321" t="s">
        <v>18</v>
      </c>
      <c r="P101" s="321" t="s">
        <v>18</v>
      </c>
      <c r="Q101" s="321" t="s">
        <v>18</v>
      </c>
      <c r="R101" s="321" t="s">
        <v>18</v>
      </c>
      <c r="S101" s="321" t="s">
        <v>18</v>
      </c>
      <c r="T101" s="322">
        <v>27984.386469870497</v>
      </c>
      <c r="U101" s="322">
        <v>22267.779133494998</v>
      </c>
      <c r="V101" s="322">
        <v>22819.002492542997</v>
      </c>
      <c r="W101" s="322">
        <v>16043.139959033002</v>
      </c>
      <c r="X101" s="322">
        <v>13684.927273460002</v>
      </c>
      <c r="Y101" s="322">
        <v>13580.211185537999</v>
      </c>
      <c r="Z101" s="322">
        <v>15599.764957977</v>
      </c>
      <c r="AA101" s="322">
        <f t="shared" ref="AA101:AA104" si="36">AJ101</f>
        <v>19165.866136337001</v>
      </c>
      <c r="AC101" s="322">
        <v>5644.5624992840003</v>
      </c>
      <c r="AD101" s="322">
        <v>9165.8283522399997</v>
      </c>
      <c r="AE101" s="322">
        <v>11767.627467058999</v>
      </c>
      <c r="AF101" s="322">
        <v>15599.764957977</v>
      </c>
      <c r="AG101" s="322">
        <v>5861.3088858000001</v>
      </c>
      <c r="AH101" s="322">
        <v>10577.739612321</v>
      </c>
      <c r="AI101" s="322">
        <v>14305.430449834999</v>
      </c>
      <c r="AJ101" s="322">
        <v>19165.866136337001</v>
      </c>
    </row>
    <row r="102" spans="2:36" x14ac:dyDescent="0.35">
      <c r="B102" s="113" t="s">
        <v>90</v>
      </c>
      <c r="C102" s="115" t="s">
        <v>18</v>
      </c>
      <c r="D102" s="115" t="s">
        <v>18</v>
      </c>
      <c r="E102" s="115" t="s">
        <v>18</v>
      </c>
      <c r="F102" s="115" t="s">
        <v>18</v>
      </c>
      <c r="G102" s="115" t="s">
        <v>18</v>
      </c>
      <c r="H102" s="115" t="s">
        <v>18</v>
      </c>
      <c r="I102" s="115" t="s">
        <v>18</v>
      </c>
      <c r="J102" s="321" t="s">
        <v>18</v>
      </c>
      <c r="K102" s="321" t="s">
        <v>18</v>
      </c>
      <c r="L102" s="321" t="s">
        <v>18</v>
      </c>
      <c r="M102" s="321" t="s">
        <v>18</v>
      </c>
      <c r="N102" s="321" t="s">
        <v>18</v>
      </c>
      <c r="O102" s="321" t="s">
        <v>18</v>
      </c>
      <c r="P102" s="321" t="s">
        <v>18</v>
      </c>
      <c r="Q102" s="321" t="s">
        <v>18</v>
      </c>
      <c r="R102" s="321" t="s">
        <v>18</v>
      </c>
      <c r="S102" s="321" t="s">
        <v>18</v>
      </c>
      <c r="T102" s="322">
        <v>14729.419426721832</v>
      </c>
      <c r="U102" s="322">
        <v>13760.002390524987</v>
      </c>
      <c r="V102" s="322">
        <v>11606.583858311998</v>
      </c>
      <c r="W102" s="322">
        <v>12549.998453532002</v>
      </c>
      <c r="X102" s="322">
        <v>16064.844867856002</v>
      </c>
      <c r="Y102" s="322">
        <v>10944.662993409998</v>
      </c>
      <c r="Z102" s="322">
        <v>6757.9807016490004</v>
      </c>
      <c r="AA102" s="322">
        <f t="shared" si="36"/>
        <v>7503.7825650099994</v>
      </c>
      <c r="AC102" s="322">
        <v>1920.8408432129997</v>
      </c>
      <c r="AD102" s="322">
        <v>3199.280027151</v>
      </c>
      <c r="AE102" s="322">
        <v>4604.2947249869994</v>
      </c>
      <c r="AF102" s="322">
        <v>6757.9807016490004</v>
      </c>
      <c r="AG102" s="322">
        <v>2158.1251631160003</v>
      </c>
      <c r="AH102" s="322">
        <v>3982.3648394209995</v>
      </c>
      <c r="AI102" s="322">
        <v>5571.6153858990001</v>
      </c>
      <c r="AJ102" s="322">
        <v>7503.7825650099994</v>
      </c>
    </row>
    <row r="103" spans="2:36" x14ac:dyDescent="0.35">
      <c r="B103" s="113" t="s">
        <v>91</v>
      </c>
      <c r="C103" s="115" t="s">
        <v>18</v>
      </c>
      <c r="D103" s="115" t="s">
        <v>18</v>
      </c>
      <c r="E103" s="115" t="s">
        <v>18</v>
      </c>
      <c r="F103" s="115" t="s">
        <v>18</v>
      </c>
      <c r="G103" s="115" t="s">
        <v>18</v>
      </c>
      <c r="H103" s="115" t="s">
        <v>18</v>
      </c>
      <c r="I103" s="115" t="s">
        <v>18</v>
      </c>
      <c r="J103" s="321" t="s">
        <v>18</v>
      </c>
      <c r="K103" s="321" t="s">
        <v>18</v>
      </c>
      <c r="L103" s="321" t="s">
        <v>18</v>
      </c>
      <c r="M103" s="321" t="s">
        <v>18</v>
      </c>
      <c r="N103" s="321" t="s">
        <v>18</v>
      </c>
      <c r="O103" s="321" t="s">
        <v>18</v>
      </c>
      <c r="P103" s="321" t="s">
        <v>18</v>
      </c>
      <c r="Q103" s="321" t="s">
        <v>18</v>
      </c>
      <c r="R103" s="321" t="s">
        <v>18</v>
      </c>
      <c r="S103" s="321" t="s">
        <v>18</v>
      </c>
      <c r="T103" s="322">
        <v>10284.581392784989</v>
      </c>
      <c r="U103" s="322">
        <v>9593.2129231044692</v>
      </c>
      <c r="V103" s="322">
        <v>8221.8823306449995</v>
      </c>
      <c r="W103" s="322">
        <v>10782.437970526998</v>
      </c>
      <c r="X103" s="322">
        <v>8424.0626708839991</v>
      </c>
      <c r="Y103" s="322">
        <v>8945.5535150410014</v>
      </c>
      <c r="Z103" s="322">
        <v>9361.7413055750003</v>
      </c>
      <c r="AA103" s="322">
        <f t="shared" si="36"/>
        <v>8503.6285531119993</v>
      </c>
      <c r="AC103" s="322">
        <v>2757.240998452</v>
      </c>
      <c r="AD103" s="322">
        <v>4717.7454302060005</v>
      </c>
      <c r="AE103" s="322">
        <v>6762.2203397780004</v>
      </c>
      <c r="AF103" s="322">
        <v>9361.7413055750003</v>
      </c>
      <c r="AG103" s="322">
        <v>2416.4822012639997</v>
      </c>
      <c r="AH103" s="322">
        <v>4481.824927013</v>
      </c>
      <c r="AI103" s="322">
        <v>6463.7315696900005</v>
      </c>
      <c r="AJ103" s="322">
        <v>8503.6285531119993</v>
      </c>
    </row>
    <row r="104" spans="2:36" x14ac:dyDescent="0.35">
      <c r="B104" s="38" t="s">
        <v>190</v>
      </c>
      <c r="C104" s="115" t="s">
        <v>18</v>
      </c>
      <c r="D104" s="115" t="s">
        <v>18</v>
      </c>
      <c r="E104" s="115" t="s">
        <v>18</v>
      </c>
      <c r="F104" s="115" t="s">
        <v>18</v>
      </c>
      <c r="G104" s="115" t="s">
        <v>18</v>
      </c>
      <c r="H104" s="115" t="s">
        <v>18</v>
      </c>
      <c r="I104" s="115" t="s">
        <v>18</v>
      </c>
      <c r="J104" s="321" t="s">
        <v>18</v>
      </c>
      <c r="K104" s="321" t="s">
        <v>18</v>
      </c>
      <c r="L104" s="321" t="s">
        <v>18</v>
      </c>
      <c r="M104" s="321" t="s">
        <v>18</v>
      </c>
      <c r="N104" s="321" t="s">
        <v>18</v>
      </c>
      <c r="O104" s="321" t="s">
        <v>18</v>
      </c>
      <c r="P104" s="321" t="s">
        <v>18</v>
      </c>
      <c r="Q104" s="321" t="s">
        <v>18</v>
      </c>
      <c r="R104" s="321" t="s">
        <v>18</v>
      </c>
      <c r="S104" s="321" t="s">
        <v>18</v>
      </c>
      <c r="T104" s="322">
        <v>14873.033466917801</v>
      </c>
      <c r="U104" s="322">
        <v>15696.29876993773</v>
      </c>
      <c r="V104" s="322">
        <v>16633.008031118003</v>
      </c>
      <c r="W104" s="322">
        <v>15814.434253835998</v>
      </c>
      <c r="X104" s="322">
        <v>17028.570303209999</v>
      </c>
      <c r="Y104" s="322">
        <v>15428.198363565001</v>
      </c>
      <c r="Z104" s="322">
        <v>18122.170566500001</v>
      </c>
      <c r="AA104" s="322">
        <f t="shared" si="36"/>
        <v>21614.993810499996</v>
      </c>
      <c r="AC104" s="322">
        <v>4698.6038760000001</v>
      </c>
      <c r="AD104" s="322">
        <v>9534.2025214000005</v>
      </c>
      <c r="AE104" s="322">
        <v>12954.200470900003</v>
      </c>
      <c r="AF104" s="322">
        <v>18122.170566500001</v>
      </c>
      <c r="AG104" s="322">
        <v>6031.8194619999995</v>
      </c>
      <c r="AH104" s="322">
        <v>11842.6548267</v>
      </c>
      <c r="AI104" s="322">
        <v>16133.033374800001</v>
      </c>
      <c r="AJ104" s="322">
        <v>21614.993810499996</v>
      </c>
    </row>
    <row r="105" spans="2:36" x14ac:dyDescent="0.35">
      <c r="B105" s="38"/>
      <c r="C105" s="116"/>
      <c r="D105" s="116"/>
      <c r="E105" s="116"/>
      <c r="F105" s="116"/>
      <c r="G105" s="116"/>
      <c r="H105" s="116"/>
      <c r="I105" s="116"/>
      <c r="J105" s="311"/>
      <c r="K105" s="311"/>
      <c r="L105" s="311"/>
      <c r="M105" s="311"/>
      <c r="N105" s="311"/>
      <c r="O105" s="311"/>
      <c r="P105" s="311"/>
      <c r="Q105" s="311"/>
      <c r="R105" s="311"/>
      <c r="S105" s="311"/>
      <c r="T105" s="311"/>
      <c r="U105" s="311"/>
      <c r="AC105" s="242"/>
      <c r="AD105" s="242"/>
      <c r="AG105" s="322"/>
      <c r="AH105" s="322"/>
      <c r="AI105" s="322"/>
      <c r="AJ105" s="322"/>
    </row>
    <row r="106" spans="2:36" ht="30" x14ac:dyDescent="0.8">
      <c r="B106" s="175" t="s">
        <v>262</v>
      </c>
      <c r="C106" s="117"/>
      <c r="D106" s="117"/>
      <c r="E106" s="117"/>
      <c r="F106" s="117"/>
      <c r="G106" s="117"/>
      <c r="H106" s="117"/>
      <c r="I106" s="117"/>
      <c r="J106" s="400"/>
      <c r="K106" s="400"/>
      <c r="L106" s="400"/>
      <c r="M106" s="400"/>
      <c r="N106" s="400"/>
      <c r="O106" s="400"/>
      <c r="P106" s="400"/>
      <c r="Q106" s="400"/>
      <c r="R106" s="400"/>
      <c r="S106" s="400"/>
      <c r="T106" s="400"/>
      <c r="U106" s="400"/>
      <c r="V106" s="442"/>
      <c r="W106" s="442"/>
      <c r="X106" s="442"/>
      <c r="Y106" s="442"/>
      <c r="AC106" s="242"/>
      <c r="AD106" s="242"/>
      <c r="AG106" s="322"/>
      <c r="AH106" s="322"/>
      <c r="AI106" s="322"/>
      <c r="AJ106" s="322"/>
    </row>
    <row r="107" spans="2:36" x14ac:dyDescent="0.35">
      <c r="B107" s="171" t="s">
        <v>263</v>
      </c>
      <c r="C107" s="61">
        <v>2001</v>
      </c>
      <c r="D107" s="61">
        <v>2002</v>
      </c>
      <c r="E107" s="61">
        <v>2003</v>
      </c>
      <c r="F107" s="61">
        <v>2004</v>
      </c>
      <c r="G107" s="61">
        <v>2005</v>
      </c>
      <c r="H107" s="61">
        <v>2006</v>
      </c>
      <c r="I107" s="61">
        <v>2007</v>
      </c>
      <c r="J107" s="218">
        <v>2008</v>
      </c>
      <c r="K107" s="218">
        <v>2009</v>
      </c>
      <c r="L107" s="218">
        <v>2010</v>
      </c>
      <c r="M107" s="218">
        <v>2011</v>
      </c>
      <c r="N107" s="218">
        <v>2012</v>
      </c>
      <c r="O107" s="218">
        <v>2013</v>
      </c>
      <c r="P107" s="218">
        <v>2014</v>
      </c>
      <c r="Q107" s="218">
        <v>2015</v>
      </c>
      <c r="R107" s="218">
        <v>2016</v>
      </c>
      <c r="S107" s="218">
        <v>2017</v>
      </c>
      <c r="T107" s="218">
        <v>2018</v>
      </c>
      <c r="U107" s="218">
        <v>2019</v>
      </c>
      <c r="V107" s="218">
        <v>2020</v>
      </c>
      <c r="W107" s="218">
        <v>2021</v>
      </c>
      <c r="X107" s="218">
        <v>2022</v>
      </c>
      <c r="Y107" s="218">
        <v>2023</v>
      </c>
      <c r="Z107" s="219">
        <v>2024</v>
      </c>
      <c r="AA107" s="220">
        <v>2025</v>
      </c>
      <c r="AC107" s="221" t="s">
        <v>3</v>
      </c>
      <c r="AD107" s="221" t="s">
        <v>4</v>
      </c>
      <c r="AE107" s="221" t="s">
        <v>5</v>
      </c>
      <c r="AF107" s="221">
        <v>2024</v>
      </c>
      <c r="AG107" s="222" t="s">
        <v>6</v>
      </c>
      <c r="AH107" s="222" t="s">
        <v>7</v>
      </c>
      <c r="AI107" s="222" t="s">
        <v>8</v>
      </c>
      <c r="AJ107" s="222">
        <v>2025</v>
      </c>
    </row>
    <row r="108" spans="2:36" x14ac:dyDescent="0.35">
      <c r="B108" s="50" t="s">
        <v>131</v>
      </c>
      <c r="C108" s="104" t="s">
        <v>18</v>
      </c>
      <c r="D108" s="104" t="s">
        <v>18</v>
      </c>
      <c r="E108" s="104" t="s">
        <v>18</v>
      </c>
      <c r="F108" s="104" t="s">
        <v>18</v>
      </c>
      <c r="G108" s="104" t="s">
        <v>18</v>
      </c>
      <c r="H108" s="104" t="s">
        <v>18</v>
      </c>
      <c r="I108" s="104" t="s">
        <v>18</v>
      </c>
      <c r="J108" s="260" t="s">
        <v>18</v>
      </c>
      <c r="K108" s="260" t="s">
        <v>18</v>
      </c>
      <c r="L108" s="260" t="s">
        <v>18</v>
      </c>
      <c r="M108" s="260" t="s">
        <v>18</v>
      </c>
      <c r="N108" s="260" t="s">
        <v>18</v>
      </c>
      <c r="O108" s="260" t="s">
        <v>18</v>
      </c>
      <c r="P108" s="260" t="s">
        <v>18</v>
      </c>
      <c r="Q108" s="260" t="s">
        <v>18</v>
      </c>
      <c r="R108" s="260" t="s">
        <v>18</v>
      </c>
      <c r="S108" s="260" t="s">
        <v>18</v>
      </c>
      <c r="T108" s="249">
        <v>2995.7289300000002</v>
      </c>
      <c r="U108" s="249">
        <v>2973.9040199999999</v>
      </c>
      <c r="V108" s="250">
        <v>2906.1210799999999</v>
      </c>
      <c r="W108" s="250">
        <v>2833.1728400000002</v>
      </c>
      <c r="X108" s="250">
        <v>2935.1695199999999</v>
      </c>
      <c r="Y108" s="250">
        <v>2938.9917681832003</v>
      </c>
      <c r="Z108" s="249">
        <v>2971.282878741466</v>
      </c>
      <c r="AA108" s="249">
        <f t="shared" ref="AA108:AA110" si="37">AJ108</f>
        <v>2994.9935197276018</v>
      </c>
      <c r="AC108" s="250">
        <v>2970.7629314344999</v>
      </c>
      <c r="AD108" s="250">
        <v>2967.9573043132841</v>
      </c>
      <c r="AE108" s="250">
        <v>2967.9573043132841</v>
      </c>
      <c r="AF108" s="250">
        <v>2971.282878741466</v>
      </c>
      <c r="AG108" s="250">
        <v>2991.9800649933709</v>
      </c>
      <c r="AH108" s="250">
        <v>2992.4839738797073</v>
      </c>
      <c r="AI108" s="250">
        <v>2992.4869189463029</v>
      </c>
      <c r="AJ108" s="250">
        <v>2994.9935197276018</v>
      </c>
    </row>
    <row r="109" spans="2:36" x14ac:dyDescent="0.35">
      <c r="B109" s="41" t="s">
        <v>151</v>
      </c>
      <c r="C109" s="104" t="s">
        <v>18</v>
      </c>
      <c r="D109" s="104" t="s">
        <v>18</v>
      </c>
      <c r="E109" s="104" t="s">
        <v>18</v>
      </c>
      <c r="F109" s="104" t="s">
        <v>18</v>
      </c>
      <c r="G109" s="104" t="s">
        <v>18</v>
      </c>
      <c r="H109" s="104" t="s">
        <v>18</v>
      </c>
      <c r="I109" s="104" t="s">
        <v>18</v>
      </c>
      <c r="J109" s="260" t="s">
        <v>18</v>
      </c>
      <c r="K109" s="260" t="s">
        <v>18</v>
      </c>
      <c r="L109" s="260" t="s">
        <v>18</v>
      </c>
      <c r="M109" s="260" t="s">
        <v>18</v>
      </c>
      <c r="N109" s="260" t="s">
        <v>18</v>
      </c>
      <c r="O109" s="260" t="s">
        <v>18</v>
      </c>
      <c r="P109" s="260" t="s">
        <v>18</v>
      </c>
      <c r="Q109" s="260" t="s">
        <v>18</v>
      </c>
      <c r="R109" s="260" t="s">
        <v>18</v>
      </c>
      <c r="S109" s="260" t="s">
        <v>18</v>
      </c>
      <c r="T109" s="242">
        <v>1831.6085</v>
      </c>
      <c r="U109" s="242">
        <v>1816.4480000000001</v>
      </c>
      <c r="V109" s="322">
        <v>1754.29</v>
      </c>
      <c r="W109" s="322">
        <v>1677.6233999999999</v>
      </c>
      <c r="X109" s="322">
        <v>1696.1631</v>
      </c>
      <c r="Y109" s="322">
        <v>1697.9858186104</v>
      </c>
      <c r="Z109" s="242">
        <v>1713.3846924118029</v>
      </c>
      <c r="AA109" s="242">
        <f t="shared" si="37"/>
        <v>1724.69144160977</v>
      </c>
      <c r="AC109" s="322">
        <v>1713.1373648563999</v>
      </c>
      <c r="AD109" s="322">
        <v>1709.4158450589159</v>
      </c>
      <c r="AE109" s="322">
        <v>1709.4158450589159</v>
      </c>
      <c r="AF109" s="322">
        <v>1713.3846924118029</v>
      </c>
      <c r="AG109" s="322">
        <v>1723.2544337735289</v>
      </c>
      <c r="AH109" s="322">
        <v>1723.4947297402121</v>
      </c>
      <c r="AI109" s="322">
        <v>1723.4961341362118</v>
      </c>
      <c r="AJ109" s="322">
        <v>1724.69144160977</v>
      </c>
    </row>
    <row r="110" spans="2:36" x14ac:dyDescent="0.35">
      <c r="B110" s="41" t="s">
        <v>152</v>
      </c>
      <c r="C110" s="104" t="s">
        <v>18</v>
      </c>
      <c r="D110" s="104" t="s">
        <v>18</v>
      </c>
      <c r="E110" s="104" t="s">
        <v>18</v>
      </c>
      <c r="F110" s="104" t="s">
        <v>18</v>
      </c>
      <c r="G110" s="104" t="s">
        <v>18</v>
      </c>
      <c r="H110" s="104" t="s">
        <v>18</v>
      </c>
      <c r="I110" s="104" t="s">
        <v>18</v>
      </c>
      <c r="J110" s="260" t="s">
        <v>18</v>
      </c>
      <c r="K110" s="260" t="s">
        <v>18</v>
      </c>
      <c r="L110" s="260" t="s">
        <v>18</v>
      </c>
      <c r="M110" s="260" t="s">
        <v>18</v>
      </c>
      <c r="N110" s="260" t="s">
        <v>18</v>
      </c>
      <c r="O110" s="260" t="s">
        <v>18</v>
      </c>
      <c r="P110" s="260" t="s">
        <v>18</v>
      </c>
      <c r="Q110" s="260" t="s">
        <v>18</v>
      </c>
      <c r="R110" s="260" t="s">
        <v>18</v>
      </c>
      <c r="S110" s="260" t="s">
        <v>18</v>
      </c>
      <c r="T110" s="242">
        <v>1164.1204299999999</v>
      </c>
      <c r="U110" s="242">
        <v>1157.4560200000001</v>
      </c>
      <c r="V110" s="322">
        <v>1151.8310799999999</v>
      </c>
      <c r="W110" s="322">
        <v>1155.54944</v>
      </c>
      <c r="X110" s="322">
        <v>1239.0064199999999</v>
      </c>
      <c r="Y110" s="322">
        <v>1241.0059495728001</v>
      </c>
      <c r="Z110" s="242">
        <v>1257.8981863296631</v>
      </c>
      <c r="AA110" s="242">
        <f t="shared" si="37"/>
        <v>1270.302078117832</v>
      </c>
      <c r="AC110" s="322">
        <v>1257.6255665781</v>
      </c>
      <c r="AD110" s="322">
        <v>1258.541459254368</v>
      </c>
      <c r="AE110" s="322">
        <v>1258.541459254368</v>
      </c>
      <c r="AF110" s="322">
        <v>1257.8981863296631</v>
      </c>
      <c r="AG110" s="322">
        <v>1268.7256312198419</v>
      </c>
      <c r="AH110" s="322">
        <v>1268.989244139495</v>
      </c>
      <c r="AI110" s="322">
        <v>1268.9907848100911</v>
      </c>
      <c r="AJ110" s="322">
        <v>1270.302078117832</v>
      </c>
    </row>
    <row r="111" spans="2:36" x14ac:dyDescent="0.35">
      <c r="B111" s="41"/>
      <c r="C111" s="25"/>
      <c r="D111" s="25"/>
      <c r="E111" s="25"/>
      <c r="F111" s="25"/>
      <c r="G111" s="25"/>
      <c r="H111" s="25"/>
      <c r="I111" s="25"/>
      <c r="J111" s="242"/>
      <c r="K111" s="242"/>
      <c r="L111" s="242"/>
      <c r="M111" s="242"/>
      <c r="N111" s="242"/>
      <c r="O111" s="242"/>
      <c r="P111" s="242"/>
      <c r="Q111" s="242"/>
      <c r="R111" s="242"/>
      <c r="S111" s="242"/>
      <c r="T111" s="242"/>
      <c r="U111" s="242"/>
      <c r="V111" s="322"/>
      <c r="W111" s="322"/>
      <c r="X111" s="322"/>
      <c r="Z111" s="242"/>
      <c r="AA111" s="242"/>
      <c r="AC111" s="322"/>
      <c r="AD111" s="322"/>
      <c r="AE111" s="322"/>
      <c r="AF111" s="322"/>
      <c r="AG111" s="322"/>
      <c r="AH111" s="322"/>
      <c r="AI111" s="322"/>
      <c r="AJ111" s="322"/>
    </row>
    <row r="112" spans="2:36" x14ac:dyDescent="0.35">
      <c r="B112" s="34" t="s">
        <v>132</v>
      </c>
      <c r="C112" s="104" t="s">
        <v>18</v>
      </c>
      <c r="D112" s="104" t="s">
        <v>18</v>
      </c>
      <c r="E112" s="104" t="s">
        <v>18</v>
      </c>
      <c r="F112" s="104" t="s">
        <v>18</v>
      </c>
      <c r="G112" s="104" t="s">
        <v>18</v>
      </c>
      <c r="H112" s="104" t="s">
        <v>18</v>
      </c>
      <c r="I112" s="104" t="s">
        <v>18</v>
      </c>
      <c r="J112" s="260" t="s">
        <v>18</v>
      </c>
      <c r="K112" s="260" t="s">
        <v>18</v>
      </c>
      <c r="L112" s="260" t="s">
        <v>18</v>
      </c>
      <c r="M112" s="260" t="s">
        <v>18</v>
      </c>
      <c r="N112" s="260" t="s">
        <v>18</v>
      </c>
      <c r="O112" s="260" t="s">
        <v>18</v>
      </c>
      <c r="P112" s="260" t="s">
        <v>18</v>
      </c>
      <c r="Q112" s="260" t="s">
        <v>18</v>
      </c>
      <c r="R112" s="260" t="s">
        <v>18</v>
      </c>
      <c r="S112" s="260" t="s">
        <v>18</v>
      </c>
      <c r="T112" s="249">
        <v>950</v>
      </c>
      <c r="U112" s="249">
        <v>950</v>
      </c>
      <c r="V112" s="250">
        <v>1706</v>
      </c>
      <c r="W112" s="250">
        <v>1890.6</v>
      </c>
      <c r="X112" s="250">
        <v>1890.6</v>
      </c>
      <c r="Y112" s="250">
        <v>1867.431</v>
      </c>
      <c r="Z112" s="249">
        <v>1912.7911664811611</v>
      </c>
      <c r="AA112" s="249">
        <f>AJ112</f>
        <v>1954.8201167838149</v>
      </c>
      <c r="AC112" s="250">
        <v>1894.2</v>
      </c>
      <c r="AD112" s="250">
        <v>1894.2</v>
      </c>
      <c r="AE112" s="250">
        <v>1894.2</v>
      </c>
      <c r="AF112" s="250">
        <v>1912.7911664811611</v>
      </c>
      <c r="AG112" s="250">
        <v>1954.8201167838149</v>
      </c>
      <c r="AH112" s="250">
        <v>1954.8201167838149</v>
      </c>
      <c r="AI112" s="250">
        <v>1954.8201167838149</v>
      </c>
      <c r="AJ112" s="250">
        <v>1954.8201167838149</v>
      </c>
    </row>
    <row r="113" spans="2:36" x14ac:dyDescent="0.35">
      <c r="B113" s="34"/>
      <c r="C113" s="26"/>
      <c r="D113" s="26"/>
      <c r="E113" s="26"/>
      <c r="F113" s="26"/>
      <c r="G113" s="26"/>
      <c r="H113" s="26"/>
      <c r="I113" s="26"/>
      <c r="J113" s="249"/>
      <c r="K113" s="249"/>
      <c r="L113" s="249"/>
      <c r="M113" s="249"/>
      <c r="N113" s="249"/>
      <c r="O113" s="249"/>
      <c r="P113" s="249"/>
      <c r="Q113" s="249"/>
      <c r="R113" s="249"/>
      <c r="S113" s="249"/>
      <c r="T113" s="249"/>
      <c r="U113" s="249"/>
      <c r="V113" s="322"/>
      <c r="W113" s="322"/>
      <c r="X113" s="322"/>
      <c r="Y113" s="322"/>
      <c r="Z113" s="249"/>
      <c r="AA113" s="249"/>
      <c r="AC113" s="322"/>
      <c r="AD113" s="322"/>
      <c r="AE113" s="322"/>
      <c r="AF113" s="322"/>
      <c r="AG113" s="322"/>
      <c r="AH113" s="322"/>
      <c r="AI113" s="322"/>
      <c r="AJ113" s="322"/>
    </row>
    <row r="114" spans="2:36" x14ac:dyDescent="0.35">
      <c r="B114" s="34" t="s">
        <v>264</v>
      </c>
      <c r="C114" s="104" t="s">
        <v>18</v>
      </c>
      <c r="D114" s="104" t="s">
        <v>18</v>
      </c>
      <c r="E114" s="104" t="s">
        <v>18</v>
      </c>
      <c r="F114" s="104" t="s">
        <v>18</v>
      </c>
      <c r="G114" s="104" t="s">
        <v>18</v>
      </c>
      <c r="H114" s="104" t="s">
        <v>18</v>
      </c>
      <c r="I114" s="104" t="s">
        <v>18</v>
      </c>
      <c r="J114" s="260" t="s">
        <v>18</v>
      </c>
      <c r="K114" s="260" t="s">
        <v>18</v>
      </c>
      <c r="L114" s="260" t="s">
        <v>18</v>
      </c>
      <c r="M114" s="260" t="s">
        <v>18</v>
      </c>
      <c r="N114" s="260" t="s">
        <v>18</v>
      </c>
      <c r="O114" s="260" t="s">
        <v>18</v>
      </c>
      <c r="P114" s="260" t="s">
        <v>18</v>
      </c>
      <c r="Q114" s="260" t="s">
        <v>18</v>
      </c>
      <c r="R114" s="260" t="s">
        <v>18</v>
      </c>
      <c r="S114" s="260" t="s">
        <v>18</v>
      </c>
      <c r="T114" s="249">
        <v>4695.9835000000003</v>
      </c>
      <c r="U114" s="249">
        <v>7811.0614821200006</v>
      </c>
      <c r="V114" s="250">
        <v>9116.9209323576688</v>
      </c>
      <c r="W114" s="250">
        <v>9321.4048944976657</v>
      </c>
      <c r="X114" s="250">
        <v>11703.07412451</v>
      </c>
      <c r="Y114" s="250">
        <v>15240.281468070983</v>
      </c>
      <c r="Z114" s="249">
        <v>13480.348339100983</v>
      </c>
      <c r="AA114" s="249">
        <f t="shared" ref="AA114:AA118" si="38">AJ114</f>
        <v>15230.133991082508</v>
      </c>
      <c r="AC114" s="250">
        <v>12824.019762600983</v>
      </c>
      <c r="AD114" s="250">
        <v>12857.506828120982</v>
      </c>
      <c r="AE114" s="250">
        <v>12882.494652820984</v>
      </c>
      <c r="AF114" s="250">
        <v>13480.348339100983</v>
      </c>
      <c r="AG114" s="250">
        <v>13355.548665480983</v>
      </c>
      <c r="AH114" s="250">
        <v>12045.825323540983</v>
      </c>
      <c r="AI114" s="250">
        <v>14245.077250039389</v>
      </c>
      <c r="AJ114" s="250">
        <v>15230.133991082508</v>
      </c>
    </row>
    <row r="115" spans="2:36" x14ac:dyDescent="0.35">
      <c r="B115" s="6" t="s">
        <v>135</v>
      </c>
      <c r="C115" s="104" t="s">
        <v>18</v>
      </c>
      <c r="D115" s="104" t="s">
        <v>18</v>
      </c>
      <c r="E115" s="104" t="s">
        <v>18</v>
      </c>
      <c r="F115" s="104" t="s">
        <v>18</v>
      </c>
      <c r="G115" s="104" t="s">
        <v>18</v>
      </c>
      <c r="H115" s="104" t="s">
        <v>18</v>
      </c>
      <c r="I115" s="104" t="s">
        <v>18</v>
      </c>
      <c r="J115" s="260" t="s">
        <v>18</v>
      </c>
      <c r="K115" s="260" t="s">
        <v>18</v>
      </c>
      <c r="L115" s="260" t="s">
        <v>18</v>
      </c>
      <c r="M115" s="260" t="s">
        <v>18</v>
      </c>
      <c r="N115" s="260" t="s">
        <v>18</v>
      </c>
      <c r="O115" s="260" t="s">
        <v>18</v>
      </c>
      <c r="P115" s="260" t="s">
        <v>18</v>
      </c>
      <c r="Q115" s="260" t="s">
        <v>18</v>
      </c>
      <c r="R115" s="260" t="s">
        <v>18</v>
      </c>
      <c r="S115" s="260" t="s">
        <v>18</v>
      </c>
      <c r="T115" s="242">
        <v>3682</v>
      </c>
      <c r="U115" s="249">
        <v>4997.1190000000006</v>
      </c>
      <c r="V115" s="250">
        <v>5003.61885968767</v>
      </c>
      <c r="W115" s="250">
        <v>5003.6188596876655</v>
      </c>
      <c r="X115" s="250">
        <v>5241.79774877</v>
      </c>
      <c r="Y115" s="250">
        <v>7940.7428943909836</v>
      </c>
      <c r="Z115" s="249">
        <v>7940.7428943909836</v>
      </c>
      <c r="AA115" s="249">
        <f t="shared" si="38"/>
        <v>9653.0985641060124</v>
      </c>
      <c r="AC115" s="250">
        <v>7940.7428943909836</v>
      </c>
      <c r="AD115" s="250">
        <v>7940.7428943909836</v>
      </c>
      <c r="AE115" s="250">
        <v>7940.7428943909836</v>
      </c>
      <c r="AF115" s="250">
        <v>7940.7428943909836</v>
      </c>
      <c r="AG115" s="250">
        <v>7940.7428943909836</v>
      </c>
      <c r="AH115" s="250">
        <v>7940.7428943909836</v>
      </c>
      <c r="AI115" s="250">
        <v>9653.0985641060124</v>
      </c>
      <c r="AJ115" s="250">
        <v>9653.0985641060124</v>
      </c>
    </row>
    <row r="116" spans="2:36" x14ac:dyDescent="0.35">
      <c r="B116" s="43" t="s">
        <v>145</v>
      </c>
      <c r="C116" s="104" t="s">
        <v>18</v>
      </c>
      <c r="D116" s="104" t="s">
        <v>18</v>
      </c>
      <c r="E116" s="104" t="s">
        <v>18</v>
      </c>
      <c r="F116" s="104" t="s">
        <v>18</v>
      </c>
      <c r="G116" s="104" t="s">
        <v>18</v>
      </c>
      <c r="H116" s="104" t="s">
        <v>18</v>
      </c>
      <c r="I116" s="104" t="s">
        <v>18</v>
      </c>
      <c r="J116" s="260" t="s">
        <v>18</v>
      </c>
      <c r="K116" s="260" t="s">
        <v>18</v>
      </c>
      <c r="L116" s="260" t="s">
        <v>18</v>
      </c>
      <c r="M116" s="260" t="s">
        <v>18</v>
      </c>
      <c r="N116" s="260" t="s">
        <v>18</v>
      </c>
      <c r="O116" s="260" t="s">
        <v>18</v>
      </c>
      <c r="P116" s="260" t="s">
        <v>18</v>
      </c>
      <c r="Q116" s="260" t="s">
        <v>18</v>
      </c>
      <c r="R116" s="260" t="s">
        <v>18</v>
      </c>
      <c r="S116" s="260" t="s">
        <v>18</v>
      </c>
      <c r="T116" s="242">
        <v>2015</v>
      </c>
      <c r="U116" s="242">
        <v>2581</v>
      </c>
      <c r="V116" s="322">
        <v>2580.5536089653801</v>
      </c>
      <c r="W116" s="322">
        <v>2580.553608965377</v>
      </c>
      <c r="X116" s="322">
        <v>2628.4967487700028</v>
      </c>
      <c r="Y116" s="322">
        <v>3787.3336626909845</v>
      </c>
      <c r="Z116" s="242">
        <v>3787.3336626909845</v>
      </c>
      <c r="AA116" s="242">
        <f t="shared" si="38"/>
        <v>5499.6893324060129</v>
      </c>
      <c r="AC116" s="322">
        <v>3787.3336626909845</v>
      </c>
      <c r="AD116" s="322">
        <v>3787.3336626909845</v>
      </c>
      <c r="AE116" s="322">
        <v>3787.3336626909845</v>
      </c>
      <c r="AF116" s="322">
        <v>3787.3336626909845</v>
      </c>
      <c r="AG116" s="322">
        <v>3787.3336626909845</v>
      </c>
      <c r="AH116" s="322">
        <v>3787.3336626909845</v>
      </c>
      <c r="AI116" s="322">
        <v>5499.6893324060129</v>
      </c>
      <c r="AJ116" s="322">
        <v>5499.6893324060129</v>
      </c>
    </row>
    <row r="117" spans="2:36" x14ac:dyDescent="0.35">
      <c r="B117" s="43" t="s">
        <v>142</v>
      </c>
      <c r="C117" s="104" t="s">
        <v>18</v>
      </c>
      <c r="D117" s="104" t="s">
        <v>18</v>
      </c>
      <c r="E117" s="104" t="s">
        <v>18</v>
      </c>
      <c r="F117" s="104" t="s">
        <v>18</v>
      </c>
      <c r="G117" s="104" t="s">
        <v>18</v>
      </c>
      <c r="H117" s="104" t="s">
        <v>18</v>
      </c>
      <c r="I117" s="104" t="s">
        <v>18</v>
      </c>
      <c r="J117" s="260" t="s">
        <v>18</v>
      </c>
      <c r="K117" s="260" t="s">
        <v>18</v>
      </c>
      <c r="L117" s="260" t="s">
        <v>18</v>
      </c>
      <c r="M117" s="260" t="s">
        <v>18</v>
      </c>
      <c r="N117" s="260" t="s">
        <v>18</v>
      </c>
      <c r="O117" s="260" t="s">
        <v>18</v>
      </c>
      <c r="P117" s="260" t="s">
        <v>18</v>
      </c>
      <c r="Q117" s="260" t="s">
        <v>18</v>
      </c>
      <c r="R117" s="260" t="s">
        <v>18</v>
      </c>
      <c r="S117" s="260" t="s">
        <v>18</v>
      </c>
      <c r="T117" s="242">
        <v>1667</v>
      </c>
      <c r="U117" s="242">
        <v>2423</v>
      </c>
      <c r="V117" s="322">
        <v>2423.0652507222899</v>
      </c>
      <c r="W117" s="322">
        <v>2423.0652507222881</v>
      </c>
      <c r="X117" s="322">
        <v>2613.3009999999999</v>
      </c>
      <c r="Y117" s="322">
        <v>4153.4092316999995</v>
      </c>
      <c r="Z117" s="242">
        <v>4153.4092316999995</v>
      </c>
      <c r="AA117" s="242">
        <f t="shared" si="38"/>
        <v>4153.4092316999995</v>
      </c>
      <c r="AC117" s="322">
        <v>4153.4092316999995</v>
      </c>
      <c r="AD117" s="322">
        <v>4153.4092316999995</v>
      </c>
      <c r="AE117" s="322">
        <v>4153.4092316999995</v>
      </c>
      <c r="AF117" s="322">
        <v>4153.4092316999995</v>
      </c>
      <c r="AG117" s="322">
        <v>4153.4092316999995</v>
      </c>
      <c r="AH117" s="322">
        <v>4153.4092316999995</v>
      </c>
      <c r="AI117" s="322">
        <v>4153.4092316999995</v>
      </c>
      <c r="AJ117" s="322">
        <v>4153.4092316999995</v>
      </c>
    </row>
    <row r="118" spans="2:36" x14ac:dyDescent="0.35">
      <c r="B118" s="6" t="s">
        <v>265</v>
      </c>
      <c r="C118" s="104" t="s">
        <v>18</v>
      </c>
      <c r="D118" s="104" t="s">
        <v>18</v>
      </c>
      <c r="E118" s="104" t="s">
        <v>18</v>
      </c>
      <c r="F118" s="104" t="s">
        <v>18</v>
      </c>
      <c r="G118" s="104" t="s">
        <v>18</v>
      </c>
      <c r="H118" s="104" t="s">
        <v>18</v>
      </c>
      <c r="I118" s="104" t="s">
        <v>18</v>
      </c>
      <c r="J118" s="260" t="s">
        <v>18</v>
      </c>
      <c r="K118" s="260" t="s">
        <v>18</v>
      </c>
      <c r="L118" s="260" t="s">
        <v>18</v>
      </c>
      <c r="M118" s="260" t="s">
        <v>18</v>
      </c>
      <c r="N118" s="260" t="s">
        <v>18</v>
      </c>
      <c r="O118" s="260" t="s">
        <v>18</v>
      </c>
      <c r="P118" s="260" t="s">
        <v>18</v>
      </c>
      <c r="Q118" s="260" t="s">
        <v>18</v>
      </c>
      <c r="R118" s="260" t="s">
        <v>18</v>
      </c>
      <c r="S118" s="260" t="s">
        <v>18</v>
      </c>
      <c r="T118" s="231" t="s">
        <v>18</v>
      </c>
      <c r="U118" s="249">
        <v>2813.94248212</v>
      </c>
      <c r="V118" s="250">
        <v>4113.3020726699997</v>
      </c>
      <c r="W118" s="250">
        <v>4317.7860348100003</v>
      </c>
      <c r="X118" s="250">
        <v>6461.2763757399998</v>
      </c>
      <c r="Y118" s="250">
        <v>7299.5385736799999</v>
      </c>
      <c r="Z118" s="249">
        <v>5539.6054447099987</v>
      </c>
      <c r="AA118" s="249">
        <f t="shared" si="38"/>
        <v>5577.0354269764948</v>
      </c>
      <c r="AC118" s="250">
        <v>4883.2768682100004</v>
      </c>
      <c r="AD118" s="250">
        <v>4916.7639337299997</v>
      </c>
      <c r="AE118" s="250">
        <v>4941.7517584299994</v>
      </c>
      <c r="AF118" s="250">
        <v>5539.6054447099987</v>
      </c>
      <c r="AG118" s="250">
        <v>5414.8057710900002</v>
      </c>
      <c r="AH118" s="250">
        <v>4105.0824291500003</v>
      </c>
      <c r="AI118" s="250">
        <v>4591.9786859333763</v>
      </c>
      <c r="AJ118" s="250">
        <v>5577.0354269764948</v>
      </c>
    </row>
    <row r="119" spans="2:36" x14ac:dyDescent="0.35">
      <c r="B119" s="6"/>
      <c r="C119" s="26"/>
      <c r="D119" s="26"/>
      <c r="E119" s="26"/>
      <c r="F119" s="26"/>
      <c r="G119" s="26"/>
      <c r="H119" s="26"/>
      <c r="I119" s="26"/>
      <c r="J119" s="249"/>
      <c r="K119" s="249"/>
      <c r="L119" s="249"/>
      <c r="M119" s="249"/>
      <c r="N119" s="249"/>
      <c r="O119" s="249"/>
      <c r="P119" s="249"/>
      <c r="Q119" s="249"/>
      <c r="R119" s="249"/>
      <c r="S119" s="249"/>
      <c r="T119" s="249"/>
      <c r="U119" s="249"/>
      <c r="V119" s="322"/>
      <c r="W119" s="322"/>
      <c r="X119" s="322"/>
      <c r="Y119" s="322"/>
      <c r="Z119" s="249"/>
      <c r="AA119" s="249"/>
      <c r="AC119" s="322"/>
      <c r="AD119" s="322"/>
      <c r="AE119" s="322"/>
      <c r="AF119" s="322"/>
      <c r="AG119" s="322"/>
      <c r="AH119" s="322"/>
      <c r="AI119" s="322"/>
      <c r="AJ119" s="322"/>
    </row>
    <row r="120" spans="2:36" x14ac:dyDescent="0.35">
      <c r="B120" s="40" t="s">
        <v>266</v>
      </c>
      <c r="C120" s="104" t="s">
        <v>18</v>
      </c>
      <c r="D120" s="104" t="s">
        <v>18</v>
      </c>
      <c r="E120" s="104" t="s">
        <v>18</v>
      </c>
      <c r="F120" s="104" t="s">
        <v>18</v>
      </c>
      <c r="G120" s="104" t="s">
        <v>18</v>
      </c>
      <c r="H120" s="104" t="s">
        <v>18</v>
      </c>
      <c r="I120" s="104" t="s">
        <v>18</v>
      </c>
      <c r="J120" s="260" t="s">
        <v>18</v>
      </c>
      <c r="K120" s="260" t="s">
        <v>18</v>
      </c>
      <c r="L120" s="260" t="s">
        <v>18</v>
      </c>
      <c r="M120" s="260" t="s">
        <v>18</v>
      </c>
      <c r="N120" s="260" t="s">
        <v>18</v>
      </c>
      <c r="O120" s="260" t="s">
        <v>18</v>
      </c>
      <c r="P120" s="260" t="s">
        <v>18</v>
      </c>
      <c r="Q120" s="260" t="s">
        <v>18</v>
      </c>
      <c r="R120" s="260" t="s">
        <v>18</v>
      </c>
      <c r="S120" s="260" t="s">
        <v>18</v>
      </c>
      <c r="T120" s="249">
        <v>5002.4308876957693</v>
      </c>
      <c r="U120" s="249">
        <v>5653.6605321952302</v>
      </c>
      <c r="V120" s="250">
        <v>6042.5628988370081</v>
      </c>
      <c r="W120" s="250">
        <v>6222.6359097315253</v>
      </c>
      <c r="X120" s="250">
        <v>6977.1078753294314</v>
      </c>
      <c r="Y120" s="250">
        <v>7628.1698654516886</v>
      </c>
      <c r="Z120" s="249">
        <v>7196.9933628159879</v>
      </c>
      <c r="AA120" s="249">
        <f>AJ120</f>
        <v>7364.5481743922919</v>
      </c>
      <c r="AC120" s="250">
        <v>7250.7263164228898</v>
      </c>
      <c r="AD120" s="250">
        <v>7203.2032935061488</v>
      </c>
      <c r="AE120" s="250">
        <v>7123.1238791701289</v>
      </c>
      <c r="AF120" s="250">
        <v>7196.9933628159879</v>
      </c>
      <c r="AG120" s="250">
        <v>7113.2501310499474</v>
      </c>
      <c r="AH120" s="250">
        <v>6861.9854596886571</v>
      </c>
      <c r="AI120" s="250">
        <v>7201.7461756261928</v>
      </c>
      <c r="AJ120" s="250">
        <v>7364.5481743922919</v>
      </c>
    </row>
    <row r="121" spans="2:36" x14ac:dyDescent="0.35">
      <c r="B121" s="40"/>
      <c r="C121" s="118"/>
      <c r="D121" s="118"/>
      <c r="E121" s="118"/>
      <c r="F121" s="118"/>
      <c r="G121" s="118"/>
      <c r="H121" s="118"/>
      <c r="I121" s="118"/>
      <c r="J121" s="348"/>
      <c r="K121" s="348"/>
      <c r="L121" s="348"/>
      <c r="M121" s="348"/>
      <c r="N121" s="348"/>
      <c r="O121" s="348"/>
      <c r="P121" s="348"/>
      <c r="Q121" s="348"/>
      <c r="R121" s="348"/>
      <c r="S121" s="348"/>
      <c r="T121" s="348"/>
      <c r="U121" s="348"/>
      <c r="V121" s="276"/>
      <c r="AC121" s="242"/>
      <c r="AD121" s="242"/>
      <c r="AE121" s="276"/>
    </row>
    <row r="122" spans="2:36" x14ac:dyDescent="0.35">
      <c r="B122" s="173" t="s">
        <v>133</v>
      </c>
      <c r="C122" s="61">
        <v>2001</v>
      </c>
      <c r="D122" s="61">
        <v>2002</v>
      </c>
      <c r="E122" s="61">
        <v>2003</v>
      </c>
      <c r="F122" s="61">
        <v>2004</v>
      </c>
      <c r="G122" s="61">
        <v>2005</v>
      </c>
      <c r="H122" s="61">
        <v>2006</v>
      </c>
      <c r="I122" s="61">
        <v>2007</v>
      </c>
      <c r="J122" s="218">
        <v>2008</v>
      </c>
      <c r="K122" s="218">
        <v>2009</v>
      </c>
      <c r="L122" s="218">
        <v>2010</v>
      </c>
      <c r="M122" s="218">
        <v>2011</v>
      </c>
      <c r="N122" s="218">
        <v>2012</v>
      </c>
      <c r="O122" s="218">
        <v>2013</v>
      </c>
      <c r="P122" s="218">
        <v>2014</v>
      </c>
      <c r="Q122" s="218">
        <v>2015</v>
      </c>
      <c r="R122" s="218">
        <v>2016</v>
      </c>
      <c r="S122" s="218">
        <v>2017</v>
      </c>
      <c r="T122" s="218">
        <v>2018</v>
      </c>
      <c r="U122" s="218">
        <v>2019</v>
      </c>
      <c r="V122" s="218">
        <v>2020</v>
      </c>
      <c r="W122" s="218">
        <v>2021</v>
      </c>
      <c r="X122" s="218">
        <v>2022</v>
      </c>
      <c r="Y122" s="218">
        <v>2023</v>
      </c>
      <c r="Z122" s="219">
        <v>2024</v>
      </c>
      <c r="AA122" s="220">
        <v>2025</v>
      </c>
      <c r="AC122" s="221" t="s">
        <v>3</v>
      </c>
      <c r="AD122" s="221" t="s">
        <v>4</v>
      </c>
      <c r="AE122" s="221" t="s">
        <v>5</v>
      </c>
      <c r="AF122" s="221">
        <v>2024</v>
      </c>
      <c r="AG122" s="222" t="s">
        <v>6</v>
      </c>
      <c r="AH122" s="222" t="s">
        <v>7</v>
      </c>
      <c r="AI122" s="222" t="s">
        <v>8</v>
      </c>
      <c r="AJ122" s="222">
        <v>2025</v>
      </c>
    </row>
    <row r="123" spans="2:36" x14ac:dyDescent="0.35">
      <c r="B123" s="34" t="s">
        <v>134</v>
      </c>
      <c r="C123" s="26">
        <f t="shared" ref="C123:I123" si="39">SUM(C124:C126)</f>
        <v>0</v>
      </c>
      <c r="D123" s="26">
        <f t="shared" si="39"/>
        <v>0</v>
      </c>
      <c r="E123" s="26">
        <f t="shared" si="39"/>
        <v>0</v>
      </c>
      <c r="F123" s="26">
        <f t="shared" si="39"/>
        <v>0</v>
      </c>
      <c r="G123" s="26">
        <f t="shared" si="39"/>
        <v>0</v>
      </c>
      <c r="H123" s="26">
        <f t="shared" si="39"/>
        <v>0</v>
      </c>
      <c r="I123" s="26">
        <f t="shared" si="39"/>
        <v>0</v>
      </c>
      <c r="J123" s="249">
        <v>0</v>
      </c>
      <c r="K123" s="249">
        <v>0</v>
      </c>
      <c r="L123" s="249">
        <v>327218.85782400001</v>
      </c>
      <c r="M123" s="249">
        <v>331027.30147021002</v>
      </c>
      <c r="N123" s="249">
        <v>333921.34109600022</v>
      </c>
      <c r="O123" s="249">
        <v>334011.080831</v>
      </c>
      <c r="P123" s="249">
        <v>336439.72269999998</v>
      </c>
      <c r="Q123" s="249">
        <v>335803</v>
      </c>
      <c r="R123" s="249">
        <v>337492</v>
      </c>
      <c r="S123" s="249">
        <v>338178.8</v>
      </c>
      <c r="T123" s="249">
        <v>339176.79271471</v>
      </c>
      <c r="U123" s="249">
        <v>340743.86855800997</v>
      </c>
      <c r="V123" s="250">
        <v>375006.69482664997</v>
      </c>
      <c r="W123" s="250">
        <v>378316.74136099999</v>
      </c>
      <c r="X123" s="250">
        <v>382973.24617399997</v>
      </c>
      <c r="Y123" s="250">
        <v>386701.18458600005</v>
      </c>
      <c r="Z123" s="249">
        <v>389052.12239999999</v>
      </c>
      <c r="AA123" s="249">
        <f t="shared" ref="AA123:AA128" si="40">AJ123</f>
        <v>391360.35275600001</v>
      </c>
      <c r="AC123" s="250">
        <v>386296.68632899999</v>
      </c>
      <c r="AD123" s="250">
        <v>386707.39304300002</v>
      </c>
      <c r="AE123" s="250">
        <v>387405.92199499998</v>
      </c>
      <c r="AF123" s="250">
        <v>389052.12239999999</v>
      </c>
      <c r="AG123" s="250">
        <v>389631.27914099995</v>
      </c>
      <c r="AH123" s="250">
        <v>389797.18323099997</v>
      </c>
      <c r="AI123" s="250">
        <v>390805.98228900001</v>
      </c>
      <c r="AJ123" s="250">
        <v>391360.35275600001</v>
      </c>
    </row>
    <row r="124" spans="2:36" x14ac:dyDescent="0.35">
      <c r="B124" s="35" t="s">
        <v>85</v>
      </c>
      <c r="C124" s="103" t="s">
        <v>18</v>
      </c>
      <c r="D124" s="103" t="s">
        <v>18</v>
      </c>
      <c r="E124" s="103" t="s">
        <v>18</v>
      </c>
      <c r="F124" s="103" t="s">
        <v>18</v>
      </c>
      <c r="G124" s="103" t="s">
        <v>18</v>
      </c>
      <c r="H124" s="103" t="s">
        <v>18</v>
      </c>
      <c r="I124" s="103" t="s">
        <v>18</v>
      </c>
      <c r="J124" s="254" t="s">
        <v>18</v>
      </c>
      <c r="K124" s="254" t="s">
        <v>18</v>
      </c>
      <c r="L124" s="242">
        <v>220318</v>
      </c>
      <c r="M124" s="242">
        <v>222626.615055</v>
      </c>
      <c r="N124" s="242">
        <v>223734.43239600019</v>
      </c>
      <c r="O124" s="242">
        <v>222475.62729999999</v>
      </c>
      <c r="P124" s="242">
        <v>223523.3579</v>
      </c>
      <c r="Q124" s="242">
        <v>224849</v>
      </c>
      <c r="R124" s="242">
        <v>225396.5</v>
      </c>
      <c r="S124" s="242">
        <v>226027.4</v>
      </c>
      <c r="T124" s="242">
        <v>226307.95253800001</v>
      </c>
      <c r="U124" s="242">
        <v>226822.67702099998</v>
      </c>
      <c r="V124" s="322">
        <v>228349.13084600001</v>
      </c>
      <c r="W124" s="322">
        <v>230675.76</v>
      </c>
      <c r="X124" s="322">
        <v>232089.07</v>
      </c>
      <c r="Y124" s="322">
        <v>234668.49000000002</v>
      </c>
      <c r="Z124" s="242">
        <v>236136.71000000002</v>
      </c>
      <c r="AA124" s="242">
        <f t="shared" si="40"/>
        <v>237334.91</v>
      </c>
      <c r="AC124" s="322">
        <v>234773.65</v>
      </c>
      <c r="AD124" s="322">
        <v>234875.4</v>
      </c>
      <c r="AE124" s="322">
        <v>234996.17</v>
      </c>
      <c r="AF124" s="322">
        <v>236136.71000000002</v>
      </c>
      <c r="AG124" s="322">
        <v>236302.90999999997</v>
      </c>
      <c r="AH124" s="322">
        <v>236666</v>
      </c>
      <c r="AI124" s="322">
        <v>237243</v>
      </c>
      <c r="AJ124" s="322">
        <v>237334.91</v>
      </c>
    </row>
    <row r="125" spans="2:36" x14ac:dyDescent="0.35">
      <c r="B125" s="35" t="s">
        <v>90</v>
      </c>
      <c r="C125" s="103" t="s">
        <v>18</v>
      </c>
      <c r="D125" s="103" t="s">
        <v>18</v>
      </c>
      <c r="E125" s="103" t="s">
        <v>18</v>
      </c>
      <c r="F125" s="103" t="s">
        <v>18</v>
      </c>
      <c r="G125" s="103" t="s">
        <v>18</v>
      </c>
      <c r="H125" s="103" t="s">
        <v>18</v>
      </c>
      <c r="I125" s="103" t="s">
        <v>18</v>
      </c>
      <c r="J125" s="254" t="s">
        <v>18</v>
      </c>
      <c r="K125" s="254" t="s">
        <v>18</v>
      </c>
      <c r="L125" s="242">
        <v>22265</v>
      </c>
      <c r="M125" s="242">
        <v>22652</v>
      </c>
      <c r="N125" s="242">
        <v>22986.379999999997</v>
      </c>
      <c r="O125" s="242">
        <v>23293.489999999998</v>
      </c>
      <c r="P125" s="242">
        <v>23394.86</v>
      </c>
      <c r="Q125" s="242">
        <v>20396</v>
      </c>
      <c r="R125" s="242">
        <v>20519.5</v>
      </c>
      <c r="S125" s="242">
        <v>20613.400000000001</v>
      </c>
      <c r="T125" s="242">
        <v>20708.8619119</v>
      </c>
      <c r="U125" s="242">
        <v>20766.2411565</v>
      </c>
      <c r="V125" s="322">
        <v>52491.503800000006</v>
      </c>
      <c r="W125" s="322">
        <v>52493.235000000001</v>
      </c>
      <c r="X125" s="322">
        <v>52644.083999999988</v>
      </c>
      <c r="Y125" s="322">
        <v>52847.952899999997</v>
      </c>
      <c r="Z125" s="242">
        <v>53067.042863000002</v>
      </c>
      <c r="AA125" s="242">
        <f t="shared" si="40"/>
        <v>53339.922000000006</v>
      </c>
      <c r="AC125" s="322">
        <v>52902.809899999993</v>
      </c>
      <c r="AD125" s="322">
        <v>52953.496000000006</v>
      </c>
      <c r="AE125" s="322">
        <v>53000.874843999998</v>
      </c>
      <c r="AF125" s="322">
        <v>53067.042863000002</v>
      </c>
      <c r="AG125" s="322">
        <v>53117.605000000003</v>
      </c>
      <c r="AH125" s="322">
        <v>53174.379967000001</v>
      </c>
      <c r="AI125" s="322">
        <v>53249.049019999999</v>
      </c>
      <c r="AJ125" s="322">
        <v>53339.922000000006</v>
      </c>
    </row>
    <row r="126" spans="2:36" x14ac:dyDescent="0.35">
      <c r="B126" s="35" t="s">
        <v>91</v>
      </c>
      <c r="C126" s="103" t="s">
        <v>18</v>
      </c>
      <c r="D126" s="103" t="s">
        <v>18</v>
      </c>
      <c r="E126" s="103" t="s">
        <v>18</v>
      </c>
      <c r="F126" s="103" t="s">
        <v>18</v>
      </c>
      <c r="G126" s="103" t="s">
        <v>18</v>
      </c>
      <c r="H126" s="103" t="s">
        <v>18</v>
      </c>
      <c r="I126" s="103" t="s">
        <v>18</v>
      </c>
      <c r="J126" s="254" t="s">
        <v>18</v>
      </c>
      <c r="K126" s="254" t="s">
        <v>18</v>
      </c>
      <c r="L126" s="242">
        <v>84635.857824000006</v>
      </c>
      <c r="M126" s="242">
        <v>85748.686415210017</v>
      </c>
      <c r="N126" s="242">
        <v>87200.52870000001</v>
      </c>
      <c r="O126" s="242">
        <v>88241.963531000016</v>
      </c>
      <c r="P126" s="242">
        <v>89521.504799999995</v>
      </c>
      <c r="Q126" s="242">
        <v>90558</v>
      </c>
      <c r="R126" s="242">
        <v>91576</v>
      </c>
      <c r="S126" s="242">
        <v>91538</v>
      </c>
      <c r="T126" s="242">
        <v>92159.978264809994</v>
      </c>
      <c r="U126" s="242">
        <v>93267.950380509996</v>
      </c>
      <c r="V126" s="322">
        <v>94166.060180650005</v>
      </c>
      <c r="W126" s="322">
        <v>95147.746360999998</v>
      </c>
      <c r="X126" s="322">
        <v>98240.09217399999</v>
      </c>
      <c r="Y126" s="322">
        <v>99184.741686000008</v>
      </c>
      <c r="Z126" s="242">
        <v>99848.369536999991</v>
      </c>
      <c r="AA126" s="242">
        <f t="shared" si="40"/>
        <v>100685.520756</v>
      </c>
      <c r="AC126" s="322">
        <v>98620.226428999988</v>
      </c>
      <c r="AD126" s="322">
        <v>98878.497042999996</v>
      </c>
      <c r="AE126" s="322">
        <v>99408.877150999979</v>
      </c>
      <c r="AF126" s="322">
        <v>99848.369536999991</v>
      </c>
      <c r="AG126" s="322">
        <v>100210.76414099999</v>
      </c>
      <c r="AH126" s="322">
        <v>99956.803263999987</v>
      </c>
      <c r="AI126" s="322">
        <v>100313.93326900002</v>
      </c>
      <c r="AJ126" s="322">
        <v>100685.520756</v>
      </c>
    </row>
    <row r="127" spans="2:36" x14ac:dyDescent="0.35">
      <c r="B127" s="37" t="s">
        <v>135</v>
      </c>
      <c r="C127" s="104">
        <v>0</v>
      </c>
      <c r="D127" s="104">
        <v>0</v>
      </c>
      <c r="E127" s="104">
        <v>0</v>
      </c>
      <c r="F127" s="104">
        <v>0</v>
      </c>
      <c r="G127" s="104">
        <v>0</v>
      </c>
      <c r="H127" s="104">
        <v>0</v>
      </c>
      <c r="I127" s="104">
        <v>0</v>
      </c>
      <c r="J127" s="260">
        <v>0</v>
      </c>
      <c r="K127" s="260">
        <v>0</v>
      </c>
      <c r="L127" s="260">
        <v>0</v>
      </c>
      <c r="M127" s="260">
        <v>0</v>
      </c>
      <c r="N127" s="260">
        <v>0</v>
      </c>
      <c r="O127" s="260">
        <v>0</v>
      </c>
      <c r="P127" s="260">
        <v>0</v>
      </c>
      <c r="Q127" s="260" t="s">
        <v>18</v>
      </c>
      <c r="R127" s="254" t="s">
        <v>18</v>
      </c>
      <c r="S127" s="254" t="s">
        <v>18</v>
      </c>
      <c r="T127" s="242">
        <v>92159.978264809994</v>
      </c>
      <c r="U127" s="242">
        <v>93154.950380509996</v>
      </c>
      <c r="V127" s="322">
        <v>93850.060180650005</v>
      </c>
      <c r="W127" s="322">
        <v>94985.699804000003</v>
      </c>
      <c r="X127" s="322">
        <v>96054.708243999994</v>
      </c>
      <c r="Y127" s="322">
        <v>96999.357756000012</v>
      </c>
      <c r="Z127" s="242">
        <v>97977.369536999991</v>
      </c>
      <c r="AA127" s="242">
        <f t="shared" si="40"/>
        <v>99145.520755999998</v>
      </c>
      <c r="AC127" s="322">
        <v>97174.842498999991</v>
      </c>
      <c r="AD127" s="322">
        <v>97433.113112999999</v>
      </c>
      <c r="AE127" s="322">
        <v>97725.877150999979</v>
      </c>
      <c r="AF127" s="322">
        <v>97977.369536999991</v>
      </c>
      <c r="AG127" s="322">
        <v>98220.380210999996</v>
      </c>
      <c r="AH127" s="322">
        <v>98513.803263999987</v>
      </c>
      <c r="AI127" s="322">
        <v>98870.933269000016</v>
      </c>
      <c r="AJ127" s="322">
        <v>99145.520755999998</v>
      </c>
    </row>
    <row r="128" spans="2:36" x14ac:dyDescent="0.35">
      <c r="B128" s="44" t="s">
        <v>128</v>
      </c>
      <c r="C128" s="104">
        <v>0</v>
      </c>
      <c r="D128" s="104">
        <v>0</v>
      </c>
      <c r="E128" s="104">
        <v>0</v>
      </c>
      <c r="F128" s="104">
        <v>0</v>
      </c>
      <c r="G128" s="104">
        <v>0</v>
      </c>
      <c r="H128" s="104">
        <v>0</v>
      </c>
      <c r="I128" s="104">
        <v>0</v>
      </c>
      <c r="J128" s="260">
        <v>0</v>
      </c>
      <c r="K128" s="260">
        <v>0</v>
      </c>
      <c r="L128" s="260">
        <v>0</v>
      </c>
      <c r="M128" s="260">
        <v>0</v>
      </c>
      <c r="N128" s="260">
        <v>0</v>
      </c>
      <c r="O128" s="260">
        <v>0</v>
      </c>
      <c r="P128" s="260">
        <v>0</v>
      </c>
      <c r="Q128" s="260" t="s">
        <v>18</v>
      </c>
      <c r="R128" s="254" t="s">
        <v>18</v>
      </c>
      <c r="S128" s="254" t="s">
        <v>18</v>
      </c>
      <c r="T128" s="242">
        <v>0</v>
      </c>
      <c r="U128" s="242">
        <v>113</v>
      </c>
      <c r="V128" s="322">
        <v>316</v>
      </c>
      <c r="W128" s="322">
        <v>162.04655700000001</v>
      </c>
      <c r="X128" s="322">
        <v>2185.38393</v>
      </c>
      <c r="Y128" s="322">
        <v>2185.38393</v>
      </c>
      <c r="Z128" s="242">
        <v>1871</v>
      </c>
      <c r="AA128" s="242">
        <f t="shared" si="40"/>
        <v>1540</v>
      </c>
      <c r="AC128" s="322">
        <v>1445.38393</v>
      </c>
      <c r="AD128" s="322">
        <v>1445.38393</v>
      </c>
      <c r="AE128" s="322">
        <v>1683</v>
      </c>
      <c r="AF128" s="322">
        <v>1871</v>
      </c>
      <c r="AG128" s="322">
        <v>1990.38393</v>
      </c>
      <c r="AH128" s="322">
        <v>1443</v>
      </c>
      <c r="AI128" s="322">
        <v>1443</v>
      </c>
      <c r="AJ128" s="322">
        <v>1540</v>
      </c>
    </row>
    <row r="129" spans="2:36" x14ac:dyDescent="0.35">
      <c r="B129" s="44"/>
      <c r="C129" s="25"/>
      <c r="D129" s="25"/>
      <c r="E129" s="25"/>
      <c r="F129" s="25"/>
      <c r="G129" s="25"/>
      <c r="H129" s="25"/>
      <c r="I129" s="25"/>
      <c r="J129" s="242"/>
      <c r="K129" s="242"/>
      <c r="L129" s="242"/>
      <c r="M129" s="242"/>
      <c r="N129" s="242"/>
      <c r="O129" s="242"/>
      <c r="P129" s="242"/>
      <c r="Q129" s="242"/>
      <c r="R129" s="242"/>
      <c r="S129" s="242"/>
      <c r="T129" s="242"/>
      <c r="U129" s="242"/>
      <c r="V129" s="322"/>
      <c r="W129" s="322"/>
      <c r="X129" s="322"/>
      <c r="Y129" s="322"/>
      <c r="Z129" s="242"/>
      <c r="AA129" s="242"/>
      <c r="AC129" s="322"/>
      <c r="AD129" s="322"/>
      <c r="AE129" s="322"/>
      <c r="AF129" s="322"/>
      <c r="AG129" s="322"/>
      <c r="AH129" s="322"/>
      <c r="AI129" s="322"/>
      <c r="AJ129" s="322"/>
    </row>
    <row r="130" spans="2:36" x14ac:dyDescent="0.35">
      <c r="B130" s="34" t="s">
        <v>136</v>
      </c>
      <c r="C130" s="26"/>
      <c r="D130" s="26"/>
      <c r="E130" s="26"/>
      <c r="F130" s="26"/>
      <c r="G130" s="26"/>
      <c r="H130" s="26"/>
      <c r="I130" s="26"/>
      <c r="J130" s="249"/>
      <c r="K130" s="249"/>
      <c r="L130" s="249"/>
      <c r="M130" s="249"/>
      <c r="N130" s="249"/>
      <c r="O130" s="249"/>
      <c r="P130" s="249"/>
      <c r="Q130" s="249"/>
      <c r="R130" s="249"/>
      <c r="S130" s="249"/>
      <c r="T130" s="249"/>
      <c r="U130" s="249"/>
      <c r="V130" s="322"/>
      <c r="W130" s="322"/>
      <c r="X130" s="322"/>
      <c r="Y130" s="322"/>
      <c r="Z130" s="249"/>
      <c r="AA130" s="249"/>
      <c r="AC130" s="322"/>
      <c r="AD130" s="322"/>
      <c r="AE130" s="322"/>
      <c r="AF130" s="322"/>
      <c r="AG130" s="322"/>
      <c r="AH130" s="322"/>
      <c r="AI130" s="322"/>
      <c r="AJ130" s="322"/>
    </row>
    <row r="131" spans="2:36" x14ac:dyDescent="0.35">
      <c r="B131" s="35" t="s">
        <v>85</v>
      </c>
      <c r="C131" s="104" t="s">
        <v>18</v>
      </c>
      <c r="D131" s="104" t="s">
        <v>18</v>
      </c>
      <c r="E131" s="104" t="s">
        <v>18</v>
      </c>
      <c r="F131" s="104" t="s">
        <v>18</v>
      </c>
      <c r="G131" s="104" t="s">
        <v>18</v>
      </c>
      <c r="H131" s="104" t="s">
        <v>18</v>
      </c>
      <c r="I131" s="104" t="s">
        <v>18</v>
      </c>
      <c r="J131" s="260" t="s">
        <v>18</v>
      </c>
      <c r="K131" s="260" t="s">
        <v>18</v>
      </c>
      <c r="L131" s="260" t="s">
        <v>18</v>
      </c>
      <c r="M131" s="260" t="s">
        <v>18</v>
      </c>
      <c r="N131" s="260" t="s">
        <v>18</v>
      </c>
      <c r="O131" s="260" t="s">
        <v>18</v>
      </c>
      <c r="P131" s="260" t="s">
        <v>18</v>
      </c>
      <c r="Q131" s="260" t="s">
        <v>18</v>
      </c>
      <c r="R131" s="321" t="s">
        <v>18</v>
      </c>
      <c r="S131" s="321" t="s">
        <v>18</v>
      </c>
      <c r="T131" s="322">
        <v>19.076000000000001</v>
      </c>
      <c r="U131" s="322">
        <v>22.513999999999999</v>
      </c>
      <c r="V131" s="322">
        <v>27.030999999999999</v>
      </c>
      <c r="W131" s="322">
        <v>34.082000000000001</v>
      </c>
      <c r="X131" s="322">
        <v>39.841999999999999</v>
      </c>
      <c r="Y131" s="322">
        <v>58.472999999999999</v>
      </c>
      <c r="Z131" s="322">
        <v>68.031000000000006</v>
      </c>
      <c r="AA131" s="322">
        <f t="shared" ref="AA131:AA132" si="41">AJ131</f>
        <v>68.754999999999995</v>
      </c>
      <c r="AC131" s="322">
        <v>62.887</v>
      </c>
      <c r="AD131" s="322">
        <v>65.644000000000005</v>
      </c>
      <c r="AE131" s="322">
        <v>67.266999999999996</v>
      </c>
      <c r="AF131" s="322">
        <v>68.031000000000006</v>
      </c>
      <c r="AG131" s="322">
        <v>68.031000000000006</v>
      </c>
      <c r="AH131" s="322">
        <v>68.426000000000002</v>
      </c>
      <c r="AI131" s="322">
        <v>68.599999999999994</v>
      </c>
      <c r="AJ131" s="322">
        <v>68.754999999999995</v>
      </c>
    </row>
    <row r="132" spans="2:36" x14ac:dyDescent="0.35">
      <c r="B132" s="4" t="s">
        <v>90</v>
      </c>
      <c r="C132" s="104" t="s">
        <v>18</v>
      </c>
      <c r="D132" s="104" t="s">
        <v>18</v>
      </c>
      <c r="E132" s="104" t="s">
        <v>18</v>
      </c>
      <c r="F132" s="104" t="s">
        <v>18</v>
      </c>
      <c r="G132" s="104" t="s">
        <v>18</v>
      </c>
      <c r="H132" s="104" t="s">
        <v>18</v>
      </c>
      <c r="I132" s="104" t="s">
        <v>18</v>
      </c>
      <c r="J132" s="260" t="s">
        <v>18</v>
      </c>
      <c r="K132" s="260" t="s">
        <v>18</v>
      </c>
      <c r="L132" s="260" t="s">
        <v>18</v>
      </c>
      <c r="M132" s="260" t="s">
        <v>18</v>
      </c>
      <c r="N132" s="260" t="s">
        <v>18</v>
      </c>
      <c r="O132" s="260" t="s">
        <v>18</v>
      </c>
      <c r="P132" s="260" t="s">
        <v>18</v>
      </c>
      <c r="Q132" s="260" t="s">
        <v>18</v>
      </c>
      <c r="R132" s="321" t="s">
        <v>18</v>
      </c>
      <c r="S132" s="321" t="s">
        <v>18</v>
      </c>
      <c r="T132" s="322">
        <v>6.8810000000000002</v>
      </c>
      <c r="U132" s="322">
        <v>6.8810000000000002</v>
      </c>
      <c r="V132" s="322">
        <v>18.571999999999999</v>
      </c>
      <c r="W132" s="322">
        <v>18.701000000000001</v>
      </c>
      <c r="X132" s="322">
        <v>18.725999999999999</v>
      </c>
      <c r="Y132" s="322">
        <v>18.93</v>
      </c>
      <c r="Z132" s="322">
        <v>18.652999999999999</v>
      </c>
      <c r="AA132" s="322">
        <f t="shared" si="41"/>
        <v>18.736000000000001</v>
      </c>
      <c r="AC132" s="322">
        <v>18.771000000000001</v>
      </c>
      <c r="AD132" s="322">
        <v>18.713000000000001</v>
      </c>
      <c r="AE132" s="322">
        <v>18.635000000000002</v>
      </c>
      <c r="AF132" s="322">
        <v>18.652999999999999</v>
      </c>
      <c r="AG132" s="322">
        <v>18.652999999999999</v>
      </c>
      <c r="AH132" s="322">
        <v>19.041</v>
      </c>
      <c r="AI132" s="322">
        <v>18.710999999999999</v>
      </c>
      <c r="AJ132" s="322">
        <v>18.736000000000001</v>
      </c>
    </row>
    <row r="133" spans="2:36" x14ac:dyDescent="0.35">
      <c r="B133" s="4"/>
      <c r="C133" s="80"/>
      <c r="D133" s="80"/>
      <c r="E133" s="80"/>
      <c r="F133" s="80"/>
      <c r="G133" s="80"/>
      <c r="H133" s="80"/>
      <c r="I133" s="80"/>
      <c r="J133" s="322"/>
      <c r="K133" s="322"/>
      <c r="L133" s="322"/>
      <c r="M133" s="322"/>
      <c r="N133" s="322"/>
      <c r="O133" s="322"/>
      <c r="P133" s="322"/>
      <c r="Q133" s="322"/>
      <c r="R133" s="322"/>
      <c r="S133" s="322"/>
      <c r="T133" s="322"/>
      <c r="U133" s="322"/>
      <c r="V133" s="322"/>
      <c r="W133" s="322"/>
      <c r="X133" s="322"/>
      <c r="Y133" s="322"/>
      <c r="Z133" s="322"/>
      <c r="AA133" s="322"/>
      <c r="AC133" s="322"/>
      <c r="AD133" s="322"/>
      <c r="AE133" s="322"/>
      <c r="AF133" s="322"/>
      <c r="AG133" s="322"/>
      <c r="AH133" s="322"/>
      <c r="AI133" s="322"/>
      <c r="AJ133" s="322"/>
    </row>
    <row r="134" spans="2:36" x14ac:dyDescent="0.35">
      <c r="B134" s="34" t="s">
        <v>137</v>
      </c>
      <c r="C134" s="80"/>
      <c r="D134" s="80"/>
      <c r="E134" s="80"/>
      <c r="F134" s="80"/>
      <c r="G134" s="80"/>
      <c r="H134" s="80"/>
      <c r="I134" s="80"/>
      <c r="J134" s="322"/>
      <c r="K134" s="322"/>
      <c r="L134" s="322"/>
      <c r="M134" s="322"/>
      <c r="N134" s="322"/>
      <c r="O134" s="322"/>
      <c r="P134" s="322"/>
      <c r="Q134" s="322"/>
      <c r="R134" s="322"/>
      <c r="S134" s="322"/>
      <c r="T134" s="322"/>
      <c r="U134" s="322"/>
      <c r="V134" s="322"/>
      <c r="W134" s="322"/>
      <c r="X134" s="322"/>
      <c r="Y134" s="322"/>
      <c r="Z134" s="322"/>
      <c r="AA134" s="322"/>
      <c r="AC134" s="322"/>
      <c r="AD134" s="322"/>
      <c r="AE134" s="322"/>
      <c r="AF134" s="322"/>
      <c r="AG134" s="322"/>
      <c r="AH134" s="322"/>
      <c r="AI134" s="322"/>
      <c r="AJ134" s="322"/>
    </row>
    <row r="135" spans="2:36" x14ac:dyDescent="0.35">
      <c r="B135" s="51" t="s">
        <v>85</v>
      </c>
      <c r="C135" s="104" t="s">
        <v>18</v>
      </c>
      <c r="D135" s="104" t="s">
        <v>18</v>
      </c>
      <c r="E135" s="104" t="s">
        <v>18</v>
      </c>
      <c r="F135" s="104" t="s">
        <v>18</v>
      </c>
      <c r="G135" s="104" t="s">
        <v>18</v>
      </c>
      <c r="H135" s="104" t="s">
        <v>18</v>
      </c>
      <c r="I135" s="104" t="s">
        <v>18</v>
      </c>
      <c r="J135" s="260" t="s">
        <v>18</v>
      </c>
      <c r="K135" s="260" t="s">
        <v>18</v>
      </c>
      <c r="L135" s="260" t="s">
        <v>18</v>
      </c>
      <c r="M135" s="260" t="s">
        <v>18</v>
      </c>
      <c r="N135" s="260" t="s">
        <v>18</v>
      </c>
      <c r="O135" s="260" t="s">
        <v>18</v>
      </c>
      <c r="P135" s="260" t="s">
        <v>18</v>
      </c>
      <c r="Q135" s="260" t="s">
        <v>18</v>
      </c>
      <c r="R135" s="321" t="s">
        <v>18</v>
      </c>
      <c r="S135" s="321" t="s">
        <v>18</v>
      </c>
      <c r="T135" s="322">
        <v>1922.991</v>
      </c>
      <c r="U135" s="322">
        <v>2578.1669999999999</v>
      </c>
      <c r="V135" s="322">
        <v>3208.2089999999998</v>
      </c>
      <c r="W135" s="322">
        <v>3983.1039999999998</v>
      </c>
      <c r="X135" s="322">
        <v>4593.9399999999996</v>
      </c>
      <c r="Y135" s="322">
        <v>5620.1880000000001</v>
      </c>
      <c r="Z135" s="322">
        <v>6579.0839999999998</v>
      </c>
      <c r="AA135" s="322">
        <f t="shared" ref="AA135:AA137" si="42">AJ135</f>
        <v>6682.9719999999998</v>
      </c>
      <c r="AC135" s="322">
        <v>5883.7049999999999</v>
      </c>
      <c r="AD135" s="322">
        <v>6162.9830000000002</v>
      </c>
      <c r="AE135" s="322">
        <v>6406.19</v>
      </c>
      <c r="AF135" s="322">
        <v>6579.0839999999998</v>
      </c>
      <c r="AG135" s="322">
        <v>6608.4679999999998</v>
      </c>
      <c r="AH135" s="322">
        <v>6636.1409999999996</v>
      </c>
      <c r="AI135" s="322">
        <v>6659.8909999999996</v>
      </c>
      <c r="AJ135" s="322">
        <v>6682.9719999999998</v>
      </c>
    </row>
    <row r="136" spans="2:36" x14ac:dyDescent="0.35">
      <c r="B136" s="21" t="s">
        <v>153</v>
      </c>
      <c r="C136" s="104" t="s">
        <v>18</v>
      </c>
      <c r="D136" s="104" t="s">
        <v>18</v>
      </c>
      <c r="E136" s="104" t="s">
        <v>18</v>
      </c>
      <c r="F136" s="104" t="s">
        <v>18</v>
      </c>
      <c r="G136" s="104" t="s">
        <v>18</v>
      </c>
      <c r="H136" s="104" t="s">
        <v>18</v>
      </c>
      <c r="I136" s="104" t="s">
        <v>18</v>
      </c>
      <c r="J136" s="260" t="s">
        <v>18</v>
      </c>
      <c r="K136" s="260" t="s">
        <v>18</v>
      </c>
      <c r="L136" s="260" t="s">
        <v>18</v>
      </c>
      <c r="M136" s="260" t="s">
        <v>18</v>
      </c>
      <c r="N136" s="260" t="s">
        <v>18</v>
      </c>
      <c r="O136" s="260" t="s">
        <v>18</v>
      </c>
      <c r="P136" s="260" t="s">
        <v>18</v>
      </c>
      <c r="Q136" s="260" t="s">
        <v>18</v>
      </c>
      <c r="R136" s="401" t="s">
        <v>18</v>
      </c>
      <c r="S136" s="401" t="s">
        <v>18</v>
      </c>
      <c r="T136" s="401" t="s">
        <v>18</v>
      </c>
      <c r="U136" s="330">
        <v>0.41070893200610825</v>
      </c>
      <c r="V136" s="330">
        <v>0.50903986706166515</v>
      </c>
      <c r="W136" s="330">
        <v>0.62527662234482184</v>
      </c>
      <c r="X136" s="330">
        <v>0.71503025999642933</v>
      </c>
      <c r="Y136" s="330">
        <v>0.86672190677376038</v>
      </c>
      <c r="Z136" s="342">
        <v>1.0058654093127362</v>
      </c>
      <c r="AA136" s="342">
        <f t="shared" si="42"/>
        <v>1.0124814656635841</v>
      </c>
      <c r="AC136" s="330">
        <v>0.9064527450071731</v>
      </c>
      <c r="AD136" s="330">
        <v>0.94679963787079946</v>
      </c>
      <c r="AE136" s="295">
        <v>0.98164308326081551</v>
      </c>
      <c r="AF136" s="295">
        <v>1.0058654093127362</v>
      </c>
      <c r="AG136" s="295">
        <v>1.0083851172408826</v>
      </c>
      <c r="AH136" s="295">
        <v>1.0097242473674464</v>
      </c>
      <c r="AI136" s="295">
        <v>1.0112083499846343</v>
      </c>
      <c r="AJ136" s="295">
        <v>1.0124814656635841</v>
      </c>
    </row>
    <row r="137" spans="2:36" x14ac:dyDescent="0.35">
      <c r="B137" s="35" t="s">
        <v>90</v>
      </c>
      <c r="C137" s="104" t="s">
        <v>18</v>
      </c>
      <c r="D137" s="104" t="s">
        <v>18</v>
      </c>
      <c r="E137" s="104" t="s">
        <v>18</v>
      </c>
      <c r="F137" s="104" t="s">
        <v>18</v>
      </c>
      <c r="G137" s="104" t="s">
        <v>18</v>
      </c>
      <c r="H137" s="104" t="s">
        <v>18</v>
      </c>
      <c r="I137" s="104" t="s">
        <v>18</v>
      </c>
      <c r="J137" s="260" t="s">
        <v>18</v>
      </c>
      <c r="K137" s="260" t="s">
        <v>18</v>
      </c>
      <c r="L137" s="260" t="s">
        <v>18</v>
      </c>
      <c r="M137" s="260" t="s">
        <v>18</v>
      </c>
      <c r="N137" s="260" t="s">
        <v>18</v>
      </c>
      <c r="O137" s="260" t="s">
        <v>18</v>
      </c>
      <c r="P137" s="260" t="s">
        <v>18</v>
      </c>
      <c r="Q137" s="260" t="s">
        <v>18</v>
      </c>
      <c r="R137" s="321" t="s">
        <v>18</v>
      </c>
      <c r="S137" s="321" t="s">
        <v>18</v>
      </c>
      <c r="T137" s="322">
        <v>644.31700000000001</v>
      </c>
      <c r="U137" s="322">
        <v>666.08399999999995</v>
      </c>
      <c r="V137" s="322">
        <v>1368.8430000000001</v>
      </c>
      <c r="W137" s="322">
        <v>1372.72</v>
      </c>
      <c r="X137" s="322">
        <v>1373.145</v>
      </c>
      <c r="Y137" s="322">
        <v>1379.7860000000001</v>
      </c>
      <c r="Z137" s="322">
        <v>1389.9659999999999</v>
      </c>
      <c r="AA137" s="322">
        <f t="shared" si="42"/>
        <v>1394.9359999999999</v>
      </c>
      <c r="AC137" s="322">
        <v>1374.991</v>
      </c>
      <c r="AD137" s="322">
        <v>1386.0540000000001</v>
      </c>
      <c r="AE137" s="322">
        <v>1387.9059999999999</v>
      </c>
      <c r="AF137" s="322">
        <v>1389.9659999999999</v>
      </c>
      <c r="AG137" s="322">
        <v>1393.367</v>
      </c>
      <c r="AH137" s="322">
        <v>1394.1489999999999</v>
      </c>
      <c r="AI137" s="322">
        <v>1393.922</v>
      </c>
      <c r="AJ137" s="322">
        <v>1394.9359999999999</v>
      </c>
    </row>
    <row r="138" spans="2:36" x14ac:dyDescent="0.35">
      <c r="B138" s="35"/>
      <c r="C138" s="119"/>
      <c r="D138" s="119"/>
      <c r="E138" s="119"/>
      <c r="F138" s="119"/>
      <c r="G138" s="119"/>
      <c r="H138" s="119"/>
      <c r="I138" s="119"/>
      <c r="J138" s="343"/>
      <c r="K138" s="343"/>
      <c r="L138" s="343"/>
      <c r="M138" s="343"/>
      <c r="N138" s="343"/>
      <c r="O138" s="343"/>
      <c r="P138" s="343"/>
      <c r="Q138" s="343"/>
      <c r="R138" s="343"/>
      <c r="S138" s="343"/>
      <c r="T138" s="343"/>
      <c r="U138" s="343"/>
      <c r="V138" s="276"/>
      <c r="AC138" s="242"/>
      <c r="AD138" s="242"/>
      <c r="AE138" s="276"/>
    </row>
    <row r="139" spans="2:36" x14ac:dyDescent="0.35">
      <c r="B139" s="176" t="s">
        <v>138</v>
      </c>
      <c r="C139" s="61">
        <v>2001</v>
      </c>
      <c r="D139" s="61">
        <v>2002</v>
      </c>
      <c r="E139" s="61">
        <v>2003</v>
      </c>
      <c r="F139" s="61">
        <v>2004</v>
      </c>
      <c r="G139" s="61">
        <v>2005</v>
      </c>
      <c r="H139" s="61">
        <v>2006</v>
      </c>
      <c r="I139" s="61">
        <v>2007</v>
      </c>
      <c r="J139" s="218">
        <v>2008</v>
      </c>
      <c r="K139" s="218">
        <v>2009</v>
      </c>
      <c r="L139" s="218">
        <v>2010</v>
      </c>
      <c r="M139" s="218">
        <v>2011</v>
      </c>
      <c r="N139" s="218">
        <v>2012</v>
      </c>
      <c r="O139" s="218">
        <v>2013</v>
      </c>
      <c r="P139" s="218">
        <v>2014</v>
      </c>
      <c r="Q139" s="218">
        <v>2015</v>
      </c>
      <c r="R139" s="218">
        <v>2016</v>
      </c>
      <c r="S139" s="218">
        <v>2017</v>
      </c>
      <c r="T139" s="218">
        <v>2018</v>
      </c>
      <c r="U139" s="218">
        <v>2019</v>
      </c>
      <c r="V139" s="218">
        <v>2020</v>
      </c>
      <c r="W139" s="218">
        <v>2021</v>
      </c>
      <c r="X139" s="218">
        <v>2022</v>
      </c>
      <c r="Y139" s="218">
        <v>2023</v>
      </c>
      <c r="Z139" s="219">
        <v>2024</v>
      </c>
      <c r="AA139" s="220">
        <v>2025</v>
      </c>
      <c r="AC139" s="221" t="s">
        <v>3</v>
      </c>
      <c r="AD139" s="221" t="s">
        <v>4</v>
      </c>
      <c r="AE139" s="221" t="s">
        <v>5</v>
      </c>
      <c r="AF139" s="221">
        <v>2024</v>
      </c>
      <c r="AG139" s="222" t="s">
        <v>6</v>
      </c>
      <c r="AH139" s="222" t="s">
        <v>7</v>
      </c>
      <c r="AI139" s="222" t="s">
        <v>8</v>
      </c>
      <c r="AJ139" s="222">
        <v>2025</v>
      </c>
    </row>
    <row r="140" spans="2:36" x14ac:dyDescent="0.35">
      <c r="B140" s="34" t="s">
        <v>85</v>
      </c>
      <c r="C140" s="104">
        <v>0</v>
      </c>
      <c r="D140" s="104">
        <v>0</v>
      </c>
      <c r="E140" s="104">
        <v>0</v>
      </c>
      <c r="F140" s="104">
        <v>0</v>
      </c>
      <c r="G140" s="104">
        <v>0</v>
      </c>
      <c r="H140" s="104">
        <v>0</v>
      </c>
      <c r="I140" s="104">
        <v>0</v>
      </c>
      <c r="J140" s="260">
        <v>0</v>
      </c>
      <c r="K140" s="260">
        <v>0</v>
      </c>
      <c r="L140" s="249">
        <v>6149.0460000000003</v>
      </c>
      <c r="M140" s="249">
        <v>6137.6760000000004</v>
      </c>
      <c r="N140" s="249">
        <v>6095.2060000000001</v>
      </c>
      <c r="O140" s="249">
        <v>6075.9480000000003</v>
      </c>
      <c r="P140" s="249">
        <v>6082.768</v>
      </c>
      <c r="Q140" s="249">
        <v>6107</v>
      </c>
      <c r="R140" s="249">
        <v>6143</v>
      </c>
      <c r="S140" s="249">
        <v>6187</v>
      </c>
      <c r="T140" s="249">
        <v>6225.643</v>
      </c>
      <c r="U140" s="249">
        <v>6277.3580000000002</v>
      </c>
      <c r="V140" s="250">
        <v>6302.4709999999995</v>
      </c>
      <c r="W140" s="250">
        <v>6370.1469999999999</v>
      </c>
      <c r="X140" s="250">
        <v>6424.8190000000004</v>
      </c>
      <c r="Y140" s="250">
        <v>6484.4189999999999</v>
      </c>
      <c r="Z140" s="249">
        <v>6540.72</v>
      </c>
      <c r="AA140" s="249">
        <f t="shared" ref="AA140:AA143" si="43">AJ140</f>
        <v>6600.5870000000004</v>
      </c>
      <c r="AC140" s="250">
        <v>6490.9120000000003</v>
      </c>
      <c r="AD140" s="250">
        <v>6509.2790000000005</v>
      </c>
      <c r="AE140" s="250">
        <v>6525.9870000000001</v>
      </c>
      <c r="AF140" s="250">
        <v>6540.72</v>
      </c>
      <c r="AG140" s="250">
        <v>6553.5159999999996</v>
      </c>
      <c r="AH140" s="250">
        <v>6572.2309999999998</v>
      </c>
      <c r="AI140" s="250">
        <v>6586.0720000000001</v>
      </c>
      <c r="AJ140" s="250">
        <v>6600.5870000000004</v>
      </c>
    </row>
    <row r="141" spans="2:36" x14ac:dyDescent="0.35">
      <c r="B141" s="41" t="s">
        <v>154</v>
      </c>
      <c r="C141" s="103">
        <v>0</v>
      </c>
      <c r="D141" s="103">
        <v>0</v>
      </c>
      <c r="E141" s="103">
        <v>0</v>
      </c>
      <c r="F141" s="103">
        <v>0</v>
      </c>
      <c r="G141" s="103">
        <v>0</v>
      </c>
      <c r="H141" s="103">
        <v>0</v>
      </c>
      <c r="I141" s="103">
        <v>0</v>
      </c>
      <c r="J141" s="254">
        <v>0</v>
      </c>
      <c r="K141" s="254">
        <v>0</v>
      </c>
      <c r="L141" s="242">
        <v>23.617999999999999</v>
      </c>
      <c r="M141" s="242">
        <v>23.837</v>
      </c>
      <c r="N141" s="242">
        <v>23.88</v>
      </c>
      <c r="O141" s="242">
        <v>23.884</v>
      </c>
      <c r="P141" s="242">
        <v>24.062000000000001</v>
      </c>
      <c r="Q141" s="242">
        <v>24</v>
      </c>
      <c r="R141" s="242">
        <v>25</v>
      </c>
      <c r="S141" s="242">
        <v>25</v>
      </c>
      <c r="T141" s="242">
        <v>25.100999999999999</v>
      </c>
      <c r="U141" s="242">
        <v>25.411999999999999</v>
      </c>
      <c r="V141" s="322">
        <v>25.489000000000001</v>
      </c>
      <c r="W141" s="322">
        <v>25.945</v>
      </c>
      <c r="X141" s="322">
        <v>26.306000000000001</v>
      </c>
      <c r="Y141" s="322">
        <v>26.541999999999998</v>
      </c>
      <c r="Z141" s="242">
        <v>26.972000000000001</v>
      </c>
      <c r="AA141" s="242">
        <f t="shared" si="43"/>
        <v>27.585000000000001</v>
      </c>
      <c r="AC141" s="322">
        <v>26.614999999999998</v>
      </c>
      <c r="AD141" s="322">
        <v>26.727</v>
      </c>
      <c r="AE141" s="322">
        <v>26.851000000000003</v>
      </c>
      <c r="AF141" s="322">
        <v>26.972000000000001</v>
      </c>
      <c r="AG141" s="322">
        <v>27.215999999999998</v>
      </c>
      <c r="AH141" s="322">
        <v>27.323</v>
      </c>
      <c r="AI141" s="322">
        <v>27.460999999999999</v>
      </c>
      <c r="AJ141" s="322">
        <v>27.585000000000001</v>
      </c>
    </row>
    <row r="142" spans="2:36" x14ac:dyDescent="0.35">
      <c r="B142" s="41" t="s">
        <v>155</v>
      </c>
      <c r="C142" s="103">
        <v>0</v>
      </c>
      <c r="D142" s="103">
        <v>0</v>
      </c>
      <c r="E142" s="103">
        <v>0</v>
      </c>
      <c r="F142" s="103">
        <v>0</v>
      </c>
      <c r="G142" s="103">
        <v>0</v>
      </c>
      <c r="H142" s="103">
        <v>0</v>
      </c>
      <c r="I142" s="103">
        <v>0</v>
      </c>
      <c r="J142" s="254">
        <v>0</v>
      </c>
      <c r="K142" s="254">
        <v>0</v>
      </c>
      <c r="L142" s="242">
        <v>33.71</v>
      </c>
      <c r="M142" s="242">
        <v>33.834000000000003</v>
      </c>
      <c r="N142" s="242">
        <v>33.484999999999999</v>
      </c>
      <c r="O142" s="242">
        <v>33.536999999999999</v>
      </c>
      <c r="P142" s="242">
        <v>33.896999999999998</v>
      </c>
      <c r="Q142" s="242">
        <v>34</v>
      </c>
      <c r="R142" s="242">
        <v>35</v>
      </c>
      <c r="S142" s="242">
        <v>36</v>
      </c>
      <c r="T142" s="242">
        <v>36.453000000000003</v>
      </c>
      <c r="U142" s="242">
        <v>37.143999999999998</v>
      </c>
      <c r="V142" s="322">
        <v>37.514000000000003</v>
      </c>
      <c r="W142" s="322">
        <v>38.401000000000003</v>
      </c>
      <c r="X142" s="322">
        <v>39.033999999999999</v>
      </c>
      <c r="Y142" s="322">
        <v>39.987000000000002</v>
      </c>
      <c r="Z142" s="242">
        <v>41.054000000000002</v>
      </c>
      <c r="AA142" s="242">
        <f t="shared" si="43"/>
        <v>42.386000000000003</v>
      </c>
      <c r="AC142" s="322">
        <v>40.159999999999997</v>
      </c>
      <c r="AD142" s="322">
        <v>40.582999999999998</v>
      </c>
      <c r="AE142" s="322">
        <v>40.762</v>
      </c>
      <c r="AF142" s="322">
        <v>41.054000000000002</v>
      </c>
      <c r="AG142" s="322">
        <v>41.222999999999999</v>
      </c>
      <c r="AH142" s="322">
        <v>41.658999999999999</v>
      </c>
      <c r="AI142" s="322">
        <v>41.988999999999997</v>
      </c>
      <c r="AJ142" s="322">
        <v>42.386000000000003</v>
      </c>
    </row>
    <row r="143" spans="2:36" x14ac:dyDescent="0.35">
      <c r="B143" s="41" t="s">
        <v>152</v>
      </c>
      <c r="C143" s="103">
        <v>0</v>
      </c>
      <c r="D143" s="103">
        <v>0</v>
      </c>
      <c r="E143" s="103">
        <v>0</v>
      </c>
      <c r="F143" s="103">
        <v>0</v>
      </c>
      <c r="G143" s="103">
        <v>0</v>
      </c>
      <c r="H143" s="103">
        <v>0</v>
      </c>
      <c r="I143" s="103">
        <v>0</v>
      </c>
      <c r="J143" s="254">
        <v>0</v>
      </c>
      <c r="K143" s="254">
        <v>0</v>
      </c>
      <c r="L143" s="242">
        <v>6091.7179999999998</v>
      </c>
      <c r="M143" s="242">
        <v>6080.0050000000001</v>
      </c>
      <c r="N143" s="242">
        <v>6037.8410000000003</v>
      </c>
      <c r="O143" s="242">
        <v>6018.527</v>
      </c>
      <c r="P143" s="242">
        <v>6024.8090000000002</v>
      </c>
      <c r="Q143" s="242">
        <v>6048</v>
      </c>
      <c r="R143" s="242">
        <v>6083</v>
      </c>
      <c r="S143" s="242">
        <v>6126</v>
      </c>
      <c r="T143" s="242">
        <v>6164.0889999999999</v>
      </c>
      <c r="U143" s="242">
        <v>6214.8019999999997</v>
      </c>
      <c r="V143" s="322">
        <v>6239.4679999999998</v>
      </c>
      <c r="W143" s="322">
        <v>6305.8010000000004</v>
      </c>
      <c r="X143" s="322">
        <v>6359.4790000000003</v>
      </c>
      <c r="Y143" s="322">
        <v>6417.89</v>
      </c>
      <c r="Z143" s="242">
        <v>6472.6940000000004</v>
      </c>
      <c r="AA143" s="242">
        <f t="shared" si="43"/>
        <v>6530.616</v>
      </c>
      <c r="AC143" s="322">
        <v>6424.1369999999997</v>
      </c>
      <c r="AD143" s="322">
        <v>6441.9690000000001</v>
      </c>
      <c r="AE143" s="322">
        <v>6458.3739999999998</v>
      </c>
      <c r="AF143" s="322">
        <v>6472.6940000000004</v>
      </c>
      <c r="AG143" s="322">
        <v>6485.0770000000002</v>
      </c>
      <c r="AH143" s="322">
        <v>6503.2489999999998</v>
      </c>
      <c r="AI143" s="322">
        <v>6516.6220000000003</v>
      </c>
      <c r="AJ143" s="322">
        <v>6530.616</v>
      </c>
    </row>
    <row r="144" spans="2:36" x14ac:dyDescent="0.35">
      <c r="B144" s="41"/>
      <c r="C144" s="25"/>
      <c r="D144" s="25"/>
      <c r="E144" s="25"/>
      <c r="F144" s="25"/>
      <c r="G144" s="25"/>
      <c r="H144" s="25"/>
      <c r="I144" s="25"/>
      <c r="J144" s="242"/>
      <c r="K144" s="242"/>
      <c r="L144" s="242"/>
      <c r="M144" s="242"/>
      <c r="N144" s="242"/>
      <c r="O144" s="242"/>
      <c r="P144" s="242"/>
      <c r="Q144" s="242"/>
      <c r="R144" s="242"/>
      <c r="S144" s="242"/>
      <c r="T144" s="242"/>
      <c r="U144" s="242"/>
      <c r="V144" s="322"/>
      <c r="W144" s="322"/>
      <c r="X144" s="322"/>
      <c r="Y144" s="322"/>
      <c r="Z144" s="242"/>
      <c r="AA144" s="242"/>
      <c r="AC144" s="322"/>
      <c r="AD144" s="322"/>
      <c r="AE144" s="322"/>
      <c r="AF144" s="322"/>
      <c r="AG144" s="322"/>
      <c r="AH144" s="322"/>
      <c r="AI144" s="322"/>
      <c r="AJ144" s="322"/>
    </row>
    <row r="145" spans="2:36" x14ac:dyDescent="0.35">
      <c r="B145" s="34" t="s">
        <v>90</v>
      </c>
      <c r="C145" s="26">
        <v>0</v>
      </c>
      <c r="D145" s="26">
        <v>0</v>
      </c>
      <c r="E145" s="26">
        <v>0</v>
      </c>
      <c r="F145" s="26">
        <v>0</v>
      </c>
      <c r="G145" s="26">
        <v>0</v>
      </c>
      <c r="H145" s="26">
        <v>0</v>
      </c>
      <c r="I145" s="26">
        <v>0</v>
      </c>
      <c r="J145" s="249">
        <v>0</v>
      </c>
      <c r="K145" s="249">
        <v>0</v>
      </c>
      <c r="L145" s="249">
        <v>651.00099999999998</v>
      </c>
      <c r="M145" s="249">
        <v>656.11900000000003</v>
      </c>
      <c r="N145" s="249">
        <v>658.5809999999999</v>
      </c>
      <c r="O145" s="249">
        <v>658.83399999999995</v>
      </c>
      <c r="P145" s="249">
        <v>659.31899999999996</v>
      </c>
      <c r="Q145" s="249">
        <v>660</v>
      </c>
      <c r="R145" s="249">
        <v>663</v>
      </c>
      <c r="S145" s="249">
        <v>664</v>
      </c>
      <c r="T145" s="249">
        <v>666.40299999999991</v>
      </c>
      <c r="U145" s="249">
        <v>668.49400000000003</v>
      </c>
      <c r="V145" s="250">
        <v>1370.902</v>
      </c>
      <c r="W145" s="250">
        <v>1376.4780000000001</v>
      </c>
      <c r="X145" s="250">
        <v>1383.123</v>
      </c>
      <c r="Y145" s="250">
        <v>1390.5250000000001</v>
      </c>
      <c r="Z145" s="249">
        <v>1398.663</v>
      </c>
      <c r="AA145" s="249">
        <f t="shared" ref="AA145:AA147" si="44">AJ145</f>
        <v>1406.002</v>
      </c>
      <c r="AC145" s="250">
        <v>1391.933</v>
      </c>
      <c r="AD145" s="250">
        <v>1394.19</v>
      </c>
      <c r="AE145" s="250">
        <v>1396.2629999999999</v>
      </c>
      <c r="AF145" s="250">
        <v>1398.663</v>
      </c>
      <c r="AG145" s="250">
        <v>1399.91</v>
      </c>
      <c r="AH145" s="250">
        <v>1401.6990000000001</v>
      </c>
      <c r="AI145" s="250">
        <v>1403.7629999999999</v>
      </c>
      <c r="AJ145" s="250">
        <v>1406.002</v>
      </c>
    </row>
    <row r="146" spans="2:36" x14ac:dyDescent="0.35">
      <c r="B146" s="41" t="s">
        <v>151</v>
      </c>
      <c r="C146" s="25">
        <v>0</v>
      </c>
      <c r="D146" s="25">
        <v>0</v>
      </c>
      <c r="E146" s="25">
        <v>0</v>
      </c>
      <c r="F146" s="25">
        <v>0</v>
      </c>
      <c r="G146" s="25">
        <v>0</v>
      </c>
      <c r="H146" s="25">
        <v>0</v>
      </c>
      <c r="I146" s="25">
        <v>0</v>
      </c>
      <c r="J146" s="242">
        <v>0</v>
      </c>
      <c r="K146" s="242">
        <v>0</v>
      </c>
      <c r="L146" s="242">
        <v>1.1060000000000001</v>
      </c>
      <c r="M146" s="242">
        <v>1.115</v>
      </c>
      <c r="N146" s="242">
        <v>1.1220000000000001</v>
      </c>
      <c r="O146" s="242">
        <v>1.127</v>
      </c>
      <c r="P146" s="242">
        <v>1.139</v>
      </c>
      <c r="Q146" s="242">
        <v>1</v>
      </c>
      <c r="R146" s="242">
        <v>1</v>
      </c>
      <c r="S146" s="242">
        <v>1</v>
      </c>
      <c r="T146" s="242">
        <v>1.151</v>
      </c>
      <c r="U146" s="242">
        <v>1.155</v>
      </c>
      <c r="V146" s="322">
        <v>2.5270000000000001</v>
      </c>
      <c r="W146" s="322">
        <v>2.58</v>
      </c>
      <c r="X146" s="322">
        <v>2.605</v>
      </c>
      <c r="Y146" s="322">
        <v>2.601</v>
      </c>
      <c r="Z146" s="242">
        <v>2.6420000000000003</v>
      </c>
      <c r="AA146" s="242">
        <f t="shared" si="44"/>
        <v>2.6749999999999998</v>
      </c>
      <c r="AC146" s="322">
        <v>2.6110000000000002</v>
      </c>
      <c r="AD146" s="322">
        <v>2.6180000000000003</v>
      </c>
      <c r="AE146" s="322">
        <v>2.6300000000000003</v>
      </c>
      <c r="AF146" s="322">
        <v>2.6420000000000003</v>
      </c>
      <c r="AG146" s="322">
        <v>2.649</v>
      </c>
      <c r="AH146" s="322">
        <v>2.6510000000000002</v>
      </c>
      <c r="AI146" s="322">
        <v>2.6659999999999999</v>
      </c>
      <c r="AJ146" s="322">
        <v>2.6749999999999998</v>
      </c>
    </row>
    <row r="147" spans="2:36" x14ac:dyDescent="0.35">
      <c r="B147" s="41" t="s">
        <v>152</v>
      </c>
      <c r="C147" s="25">
        <v>0</v>
      </c>
      <c r="D147" s="25">
        <v>0</v>
      </c>
      <c r="E147" s="25">
        <v>0</v>
      </c>
      <c r="F147" s="25">
        <v>0</v>
      </c>
      <c r="G147" s="25">
        <v>0</v>
      </c>
      <c r="H147" s="25">
        <v>0</v>
      </c>
      <c r="I147" s="25">
        <v>0</v>
      </c>
      <c r="J147" s="242">
        <v>0</v>
      </c>
      <c r="K147" s="242">
        <v>0</v>
      </c>
      <c r="L147" s="242">
        <v>649.89499999999998</v>
      </c>
      <c r="M147" s="242">
        <v>655.00400000000002</v>
      </c>
      <c r="N147" s="242">
        <v>657.45899999999995</v>
      </c>
      <c r="O147" s="242">
        <v>657.70699999999999</v>
      </c>
      <c r="P147" s="242">
        <v>658.18</v>
      </c>
      <c r="Q147" s="242">
        <v>659</v>
      </c>
      <c r="R147" s="242">
        <v>662</v>
      </c>
      <c r="S147" s="242">
        <v>663</v>
      </c>
      <c r="T147" s="242">
        <v>665.25199999999995</v>
      </c>
      <c r="U147" s="242">
        <v>667.33900000000006</v>
      </c>
      <c r="V147" s="322">
        <v>1368.375</v>
      </c>
      <c r="W147" s="322">
        <v>1373.8979999999999</v>
      </c>
      <c r="X147" s="322">
        <v>1380.518</v>
      </c>
      <c r="Y147" s="322">
        <v>1387.905</v>
      </c>
      <c r="Z147" s="242">
        <v>1396.002</v>
      </c>
      <c r="AA147" s="242">
        <f t="shared" si="44"/>
        <v>1403.308</v>
      </c>
      <c r="AC147" s="322">
        <v>1389.3030000000001</v>
      </c>
      <c r="AD147" s="322">
        <v>1391.5530000000001</v>
      </c>
      <c r="AE147" s="322">
        <v>1393.614</v>
      </c>
      <c r="AF147" s="322">
        <v>1396.002</v>
      </c>
      <c r="AG147" s="322">
        <v>1397.242</v>
      </c>
      <c r="AH147" s="322">
        <v>1399.029</v>
      </c>
      <c r="AI147" s="322">
        <v>1401.078</v>
      </c>
      <c r="AJ147" s="322">
        <v>1403.308</v>
      </c>
    </row>
    <row r="148" spans="2:36" x14ac:dyDescent="0.35">
      <c r="B148" s="41"/>
      <c r="C148" s="25"/>
      <c r="D148" s="25"/>
      <c r="E148" s="25"/>
      <c r="F148" s="25"/>
      <c r="G148" s="25"/>
      <c r="H148" s="25"/>
      <c r="I148" s="25"/>
      <c r="J148" s="242"/>
      <c r="K148" s="242"/>
      <c r="L148" s="242"/>
      <c r="M148" s="242"/>
      <c r="N148" s="242"/>
      <c r="O148" s="242"/>
      <c r="P148" s="242"/>
      <c r="Q148" s="242"/>
      <c r="R148" s="242"/>
      <c r="S148" s="242"/>
      <c r="T148" s="242"/>
      <c r="U148" s="242"/>
      <c r="V148" s="322"/>
      <c r="W148" s="322"/>
      <c r="X148" s="322"/>
      <c r="Y148" s="322"/>
      <c r="Z148" s="242"/>
      <c r="AA148" s="242"/>
      <c r="AC148" s="322"/>
      <c r="AD148" s="322"/>
      <c r="AE148" s="322"/>
      <c r="AF148" s="322"/>
      <c r="AG148" s="322"/>
      <c r="AH148" s="322"/>
      <c r="AI148" s="322"/>
      <c r="AJ148" s="322"/>
    </row>
    <row r="149" spans="2:36" x14ac:dyDescent="0.35">
      <c r="B149" s="34" t="s">
        <v>91</v>
      </c>
      <c r="C149" s="26">
        <v>0</v>
      </c>
      <c r="D149" s="26">
        <v>0</v>
      </c>
      <c r="E149" s="26">
        <v>0</v>
      </c>
      <c r="F149" s="26">
        <v>0</v>
      </c>
      <c r="G149" s="26">
        <v>0</v>
      </c>
      <c r="H149" s="26">
        <v>0</v>
      </c>
      <c r="I149" s="26">
        <v>0</v>
      </c>
      <c r="J149" s="249">
        <v>0</v>
      </c>
      <c r="K149" s="249">
        <v>0</v>
      </c>
      <c r="L149" s="249">
        <v>2740.7110000000002</v>
      </c>
      <c r="M149" s="249">
        <v>2831.6590000000001</v>
      </c>
      <c r="N149" s="249">
        <v>2933.9269999999997</v>
      </c>
      <c r="O149" s="249">
        <v>3045.0810000000001</v>
      </c>
      <c r="P149" s="249">
        <v>3151.5030000000002</v>
      </c>
      <c r="Q149" s="249">
        <v>3257</v>
      </c>
      <c r="R149" s="249">
        <v>3316</v>
      </c>
      <c r="S149" s="249">
        <v>3377</v>
      </c>
      <c r="T149" s="249">
        <v>3451.04</v>
      </c>
      <c r="U149" s="249">
        <v>3524.1149999999998</v>
      </c>
      <c r="V149" s="250">
        <v>3600.7809999999999</v>
      </c>
      <c r="W149" s="250">
        <v>3680.442</v>
      </c>
      <c r="X149" s="250">
        <v>3774.9009999999998</v>
      </c>
      <c r="Y149" s="250">
        <v>3882.7559999999999</v>
      </c>
      <c r="Z149" s="249">
        <v>3940.873</v>
      </c>
      <c r="AA149" s="249">
        <f t="shared" ref="AA149:AA151" si="45">AJ149</f>
        <v>4027.7150000000001</v>
      </c>
      <c r="AC149" s="250">
        <v>3889.0050000000001</v>
      </c>
      <c r="AD149" s="250">
        <v>3906.0230000000001</v>
      </c>
      <c r="AE149" s="250">
        <v>3925.47</v>
      </c>
      <c r="AF149" s="250">
        <v>3940.873</v>
      </c>
      <c r="AG149" s="250">
        <v>3961.6930000000002</v>
      </c>
      <c r="AH149" s="250">
        <v>3976.377</v>
      </c>
      <c r="AI149" s="250">
        <v>4001.9650000000001</v>
      </c>
      <c r="AJ149" s="250">
        <v>4027.7150000000001</v>
      </c>
    </row>
    <row r="150" spans="2:36" x14ac:dyDescent="0.35">
      <c r="B150" s="41" t="s">
        <v>142</v>
      </c>
      <c r="C150" s="25">
        <v>0</v>
      </c>
      <c r="D150" s="25">
        <v>0</v>
      </c>
      <c r="E150" s="25">
        <v>0</v>
      </c>
      <c r="F150" s="25">
        <v>0</v>
      </c>
      <c r="G150" s="25">
        <v>0</v>
      </c>
      <c r="H150" s="25">
        <v>0</v>
      </c>
      <c r="I150" s="25">
        <v>0</v>
      </c>
      <c r="J150" s="242">
        <v>0</v>
      </c>
      <c r="K150" s="242">
        <v>0</v>
      </c>
      <c r="L150" s="242">
        <v>1502.998</v>
      </c>
      <c r="M150" s="242">
        <v>1545.297</v>
      </c>
      <c r="N150" s="242">
        <v>1601.444</v>
      </c>
      <c r="O150" s="242">
        <v>1666.14</v>
      </c>
      <c r="P150" s="242">
        <v>1725.3620000000001</v>
      </c>
      <c r="Q150" s="242">
        <v>1780</v>
      </c>
      <c r="R150" s="242">
        <v>1804</v>
      </c>
      <c r="S150" s="242">
        <v>1839</v>
      </c>
      <c r="T150" s="242">
        <v>1886.693</v>
      </c>
      <c r="U150" s="242">
        <v>1936.0989999999999</v>
      </c>
      <c r="V150" s="322">
        <v>1980.4480000000001</v>
      </c>
      <c r="W150" s="322">
        <v>2023.818</v>
      </c>
      <c r="X150" s="322">
        <v>2079.663</v>
      </c>
      <c r="Y150" s="322">
        <v>2154.7860000000001</v>
      </c>
      <c r="Z150" s="242">
        <v>2176.9670000000001</v>
      </c>
      <c r="AA150" s="242">
        <f t="shared" si="45"/>
        <v>2224.7109999999998</v>
      </c>
      <c r="AC150" s="322">
        <v>2149.8620000000001</v>
      </c>
      <c r="AD150" s="322">
        <v>2160.8209999999999</v>
      </c>
      <c r="AE150" s="322">
        <v>2170.3629999999998</v>
      </c>
      <c r="AF150" s="322">
        <v>2176.9670000000001</v>
      </c>
      <c r="AG150" s="322">
        <v>2186.0079999999998</v>
      </c>
      <c r="AH150" s="322">
        <v>2193.203</v>
      </c>
      <c r="AI150" s="322">
        <v>2206.413</v>
      </c>
      <c r="AJ150" s="322">
        <v>2224.7109999999998</v>
      </c>
    </row>
    <row r="151" spans="2:36" x14ac:dyDescent="0.35">
      <c r="B151" s="41" t="s">
        <v>145</v>
      </c>
      <c r="C151" s="25">
        <v>0</v>
      </c>
      <c r="D151" s="25">
        <v>0</v>
      </c>
      <c r="E151" s="25">
        <v>0</v>
      </c>
      <c r="F151" s="25">
        <v>0</v>
      </c>
      <c r="G151" s="25">
        <v>0</v>
      </c>
      <c r="H151" s="25">
        <v>0</v>
      </c>
      <c r="I151" s="25">
        <v>0</v>
      </c>
      <c r="J151" s="242">
        <v>0</v>
      </c>
      <c r="K151" s="242">
        <v>0</v>
      </c>
      <c r="L151" s="242">
        <v>1237.713</v>
      </c>
      <c r="M151" s="242">
        <v>1286.3620000000001</v>
      </c>
      <c r="N151" s="242">
        <v>1332.4829999999999</v>
      </c>
      <c r="O151" s="242">
        <v>1378.941</v>
      </c>
      <c r="P151" s="242">
        <v>1426.1410000000001</v>
      </c>
      <c r="Q151" s="242">
        <v>1476</v>
      </c>
      <c r="R151" s="242">
        <v>1512</v>
      </c>
      <c r="S151" s="242">
        <v>1538</v>
      </c>
      <c r="T151" s="242">
        <v>1564.347</v>
      </c>
      <c r="U151" s="242">
        <v>1588.0160000000001</v>
      </c>
      <c r="V151" s="322">
        <v>1620.3330000000001</v>
      </c>
      <c r="W151" s="322">
        <v>1656.624</v>
      </c>
      <c r="X151" s="322">
        <v>1695.2380000000001</v>
      </c>
      <c r="Y151" s="322">
        <v>1727.97</v>
      </c>
      <c r="Z151" s="242">
        <v>1763.9059999999999</v>
      </c>
      <c r="AA151" s="242">
        <f t="shared" si="45"/>
        <v>1803.0039999999999</v>
      </c>
      <c r="AC151" s="322">
        <v>1739.143</v>
      </c>
      <c r="AD151" s="322">
        <v>1745.202</v>
      </c>
      <c r="AE151" s="322">
        <v>1755.107</v>
      </c>
      <c r="AF151" s="322">
        <v>1763.9059999999999</v>
      </c>
      <c r="AG151" s="322">
        <v>1775.6849999999999</v>
      </c>
      <c r="AH151" s="322">
        <v>1783.174</v>
      </c>
      <c r="AI151" s="322">
        <v>1795.5519999999999</v>
      </c>
      <c r="AJ151" s="322">
        <v>1803.0039999999999</v>
      </c>
    </row>
    <row r="152" spans="2:36" x14ac:dyDescent="0.35">
      <c r="B152" s="41"/>
      <c r="C152" s="25"/>
      <c r="D152" s="25"/>
      <c r="E152" s="25"/>
      <c r="F152" s="25"/>
      <c r="G152" s="25"/>
      <c r="H152" s="25"/>
      <c r="I152" s="25"/>
      <c r="J152" s="242"/>
      <c r="K152" s="242"/>
      <c r="L152" s="242"/>
      <c r="M152" s="242"/>
      <c r="N152" s="242"/>
      <c r="O152" s="242"/>
      <c r="P152" s="242"/>
      <c r="Q152" s="242"/>
      <c r="R152" s="242"/>
      <c r="S152" s="242"/>
      <c r="T152" s="242"/>
      <c r="U152" s="242"/>
      <c r="V152" s="322"/>
      <c r="W152" s="322"/>
      <c r="X152" s="322"/>
      <c r="Y152" s="322"/>
      <c r="Z152" s="242"/>
      <c r="AA152" s="242"/>
      <c r="AC152" s="322"/>
      <c r="AD152" s="322"/>
      <c r="AE152" s="322"/>
      <c r="AF152" s="322"/>
      <c r="AG152" s="322"/>
      <c r="AH152" s="322"/>
      <c r="AI152" s="322"/>
      <c r="AJ152" s="322"/>
    </row>
    <row r="153" spans="2:36" x14ac:dyDescent="0.35">
      <c r="B153" s="40" t="s">
        <v>258</v>
      </c>
      <c r="C153" s="104">
        <f t="shared" ref="C153:I153" si="46">C149+C145+C140</f>
        <v>0</v>
      </c>
      <c r="D153" s="104">
        <f t="shared" si="46"/>
        <v>0</v>
      </c>
      <c r="E153" s="104">
        <f t="shared" si="46"/>
        <v>0</v>
      </c>
      <c r="F153" s="104">
        <f t="shared" si="46"/>
        <v>0</v>
      </c>
      <c r="G153" s="104">
        <f t="shared" si="46"/>
        <v>0</v>
      </c>
      <c r="H153" s="104">
        <f t="shared" si="46"/>
        <v>0</v>
      </c>
      <c r="I153" s="104">
        <f t="shared" si="46"/>
        <v>0</v>
      </c>
      <c r="J153" s="260">
        <v>0</v>
      </c>
      <c r="K153" s="260">
        <v>0</v>
      </c>
      <c r="L153" s="260">
        <v>9540.7580000000016</v>
      </c>
      <c r="M153" s="260">
        <v>9625.4540000000015</v>
      </c>
      <c r="N153" s="260">
        <v>9687.7139999999999</v>
      </c>
      <c r="O153" s="260">
        <v>9779.8630000000012</v>
      </c>
      <c r="P153" s="260">
        <v>9893.59</v>
      </c>
      <c r="Q153" s="260">
        <v>10024</v>
      </c>
      <c r="R153" s="260">
        <v>10122</v>
      </c>
      <c r="S153" s="260">
        <v>10228</v>
      </c>
      <c r="T153" s="249">
        <v>10343.085999999999</v>
      </c>
      <c r="U153" s="249">
        <v>10469.967000000001</v>
      </c>
      <c r="V153" s="250">
        <v>11274.154</v>
      </c>
      <c r="W153" s="250">
        <v>11427.066999999999</v>
      </c>
      <c r="X153" s="250">
        <v>11582.843000000001</v>
      </c>
      <c r="Y153" s="250">
        <v>11757.7</v>
      </c>
      <c r="Z153" s="249">
        <v>11880.255999999999</v>
      </c>
      <c r="AA153" s="249">
        <f>AJ153</f>
        <v>12034.304</v>
      </c>
      <c r="AC153" s="250">
        <v>11771.85</v>
      </c>
      <c r="AD153" s="250">
        <v>11809.492</v>
      </c>
      <c r="AE153" s="250">
        <v>11847.72</v>
      </c>
      <c r="AF153" s="250">
        <v>11880.255999999999</v>
      </c>
      <c r="AG153" s="250">
        <v>11915.119000000001</v>
      </c>
      <c r="AH153" s="250">
        <v>11950.307000000001</v>
      </c>
      <c r="AI153" s="250">
        <v>11991.8</v>
      </c>
      <c r="AJ153" s="250">
        <v>12034.304</v>
      </c>
    </row>
    <row r="154" spans="2:36" x14ac:dyDescent="0.35">
      <c r="B154" s="40"/>
      <c r="C154" s="118"/>
      <c r="D154" s="118"/>
      <c r="E154" s="118"/>
      <c r="F154" s="118"/>
      <c r="G154" s="118"/>
      <c r="H154" s="118"/>
      <c r="I154" s="118"/>
      <c r="J154" s="348"/>
      <c r="K154" s="348"/>
      <c r="L154" s="348"/>
      <c r="M154" s="348"/>
      <c r="N154" s="348"/>
      <c r="O154" s="348"/>
      <c r="P154" s="348"/>
      <c r="Q154" s="348"/>
      <c r="R154" s="348"/>
      <c r="S154" s="348"/>
      <c r="T154" s="348"/>
      <c r="U154" s="348"/>
      <c r="V154" s="276"/>
      <c r="AC154" s="242"/>
      <c r="AD154" s="242"/>
      <c r="AE154" s="276"/>
    </row>
    <row r="155" spans="2:36" x14ac:dyDescent="0.35">
      <c r="B155" s="173" t="s">
        <v>140</v>
      </c>
      <c r="C155" s="61">
        <v>2001</v>
      </c>
      <c r="D155" s="61">
        <v>2002</v>
      </c>
      <c r="E155" s="61">
        <v>2003</v>
      </c>
      <c r="F155" s="61">
        <v>2004</v>
      </c>
      <c r="G155" s="61">
        <v>2005</v>
      </c>
      <c r="H155" s="61">
        <v>2006</v>
      </c>
      <c r="I155" s="61">
        <v>2007</v>
      </c>
      <c r="J155" s="218">
        <v>2008</v>
      </c>
      <c r="K155" s="218">
        <v>2009</v>
      </c>
      <c r="L155" s="218">
        <v>2010</v>
      </c>
      <c r="M155" s="218">
        <v>2011</v>
      </c>
      <c r="N155" s="218">
        <v>2012</v>
      </c>
      <c r="O155" s="218">
        <v>2013</v>
      </c>
      <c r="P155" s="218">
        <v>2014</v>
      </c>
      <c r="Q155" s="218">
        <v>2015</v>
      </c>
      <c r="R155" s="218">
        <v>2016</v>
      </c>
      <c r="S155" s="218">
        <v>2017</v>
      </c>
      <c r="T155" s="218">
        <v>2018</v>
      </c>
      <c r="U155" s="218">
        <v>2019</v>
      </c>
      <c r="V155" s="218">
        <v>2020</v>
      </c>
      <c r="W155" s="218">
        <v>2021</v>
      </c>
      <c r="X155" s="218">
        <v>2022</v>
      </c>
      <c r="Y155" s="218">
        <v>2023</v>
      </c>
      <c r="Z155" s="219">
        <v>2024</v>
      </c>
      <c r="AA155" s="220">
        <v>2025</v>
      </c>
      <c r="AC155" s="221" t="s">
        <v>3</v>
      </c>
      <c r="AD155" s="221" t="s">
        <v>4</v>
      </c>
      <c r="AE155" s="221" t="s">
        <v>5</v>
      </c>
      <c r="AF155" s="221">
        <v>2024</v>
      </c>
      <c r="AG155" s="222" t="s">
        <v>6</v>
      </c>
      <c r="AH155" s="222" t="s">
        <v>7</v>
      </c>
      <c r="AI155" s="222" t="s">
        <v>8</v>
      </c>
      <c r="AJ155" s="222">
        <v>2025</v>
      </c>
    </row>
    <row r="156" spans="2:36" x14ac:dyDescent="0.35">
      <c r="B156" s="34" t="s">
        <v>267</v>
      </c>
      <c r="C156" s="47"/>
      <c r="D156" s="47"/>
      <c r="E156" s="47"/>
      <c r="F156" s="47"/>
      <c r="G156" s="47"/>
      <c r="H156" s="47"/>
      <c r="I156" s="47"/>
      <c r="J156" s="349"/>
      <c r="K156" s="349"/>
      <c r="L156" s="349"/>
      <c r="M156" s="349"/>
      <c r="N156" s="349"/>
      <c r="O156" s="349"/>
      <c r="P156" s="349"/>
      <c r="Q156" s="349"/>
      <c r="R156" s="349"/>
      <c r="S156" s="349"/>
      <c r="T156" s="349"/>
      <c r="U156" s="349"/>
      <c r="V156" s="276"/>
      <c r="AC156" s="326"/>
      <c r="AD156" s="326"/>
      <c r="AE156" s="276"/>
    </row>
    <row r="157" spans="2:36" x14ac:dyDescent="0.35">
      <c r="B157" s="39" t="s">
        <v>85</v>
      </c>
      <c r="C157" s="139" t="s">
        <v>18</v>
      </c>
      <c r="D157" s="139" t="s">
        <v>18</v>
      </c>
      <c r="E157" s="139" t="s">
        <v>18</v>
      </c>
      <c r="F157" s="139" t="s">
        <v>18</v>
      </c>
      <c r="G157" s="139" t="s">
        <v>18</v>
      </c>
      <c r="H157" s="139" t="s">
        <v>18</v>
      </c>
      <c r="I157" s="139" t="s">
        <v>18</v>
      </c>
      <c r="J157" s="370" t="s">
        <v>18</v>
      </c>
      <c r="K157" s="370" t="s">
        <v>18</v>
      </c>
      <c r="L157" s="370" t="s">
        <v>18</v>
      </c>
      <c r="M157" s="370" t="s">
        <v>18</v>
      </c>
      <c r="N157" s="370" t="s">
        <v>18</v>
      </c>
      <c r="O157" s="370" t="s">
        <v>18</v>
      </c>
      <c r="P157" s="370" t="s">
        <v>18</v>
      </c>
      <c r="Q157" s="328">
        <v>9.7000000000000003E-2</v>
      </c>
      <c r="R157" s="328">
        <v>9.5000000000000001E-2</v>
      </c>
      <c r="S157" s="328">
        <v>0.1</v>
      </c>
      <c r="T157" s="328">
        <v>9.6231683603606497E-2</v>
      </c>
      <c r="U157" s="328">
        <v>9.5697113725658325E-2</v>
      </c>
      <c r="V157" s="328" vm="75">
        <v>8.9593000000000006E-2</v>
      </c>
      <c r="W157" s="328" vm="8">
        <v>8.6474058039558183E-2</v>
      </c>
      <c r="X157" s="328" vm="45">
        <v>8.7388559718589803E-2</v>
      </c>
      <c r="Y157" s="328" vm="173">
        <v>7.8277224521243693E-2</v>
      </c>
      <c r="Z157" s="328" vm="725">
        <v>7.8599301170137081E-2</v>
      </c>
      <c r="AA157" s="328" vm="766">
        <f t="shared" ref="AA157:AA158" si="47">AJ157</f>
        <v>7.90649339348726E-2</v>
      </c>
      <c r="AC157" s="328" vm="271">
        <v>7.9112455641438706E-2</v>
      </c>
      <c r="AD157" s="328" vm="302">
        <v>7.7877294742528247E-2</v>
      </c>
      <c r="AE157" s="324" vm="260">
        <v>7.5241124604497736E-2</v>
      </c>
      <c r="AF157" s="324" vm="725">
        <v>7.8599301170137081E-2</v>
      </c>
      <c r="AG157" s="324" vm="495">
        <v>8.5694093237696722E-2</v>
      </c>
      <c r="AH157" s="324" vm="578">
        <v>8.2240201205574015E-2</v>
      </c>
      <c r="AI157" s="324" vm="697">
        <v>7.699465336941734E-2</v>
      </c>
      <c r="AJ157" s="324" vm="766">
        <v>7.90649339348726E-2</v>
      </c>
    </row>
    <row r="158" spans="2:36" x14ac:dyDescent="0.35">
      <c r="B158" s="39" t="s">
        <v>90</v>
      </c>
      <c r="C158" s="139" t="s">
        <v>18</v>
      </c>
      <c r="D158" s="139" t="s">
        <v>18</v>
      </c>
      <c r="E158" s="139" t="s">
        <v>18</v>
      </c>
      <c r="F158" s="139" t="s">
        <v>18</v>
      </c>
      <c r="G158" s="139" t="s">
        <v>18</v>
      </c>
      <c r="H158" s="139" t="s">
        <v>18</v>
      </c>
      <c r="I158" s="139" t="s">
        <v>18</v>
      </c>
      <c r="J158" s="370" t="s">
        <v>18</v>
      </c>
      <c r="K158" s="370" t="s">
        <v>18</v>
      </c>
      <c r="L158" s="370" t="s">
        <v>18</v>
      </c>
      <c r="M158" s="370" t="s">
        <v>18</v>
      </c>
      <c r="N158" s="370" t="s">
        <v>18</v>
      </c>
      <c r="O158" s="370" t="s">
        <v>18</v>
      </c>
      <c r="P158" s="370" t="s">
        <v>18</v>
      </c>
      <c r="Q158" s="328">
        <v>4.1000000000000002E-2</v>
      </c>
      <c r="R158" s="328">
        <v>0.04</v>
      </c>
      <c r="S158" s="328">
        <v>3.5000000000000003E-2</v>
      </c>
      <c r="T158" s="328">
        <v>3.4127446861680552E-2</v>
      </c>
      <c r="U158" s="328">
        <v>3.6363582026402011E-2</v>
      </c>
      <c r="V158" s="328">
        <v>3.8477847958883413E-2</v>
      </c>
      <c r="W158" s="328" vm="95">
        <v>4.6666709915970252E-2</v>
      </c>
      <c r="X158" s="328" vm="46">
        <v>4.8220390431626084E-2</v>
      </c>
      <c r="Y158" s="328" vm="174">
        <v>4.7710651123865001E-2</v>
      </c>
      <c r="Z158" s="328" vm="723">
        <v>4.7876295117125205E-2</v>
      </c>
      <c r="AA158" s="328" vm="764">
        <f t="shared" si="47"/>
        <v>4.8180126550346439E-2</v>
      </c>
      <c r="AC158" s="328" vm="272">
        <v>5.934976254734757E-2</v>
      </c>
      <c r="AD158" s="328" vm="304">
        <v>5.1112929657843011E-2</v>
      </c>
      <c r="AE158" s="324" vm="261">
        <v>4.5964103247102338E-2</v>
      </c>
      <c r="AF158" s="324" vm="723">
        <v>4.7876295117125205E-2</v>
      </c>
      <c r="AG158" s="324" vm="496">
        <v>5.9102086299621812E-2</v>
      </c>
      <c r="AH158" s="324" vm="580">
        <v>4.9003755483245738E-2</v>
      </c>
      <c r="AI158" s="324" vm="696">
        <v>4.5120081005008507E-2</v>
      </c>
      <c r="AJ158" s="324" vm="764">
        <v>4.8180126550346439E-2</v>
      </c>
    </row>
    <row r="159" spans="2:36" x14ac:dyDescent="0.35">
      <c r="B159" s="39" t="s">
        <v>91</v>
      </c>
      <c r="C159" s="27"/>
      <c r="D159" s="27"/>
      <c r="E159" s="27"/>
      <c r="F159" s="27"/>
      <c r="G159" s="27"/>
      <c r="H159" s="27"/>
      <c r="I159" s="27"/>
      <c r="J159" s="276"/>
      <c r="K159" s="276"/>
      <c r="L159" s="276"/>
      <c r="M159" s="276"/>
      <c r="N159" s="276"/>
      <c r="O159" s="276"/>
      <c r="P159" s="276"/>
      <c r="Q159" s="276"/>
      <c r="R159" s="276"/>
      <c r="S159" s="276"/>
      <c r="T159" s="276"/>
      <c r="U159" s="276"/>
      <c r="V159" s="276"/>
      <c r="W159" s="276"/>
      <c r="X159" s="276"/>
      <c r="Y159" s="276"/>
      <c r="Z159" s="276"/>
      <c r="AA159" s="276"/>
      <c r="AC159" s="276"/>
      <c r="AD159" s="276"/>
      <c r="AE159" s="305"/>
      <c r="AF159" s="305"/>
      <c r="AG159" s="305"/>
      <c r="AH159" s="305"/>
      <c r="AI159" s="305"/>
      <c r="AJ159" s="305"/>
    </row>
    <row r="160" spans="2:36" x14ac:dyDescent="0.35">
      <c r="B160" s="37" t="s">
        <v>142</v>
      </c>
      <c r="C160" s="105" t="s">
        <v>18</v>
      </c>
      <c r="D160" s="105" t="s">
        <v>18</v>
      </c>
      <c r="E160" s="105" t="s">
        <v>18</v>
      </c>
      <c r="F160" s="105" t="s">
        <v>18</v>
      </c>
      <c r="G160" s="105" t="s">
        <v>18</v>
      </c>
      <c r="H160" s="105" t="s">
        <v>18</v>
      </c>
      <c r="I160" s="105" t="s">
        <v>18</v>
      </c>
      <c r="J160" s="275" t="s">
        <v>18</v>
      </c>
      <c r="K160" s="275" t="s">
        <v>18</v>
      </c>
      <c r="L160" s="275" t="s">
        <v>18</v>
      </c>
      <c r="M160" s="275" t="s">
        <v>18</v>
      </c>
      <c r="N160" s="275" t="s">
        <v>18</v>
      </c>
      <c r="O160" s="275" t="s">
        <v>18</v>
      </c>
      <c r="P160" s="275" t="s">
        <v>18</v>
      </c>
      <c r="Q160" s="276">
        <v>0.09</v>
      </c>
      <c r="R160" s="276">
        <v>8.8999999999999996E-2</v>
      </c>
      <c r="S160" s="276">
        <v>8.6999999999999994E-2</v>
      </c>
      <c r="T160" s="276">
        <v>8.4331929999999999E-2</v>
      </c>
      <c r="U160" s="276">
        <v>8.1080310000000003E-2</v>
      </c>
      <c r="V160" s="276">
        <v>8.5695999999999994E-2</v>
      </c>
      <c r="W160" s="276">
        <v>8.2916281830423294E-2</v>
      </c>
      <c r="X160" s="276">
        <v>7.9066954888097479E-2</v>
      </c>
      <c r="Y160" s="276">
        <v>7.1972836473468998E-2</v>
      </c>
      <c r="Z160" s="276">
        <v>6.981364827812131E-2</v>
      </c>
      <c r="AA160" s="276">
        <f t="shared" ref="AA160:AA165" si="48">AJ160</f>
        <v>6.9625039749609985E-2</v>
      </c>
      <c r="AC160" s="276">
        <v>7.1942547912007868E-2</v>
      </c>
      <c r="AD160" s="276">
        <v>7.1310900526743909E-2</v>
      </c>
      <c r="AE160" s="305">
        <v>7.0638331638158913E-2</v>
      </c>
      <c r="AF160" s="305">
        <v>6.981364827812131E-2</v>
      </c>
      <c r="AG160" s="305">
        <v>7.4304452388490788E-2</v>
      </c>
      <c r="AH160" s="305">
        <v>7.4110038405671971E-2</v>
      </c>
      <c r="AI160" s="305">
        <v>7.1659495262176548E-2</v>
      </c>
      <c r="AJ160" s="305">
        <v>6.9625039749609985E-2</v>
      </c>
    </row>
    <row r="161" spans="2:36" x14ac:dyDescent="0.35">
      <c r="B161" s="38" t="s">
        <v>143</v>
      </c>
      <c r="C161" s="105" t="s">
        <v>18</v>
      </c>
      <c r="D161" s="105" t="s">
        <v>18</v>
      </c>
      <c r="E161" s="105" t="s">
        <v>18</v>
      </c>
      <c r="F161" s="105" t="s">
        <v>18</v>
      </c>
      <c r="G161" s="105" t="s">
        <v>18</v>
      </c>
      <c r="H161" s="105" t="s">
        <v>18</v>
      </c>
      <c r="I161" s="105" t="s">
        <v>18</v>
      </c>
      <c r="J161" s="275" t="s">
        <v>18</v>
      </c>
      <c r="K161" s="275" t="s">
        <v>18</v>
      </c>
      <c r="L161" s="275" t="s">
        <v>18</v>
      </c>
      <c r="M161" s="275" t="s">
        <v>18</v>
      </c>
      <c r="N161" s="275" t="s">
        <v>18</v>
      </c>
      <c r="O161" s="275" t="s">
        <v>18</v>
      </c>
      <c r="P161" s="275" t="s">
        <v>18</v>
      </c>
      <c r="Q161" s="276">
        <v>5.3999999999999999E-2</v>
      </c>
      <c r="R161" s="276">
        <v>5.5E-2</v>
      </c>
      <c r="S161" s="276">
        <v>5.5E-2</v>
      </c>
      <c r="T161" s="276">
        <v>5.5890500000000003E-2</v>
      </c>
      <c r="U161" s="276">
        <v>5.642875E-2</v>
      </c>
      <c r="V161" s="276">
        <v>5.5381E-2</v>
      </c>
      <c r="W161" s="276" vm="7">
        <v>5.755060025291861E-2</v>
      </c>
      <c r="X161" s="276" vm="30">
        <v>3.5718473739906303E-2</v>
      </c>
      <c r="Y161" s="276" vm="175">
        <v>3.6320997690456686E-2</v>
      </c>
      <c r="Z161" s="276" vm="724">
        <v>3.7100000000022178E-2</v>
      </c>
      <c r="AA161" s="276" vm="767">
        <f t="shared" si="48"/>
        <v>3.7098043966542475E-2</v>
      </c>
      <c r="AC161" s="276" vm="273">
        <v>3.7992706528367295E-2</v>
      </c>
      <c r="AD161" s="276" vm="305">
        <v>3.6695717095276671E-2</v>
      </c>
      <c r="AE161" s="305" vm="263">
        <v>3.6944774561916582E-2</v>
      </c>
      <c r="AF161" s="305" vm="724">
        <v>3.7100000000022178E-2</v>
      </c>
      <c r="AG161" s="305" vm="492">
        <v>3.7961874131008259E-2</v>
      </c>
      <c r="AH161" s="305" vm="581">
        <v>3.6698435461344582E-2</v>
      </c>
      <c r="AI161" s="305" vm="698">
        <v>3.6944024759864032E-2</v>
      </c>
      <c r="AJ161" s="305" vm="767">
        <v>3.7098043966542475E-2</v>
      </c>
    </row>
    <row r="162" spans="2:36" x14ac:dyDescent="0.35">
      <c r="B162" s="38" t="s">
        <v>144</v>
      </c>
      <c r="C162" s="105" t="s">
        <v>18</v>
      </c>
      <c r="D162" s="105" t="s">
        <v>18</v>
      </c>
      <c r="E162" s="105" t="s">
        <v>18</v>
      </c>
      <c r="F162" s="105" t="s">
        <v>18</v>
      </c>
      <c r="G162" s="105" t="s">
        <v>18</v>
      </c>
      <c r="H162" s="105" t="s">
        <v>18</v>
      </c>
      <c r="I162" s="105" t="s">
        <v>18</v>
      </c>
      <c r="J162" s="275" t="s">
        <v>18</v>
      </c>
      <c r="K162" s="275" t="s">
        <v>18</v>
      </c>
      <c r="L162" s="275" t="s">
        <v>18</v>
      </c>
      <c r="M162" s="275" t="s">
        <v>18</v>
      </c>
      <c r="N162" s="275" t="s">
        <v>18</v>
      </c>
      <c r="O162" s="275" t="s">
        <v>18</v>
      </c>
      <c r="P162" s="275" t="s">
        <v>18</v>
      </c>
      <c r="Q162" s="276">
        <v>3.5999999999999997E-2</v>
      </c>
      <c r="R162" s="276">
        <v>3.4000000000000002E-2</v>
      </c>
      <c r="S162" s="276">
        <v>3.2000000000000001E-2</v>
      </c>
      <c r="T162" s="276">
        <v>2.844143E-2</v>
      </c>
      <c r="U162" s="276">
        <v>2.4651559999999999E-2</v>
      </c>
      <c r="V162" s="276">
        <v>3.0315000000000002E-2</v>
      </c>
      <c r="W162" s="276" vm="96">
        <v>2.5365681577504677E-2</v>
      </c>
      <c r="X162" s="276" vm="31">
        <v>4.3348481148191176E-2</v>
      </c>
      <c r="Y162" s="276" vm="176">
        <v>3.5651838783012313E-2</v>
      </c>
      <c r="Z162" s="276" vm="727">
        <v>3.2713648278099125E-2</v>
      </c>
      <c r="AA162" s="276" vm="765">
        <f t="shared" si="48"/>
        <v>3.2526995783067503E-2</v>
      </c>
      <c r="AC162" s="276" vm="274">
        <v>3.3949841383640572E-2</v>
      </c>
      <c r="AD162" s="276" vm="306">
        <v>3.4615183431467231E-2</v>
      </c>
      <c r="AE162" s="305" vm="262">
        <v>3.3693557076242331E-2</v>
      </c>
      <c r="AF162" s="305" vm="727">
        <v>3.2713648278099125E-2</v>
      </c>
      <c r="AG162" s="305" vm="494">
        <v>3.6342578257482529E-2</v>
      </c>
      <c r="AH162" s="305" vm="582">
        <v>3.7411602944327389E-2</v>
      </c>
      <c r="AI162" s="305" vm="699">
        <v>3.4715470502312509E-2</v>
      </c>
      <c r="AJ162" s="305" vm="765">
        <v>3.2526995783067503E-2</v>
      </c>
    </row>
    <row r="163" spans="2:36" x14ac:dyDescent="0.35">
      <c r="B163" s="37" t="s">
        <v>145</v>
      </c>
      <c r="C163" s="105" t="s">
        <v>18</v>
      </c>
      <c r="D163" s="105" t="s">
        <v>18</v>
      </c>
      <c r="E163" s="105" t="s">
        <v>18</v>
      </c>
      <c r="F163" s="105" t="s">
        <v>18</v>
      </c>
      <c r="G163" s="105" t="s">
        <v>18</v>
      </c>
      <c r="H163" s="105" t="s">
        <v>18</v>
      </c>
      <c r="I163" s="105" t="s">
        <v>18</v>
      </c>
      <c r="J163" s="275" t="s">
        <v>18</v>
      </c>
      <c r="K163" s="275" t="s">
        <v>18</v>
      </c>
      <c r="L163" s="275" t="s">
        <v>18</v>
      </c>
      <c r="M163" s="275" t="s">
        <v>18</v>
      </c>
      <c r="N163" s="275" t="s">
        <v>18</v>
      </c>
      <c r="O163" s="275" t="s">
        <v>18</v>
      </c>
      <c r="P163" s="275" t="s">
        <v>18</v>
      </c>
      <c r="Q163" s="276">
        <v>0.13500000000000001</v>
      </c>
      <c r="R163" s="276">
        <v>0.13900000000000001</v>
      </c>
      <c r="S163" s="276">
        <v>0.13</v>
      </c>
      <c r="T163" s="276">
        <v>0.11935841999999999</v>
      </c>
      <c r="U163" s="276">
        <v>0.1245378</v>
      </c>
      <c r="V163" s="276">
        <v>0.13392199999999999</v>
      </c>
      <c r="W163" s="276">
        <v>0.12411351310377056</v>
      </c>
      <c r="X163" s="276">
        <v>0.11946419349546938</v>
      </c>
      <c r="Y163" s="276">
        <v>0.11834329642742686</v>
      </c>
      <c r="Z163" s="276">
        <v>0.11404801632859378</v>
      </c>
      <c r="AA163" s="276">
        <f t="shared" si="48"/>
        <v>0.10702971397327732</v>
      </c>
      <c r="AC163" s="276">
        <v>0.12130065466797545</v>
      </c>
      <c r="AD163" s="276">
        <v>0.11853572419785849</v>
      </c>
      <c r="AE163" s="305">
        <v>0.11567292244297323</v>
      </c>
      <c r="AF163" s="305">
        <v>0.11404801632859378</v>
      </c>
      <c r="AG163" s="305">
        <v>0.11931131937974788</v>
      </c>
      <c r="AH163" s="305">
        <v>0.11141579828910213</v>
      </c>
      <c r="AI163" s="305">
        <v>0.10867752311009178</v>
      </c>
      <c r="AJ163" s="305">
        <v>0.10702971397327732</v>
      </c>
    </row>
    <row r="164" spans="2:36" x14ac:dyDescent="0.35">
      <c r="B164" s="45" t="s">
        <v>143</v>
      </c>
      <c r="C164" s="105" t="s">
        <v>18</v>
      </c>
      <c r="D164" s="105" t="s">
        <v>18</v>
      </c>
      <c r="E164" s="105" t="s">
        <v>18</v>
      </c>
      <c r="F164" s="105" t="s">
        <v>18</v>
      </c>
      <c r="G164" s="105" t="s">
        <v>18</v>
      </c>
      <c r="H164" s="105" t="s">
        <v>18</v>
      </c>
      <c r="I164" s="105" t="s">
        <v>18</v>
      </c>
      <c r="J164" s="275" t="s">
        <v>18</v>
      </c>
      <c r="K164" s="275" t="s">
        <v>18</v>
      </c>
      <c r="L164" s="275" t="s">
        <v>18</v>
      </c>
      <c r="M164" s="275" t="s">
        <v>18</v>
      </c>
      <c r="N164" s="275" t="s">
        <v>18</v>
      </c>
      <c r="O164" s="275" t="s">
        <v>18</v>
      </c>
      <c r="P164" s="275" t="s">
        <v>18</v>
      </c>
      <c r="Q164" s="276">
        <v>8.2000000000000003E-2</v>
      </c>
      <c r="R164" s="276">
        <v>8.5999999999999993E-2</v>
      </c>
      <c r="S164" s="276">
        <v>8.3000000000000004E-2</v>
      </c>
      <c r="T164" s="276">
        <v>7.5310240000000001E-2</v>
      </c>
      <c r="U164" s="276">
        <v>7.858801E-2</v>
      </c>
      <c r="V164" s="276">
        <v>8.2380999999999996E-2</v>
      </c>
      <c r="W164" s="276" vm="33">
        <v>7.758802362040923E-2</v>
      </c>
      <c r="X164" s="276" vm="29">
        <v>6.9880999180956957E-2</v>
      </c>
      <c r="Y164" s="276" vm="177">
        <v>6.6678722221169828E-2</v>
      </c>
      <c r="Z164" s="276" vm="728">
        <v>6.7400000000019861E-2</v>
      </c>
      <c r="AA164" s="276" vm="768">
        <f t="shared" si="48"/>
        <v>6.6699505441290372E-2</v>
      </c>
      <c r="AC164" s="276" vm="275">
        <v>7.243625749346233E-2</v>
      </c>
      <c r="AD164" s="276" vm="741">
        <v>6.9418318316410335E-2</v>
      </c>
      <c r="AE164" s="305" vm="259">
        <v>6.7180559112090074E-2</v>
      </c>
      <c r="AF164" s="305" vm="728">
        <v>6.7400000000019861E-2</v>
      </c>
      <c r="AG164" s="305" vm="497">
        <v>6.942509662806931E-2</v>
      </c>
      <c r="AH164" s="305" vm="583">
        <v>6.7996071030418659E-2</v>
      </c>
      <c r="AI164" s="305" vm="700">
        <v>6.6244587513500347E-2</v>
      </c>
      <c r="AJ164" s="305" vm="768">
        <v>6.6699505441290372E-2</v>
      </c>
    </row>
    <row r="165" spans="2:36" x14ac:dyDescent="0.35">
      <c r="B165" s="45" t="s">
        <v>144</v>
      </c>
      <c r="C165" s="105" t="s">
        <v>18</v>
      </c>
      <c r="D165" s="105" t="s">
        <v>18</v>
      </c>
      <c r="E165" s="105" t="s">
        <v>18</v>
      </c>
      <c r="F165" s="105" t="s">
        <v>18</v>
      </c>
      <c r="G165" s="105" t="s">
        <v>18</v>
      </c>
      <c r="H165" s="105" t="s">
        <v>18</v>
      </c>
      <c r="I165" s="105" t="s">
        <v>18</v>
      </c>
      <c r="J165" s="275" t="s">
        <v>18</v>
      </c>
      <c r="K165" s="275" t="s">
        <v>18</v>
      </c>
      <c r="L165" s="275" t="s">
        <v>18</v>
      </c>
      <c r="M165" s="275" t="s">
        <v>18</v>
      </c>
      <c r="N165" s="275" t="s">
        <v>18</v>
      </c>
      <c r="O165" s="275" t="s">
        <v>18</v>
      </c>
      <c r="P165" s="275" t="s">
        <v>18</v>
      </c>
      <c r="Q165" s="276">
        <v>5.2999999999999999E-2</v>
      </c>
      <c r="R165" s="276">
        <v>5.2999999999999999E-2</v>
      </c>
      <c r="S165" s="276">
        <v>4.7E-2</v>
      </c>
      <c r="T165" s="276">
        <v>4.4048179999999999E-2</v>
      </c>
      <c r="U165" s="276">
        <v>4.5949789999999997E-2</v>
      </c>
      <c r="V165" s="276">
        <v>5.1540999999999997E-2</v>
      </c>
      <c r="W165" s="276" vm="9">
        <v>4.6525489483361319E-2</v>
      </c>
      <c r="X165" s="276" vm="47">
        <v>4.9583194314512427E-2</v>
      </c>
      <c r="Y165" s="276" vm="178">
        <v>5.1664574206257037E-2</v>
      </c>
      <c r="Z165" s="276" vm="729">
        <v>4.6648016328573919E-2</v>
      </c>
      <c r="AA165" s="276" vm="763">
        <f t="shared" si="48"/>
        <v>4.033020853198694E-2</v>
      </c>
      <c r="AC165" s="276" vm="276">
        <v>4.8864397174513116E-2</v>
      </c>
      <c r="AD165" s="276" vm="307">
        <v>4.9117405881448147E-2</v>
      </c>
      <c r="AE165" s="305" vm="264">
        <v>4.8492363330883144E-2</v>
      </c>
      <c r="AF165" s="305" vm="729">
        <v>4.6648016328573919E-2</v>
      </c>
      <c r="AG165" s="305" vm="493">
        <v>4.9886222751678574E-2</v>
      </c>
      <c r="AH165" s="305" vm="584">
        <v>4.3419727258683469E-2</v>
      </c>
      <c r="AI165" s="305" vm="701">
        <v>4.2432935596591434E-2</v>
      </c>
      <c r="AJ165" s="305" vm="763">
        <v>4.033020853198694E-2</v>
      </c>
    </row>
    <row r="166" spans="2:36" x14ac:dyDescent="0.35">
      <c r="B166" s="45"/>
      <c r="C166" s="27"/>
      <c r="D166" s="27"/>
      <c r="E166" s="27"/>
      <c r="F166" s="27"/>
      <c r="G166" s="27"/>
      <c r="H166" s="27"/>
      <c r="I166" s="27"/>
      <c r="J166" s="276"/>
      <c r="K166" s="276"/>
      <c r="L166" s="276"/>
      <c r="M166" s="276"/>
      <c r="N166" s="276"/>
      <c r="O166" s="276"/>
      <c r="P166" s="276"/>
      <c r="Q166" s="276"/>
      <c r="R166" s="276"/>
      <c r="S166" s="276"/>
      <c r="T166" s="276"/>
      <c r="U166" s="276"/>
      <c r="V166" s="276"/>
      <c r="W166" s="276"/>
      <c r="X166" s="276"/>
      <c r="Y166" s="276"/>
      <c r="Z166" s="276"/>
      <c r="AA166" s="276"/>
      <c r="AC166" s="276"/>
      <c r="AD166" s="276"/>
      <c r="AE166" s="305"/>
      <c r="AF166" s="305"/>
      <c r="AG166" s="305"/>
      <c r="AH166" s="305"/>
      <c r="AI166" s="305"/>
      <c r="AJ166" s="305"/>
    </row>
    <row r="167" spans="2:36" x14ac:dyDescent="0.35">
      <c r="B167" s="34" t="s">
        <v>146</v>
      </c>
      <c r="C167" s="27"/>
      <c r="D167" s="27"/>
      <c r="E167" s="27"/>
      <c r="F167" s="27"/>
      <c r="G167" s="27"/>
      <c r="H167" s="27"/>
      <c r="I167" s="27"/>
      <c r="J167" s="276"/>
      <c r="K167" s="276"/>
      <c r="L167" s="276"/>
      <c r="M167" s="276"/>
      <c r="N167" s="276"/>
      <c r="O167" s="276"/>
      <c r="P167" s="276"/>
      <c r="Q167" s="276"/>
      <c r="R167" s="276"/>
      <c r="S167" s="276"/>
      <c r="T167" s="276"/>
      <c r="U167" s="276"/>
      <c r="V167" s="276"/>
      <c r="W167" s="276"/>
      <c r="X167" s="276"/>
      <c r="Y167" s="276"/>
      <c r="Z167" s="276"/>
      <c r="AA167" s="276"/>
      <c r="AC167" s="276"/>
      <c r="AD167" s="276"/>
      <c r="AE167" s="305"/>
      <c r="AF167" s="305"/>
      <c r="AG167" s="305"/>
      <c r="AH167" s="305"/>
      <c r="AI167" s="305"/>
      <c r="AJ167" s="305"/>
    </row>
    <row r="168" spans="2:36" x14ac:dyDescent="0.35">
      <c r="B168" s="1" t="s">
        <v>85</v>
      </c>
      <c r="C168" s="105" t="s">
        <v>18</v>
      </c>
      <c r="D168" s="105" t="s">
        <v>18</v>
      </c>
      <c r="E168" s="105" t="s">
        <v>18</v>
      </c>
      <c r="F168" s="105" t="s">
        <v>18</v>
      </c>
      <c r="G168" s="105" t="s">
        <v>18</v>
      </c>
      <c r="H168" s="105" t="s">
        <v>18</v>
      </c>
      <c r="I168" s="105" t="s">
        <v>18</v>
      </c>
      <c r="J168" s="275" t="s">
        <v>18</v>
      </c>
      <c r="K168" s="275" t="s">
        <v>18</v>
      </c>
      <c r="L168" s="275" t="s">
        <v>18</v>
      </c>
      <c r="M168" s="275" t="s">
        <v>18</v>
      </c>
      <c r="N168" s="275" t="s">
        <v>18</v>
      </c>
      <c r="O168" s="275" t="s">
        <v>18</v>
      </c>
      <c r="P168" s="275" t="s">
        <v>18</v>
      </c>
      <c r="Q168" s="275" t="s">
        <v>18</v>
      </c>
      <c r="R168" s="275" t="s">
        <v>18</v>
      </c>
      <c r="S168" s="275" t="s">
        <v>18</v>
      </c>
      <c r="T168" s="275" t="s">
        <v>18</v>
      </c>
      <c r="U168" s="276">
        <v>0.44067396063479503</v>
      </c>
      <c r="V168" s="276">
        <v>0.50110527961179119</v>
      </c>
      <c r="W168" s="276">
        <v>0.58372286945025675</v>
      </c>
      <c r="X168" s="276">
        <v>0.5794447180992538</v>
      </c>
      <c r="Y168" s="276">
        <v>0.65457420919841192</v>
      </c>
      <c r="Z168" s="276">
        <v>0.74985347397427271</v>
      </c>
      <c r="AA168" s="276">
        <f t="shared" ref="AA168:AA169" si="49">AJ168</f>
        <v>1</v>
      </c>
      <c r="AC168" s="276">
        <v>0.69666508236752023</v>
      </c>
      <c r="AD168" s="276">
        <v>0.73358154675427434</v>
      </c>
      <c r="AE168" s="305">
        <v>0.74980388613735971</v>
      </c>
      <c r="AF168" s="305">
        <v>0.74985347397427271</v>
      </c>
      <c r="AG168" s="305">
        <v>1</v>
      </c>
      <c r="AH168" s="305">
        <v>1</v>
      </c>
      <c r="AI168" s="305">
        <v>1</v>
      </c>
      <c r="AJ168" s="305">
        <v>1</v>
      </c>
    </row>
    <row r="169" spans="2:36" x14ac:dyDescent="0.35">
      <c r="B169" t="s">
        <v>90</v>
      </c>
      <c r="C169" s="105" t="s">
        <v>18</v>
      </c>
      <c r="D169" s="105" t="s">
        <v>18</v>
      </c>
      <c r="E169" s="105" t="s">
        <v>18</v>
      </c>
      <c r="F169" s="105" t="s">
        <v>18</v>
      </c>
      <c r="G169" s="105" t="s">
        <v>18</v>
      </c>
      <c r="H169" s="105" t="s">
        <v>18</v>
      </c>
      <c r="I169" s="105" t="s">
        <v>18</v>
      </c>
      <c r="J169" s="275" t="s">
        <v>18</v>
      </c>
      <c r="K169" s="275" t="s">
        <v>18</v>
      </c>
      <c r="L169" s="275" t="s">
        <v>18</v>
      </c>
      <c r="M169" s="275" t="s">
        <v>18</v>
      </c>
      <c r="N169" s="275" t="s">
        <v>18</v>
      </c>
      <c r="O169" s="275" t="s">
        <v>18</v>
      </c>
      <c r="P169" s="275" t="s">
        <v>18</v>
      </c>
      <c r="Q169" s="275" t="s">
        <v>18</v>
      </c>
      <c r="R169" s="275" t="s">
        <v>18</v>
      </c>
      <c r="S169" s="275" t="s">
        <v>18</v>
      </c>
      <c r="T169" s="275" t="s">
        <v>18</v>
      </c>
      <c r="U169" s="276">
        <v>0.99529833728858252</v>
      </c>
      <c r="V169" s="276">
        <v>0.98852960825018876</v>
      </c>
      <c r="W169" s="276">
        <v>0.99153639018161288</v>
      </c>
      <c r="X169" s="276">
        <v>0.73413515646934313</v>
      </c>
      <c r="Y169" s="276">
        <v>0.71073862887429418</v>
      </c>
      <c r="Z169" s="276">
        <v>0.61965573961584786</v>
      </c>
      <c r="AA169" s="276">
        <f t="shared" si="49"/>
        <v>0.60932392912437638</v>
      </c>
      <c r="AC169" s="276">
        <v>0.65778273559238198</v>
      </c>
      <c r="AD169" s="276">
        <v>0.61973684912887683</v>
      </c>
      <c r="AE169" s="305">
        <v>0.60497338050990379</v>
      </c>
      <c r="AF169" s="305">
        <v>0.61965573961584786</v>
      </c>
      <c r="AG169" s="305">
        <v>0.78410245984956295</v>
      </c>
      <c r="AH169" s="305">
        <v>0.80482963943102881</v>
      </c>
      <c r="AI169" s="305">
        <v>0.75278587347848447</v>
      </c>
      <c r="AJ169" s="305">
        <v>0.60932392912437638</v>
      </c>
    </row>
    <row r="170" spans="2:36" x14ac:dyDescent="0.35">
      <c r="C170" s="27"/>
      <c r="D170" s="27"/>
      <c r="E170" s="27"/>
      <c r="F170" s="27"/>
      <c r="G170" s="27"/>
      <c r="H170" s="27"/>
      <c r="I170" s="27"/>
      <c r="J170" s="276"/>
      <c r="K170" s="276"/>
      <c r="L170" s="276"/>
      <c r="M170" s="276"/>
      <c r="N170" s="276"/>
      <c r="O170" s="276"/>
      <c r="P170" s="276"/>
      <c r="Q170" s="276"/>
      <c r="R170" s="276"/>
      <c r="S170" s="276"/>
      <c r="T170" s="276"/>
      <c r="U170" s="276"/>
      <c r="V170" s="276"/>
      <c r="W170" s="276"/>
      <c r="X170" s="276"/>
      <c r="Y170" s="276"/>
      <c r="Z170" s="276"/>
      <c r="AA170" s="276"/>
      <c r="AC170" s="276"/>
      <c r="AD170" s="276"/>
      <c r="AE170" s="305"/>
      <c r="AF170" s="305"/>
      <c r="AG170" s="305"/>
      <c r="AH170" s="305"/>
      <c r="AI170" s="305"/>
      <c r="AJ170" s="305"/>
    </row>
    <row r="171" spans="2:36" x14ac:dyDescent="0.35">
      <c r="B171" s="48" t="s">
        <v>147</v>
      </c>
      <c r="C171" s="27"/>
      <c r="D171" s="27"/>
      <c r="E171" s="27"/>
      <c r="F171" s="27"/>
      <c r="G171" s="27"/>
      <c r="H171" s="27"/>
      <c r="I171" s="27"/>
      <c r="J171" s="276"/>
      <c r="K171" s="276"/>
      <c r="L171" s="276"/>
      <c r="M171" s="276"/>
      <c r="N171" s="276"/>
      <c r="O171" s="276"/>
      <c r="P171" s="276"/>
      <c r="Q171" s="276"/>
      <c r="R171" s="276"/>
      <c r="S171" s="276"/>
      <c r="T171" s="276"/>
      <c r="U171" s="276"/>
      <c r="V171" s="328"/>
      <c r="W171" s="276"/>
      <c r="X171" s="276"/>
      <c r="Y171" s="276"/>
      <c r="Z171" s="276"/>
      <c r="AA171" s="276"/>
      <c r="AC171" s="276"/>
      <c r="AD171" s="276"/>
      <c r="AE171" s="305"/>
      <c r="AF171" s="305"/>
      <c r="AG171" s="305"/>
      <c r="AH171" s="305"/>
      <c r="AI171" s="305"/>
      <c r="AJ171" s="305"/>
    </row>
    <row r="172" spans="2:36" x14ac:dyDescent="0.35">
      <c r="B172" s="51" t="s">
        <v>85</v>
      </c>
      <c r="C172" s="105" t="s">
        <v>18</v>
      </c>
      <c r="D172" s="105" t="s">
        <v>18</v>
      </c>
      <c r="E172" s="105" t="s">
        <v>18</v>
      </c>
      <c r="F172" s="105" t="s">
        <v>18</v>
      </c>
      <c r="G172" s="105" t="s">
        <v>18</v>
      </c>
      <c r="H172" s="105" t="s">
        <v>18</v>
      </c>
      <c r="I172" s="105" t="s">
        <v>18</v>
      </c>
      <c r="J172" s="275" t="s">
        <v>18</v>
      </c>
      <c r="K172" s="275" t="s">
        <v>18</v>
      </c>
      <c r="L172" s="275" t="s">
        <v>18</v>
      </c>
      <c r="M172" s="275" t="s">
        <v>18</v>
      </c>
      <c r="N172" s="275" t="s">
        <v>18</v>
      </c>
      <c r="O172" s="275" t="s">
        <v>18</v>
      </c>
      <c r="P172" s="275" t="s">
        <v>18</v>
      </c>
      <c r="Q172" s="275" t="s">
        <v>18</v>
      </c>
      <c r="R172" s="275" t="s">
        <v>18</v>
      </c>
      <c r="S172" s="275" t="s">
        <v>18</v>
      </c>
      <c r="T172" s="276">
        <v>0.69</v>
      </c>
      <c r="U172" s="276">
        <v>0.72888082245845032</v>
      </c>
      <c r="V172" s="276">
        <v>0.74532180354008692</v>
      </c>
      <c r="W172" s="276">
        <v>0.76559596362231641</v>
      </c>
      <c r="X172" s="276">
        <v>0.82881341452432422</v>
      </c>
      <c r="Y172" s="276">
        <v>0.88133662993928941</v>
      </c>
      <c r="Z172" s="276">
        <v>0.95472072371995986</v>
      </c>
      <c r="AA172" s="276">
        <f t="shared" ref="AA172:AA173" si="50">AJ172</f>
        <v>0.99999999999997935</v>
      </c>
      <c r="AC172" s="276">
        <v>0.92237302121335119</v>
      </c>
      <c r="AD172" s="276">
        <v>0.93527696114054637</v>
      </c>
      <c r="AE172" s="305">
        <v>0.94445656054532179</v>
      </c>
      <c r="AF172" s="305">
        <v>0.95472072371995986</v>
      </c>
      <c r="AG172" s="305">
        <v>0.97911430379790576</v>
      </c>
      <c r="AH172" s="305">
        <v>0.97911430379790576</v>
      </c>
      <c r="AI172" s="305">
        <v>0.99999999999997213</v>
      </c>
      <c r="AJ172" s="305">
        <v>0.99999999999997935</v>
      </c>
    </row>
    <row r="173" spans="2:36" x14ac:dyDescent="0.35">
      <c r="B173" s="46" t="s">
        <v>90</v>
      </c>
      <c r="C173" s="105" t="s">
        <v>18</v>
      </c>
      <c r="D173" s="105" t="s">
        <v>18</v>
      </c>
      <c r="E173" s="105" t="s">
        <v>18</v>
      </c>
      <c r="F173" s="105" t="s">
        <v>18</v>
      </c>
      <c r="G173" s="105" t="s">
        <v>18</v>
      </c>
      <c r="H173" s="105" t="s">
        <v>18</v>
      </c>
      <c r="I173" s="105" t="s">
        <v>18</v>
      </c>
      <c r="J173" s="275" t="s">
        <v>18</v>
      </c>
      <c r="K173" s="275" t="s">
        <v>18</v>
      </c>
      <c r="L173" s="275" t="s">
        <v>18</v>
      </c>
      <c r="M173" s="275" t="s">
        <v>18</v>
      </c>
      <c r="N173" s="275" t="s">
        <v>18</v>
      </c>
      <c r="O173" s="275" t="s">
        <v>18</v>
      </c>
      <c r="P173" s="275" t="s">
        <v>18</v>
      </c>
      <c r="Q173" s="275" t="s">
        <v>18</v>
      </c>
      <c r="R173" s="275" t="s">
        <v>18</v>
      </c>
      <c r="S173" s="275" t="s">
        <v>18</v>
      </c>
      <c r="T173" s="276" t="s">
        <v>148</v>
      </c>
      <c r="U173" s="276">
        <v>1</v>
      </c>
      <c r="V173" s="276">
        <v>1</v>
      </c>
      <c r="W173" s="276">
        <v>0.99351652194183804</v>
      </c>
      <c r="X173" s="276">
        <v>0.99720568476016735</v>
      </c>
      <c r="Y173" s="276">
        <v>0.99388022345734572</v>
      </c>
      <c r="Z173" s="276">
        <v>0.99302775486344241</v>
      </c>
      <c r="AA173" s="276">
        <f t="shared" si="50"/>
        <v>1</v>
      </c>
      <c r="AC173" s="276">
        <v>0.99440449963656707</v>
      </c>
      <c r="AD173" s="276">
        <v>0.9944153949516491</v>
      </c>
      <c r="AE173" s="305">
        <v>0.99352988353853566</v>
      </c>
      <c r="AF173" s="305">
        <v>0.99302775486344241</v>
      </c>
      <c r="AG173" s="305">
        <v>0.99740683389797635</v>
      </c>
      <c r="AH173" s="305">
        <v>0.98962084630360891</v>
      </c>
      <c r="AI173" s="305">
        <v>1</v>
      </c>
      <c r="AJ173" s="305">
        <v>1</v>
      </c>
    </row>
    <row r="174" spans="2:36" x14ac:dyDescent="0.35">
      <c r="B174" s="46"/>
      <c r="C174" s="120"/>
      <c r="D174" s="120"/>
      <c r="E174" s="120"/>
      <c r="F174" s="120"/>
      <c r="G174" s="120"/>
      <c r="H174" s="120"/>
      <c r="I174" s="120"/>
      <c r="J174" s="351"/>
      <c r="K174" s="351"/>
      <c r="L174" s="351"/>
      <c r="M174" s="351"/>
      <c r="N174" s="351"/>
      <c r="O174" s="351"/>
      <c r="P174" s="351"/>
      <c r="Q174" s="351"/>
      <c r="R174" s="351"/>
      <c r="S174" s="351"/>
      <c r="T174" s="351"/>
      <c r="U174" s="351"/>
      <c r="V174" s="276"/>
      <c r="AC174" s="242"/>
      <c r="AD174" s="242"/>
      <c r="AE174" s="276"/>
    </row>
    <row r="175" spans="2:36" x14ac:dyDescent="0.35">
      <c r="B175" s="176" t="s">
        <v>149</v>
      </c>
      <c r="C175" s="61">
        <v>2001</v>
      </c>
      <c r="D175" s="61">
        <v>2002</v>
      </c>
      <c r="E175" s="61">
        <v>2003</v>
      </c>
      <c r="F175" s="61">
        <v>2004</v>
      </c>
      <c r="G175" s="61">
        <v>2005</v>
      </c>
      <c r="H175" s="61">
        <v>2006</v>
      </c>
      <c r="I175" s="61">
        <v>2007</v>
      </c>
      <c r="J175" s="218">
        <v>2008</v>
      </c>
      <c r="K175" s="218">
        <v>2009</v>
      </c>
      <c r="L175" s="218">
        <v>2010</v>
      </c>
      <c r="M175" s="218">
        <v>2011</v>
      </c>
      <c r="N175" s="218">
        <v>2012</v>
      </c>
      <c r="O175" s="218">
        <v>2013</v>
      </c>
      <c r="P175" s="218">
        <v>2014</v>
      </c>
      <c r="Q175" s="218">
        <v>2015</v>
      </c>
      <c r="R175" s="218">
        <v>2016</v>
      </c>
      <c r="S175" s="218">
        <v>2017</v>
      </c>
      <c r="T175" s="218">
        <v>2018</v>
      </c>
      <c r="U175" s="218">
        <v>2019</v>
      </c>
      <c r="V175" s="218">
        <v>2020</v>
      </c>
      <c r="W175" s="218">
        <v>2021</v>
      </c>
      <c r="X175" s="218">
        <v>2022</v>
      </c>
      <c r="Y175" s="218">
        <v>2023</v>
      </c>
      <c r="Z175" s="219">
        <v>2024</v>
      </c>
      <c r="AA175" s="220">
        <v>2025</v>
      </c>
      <c r="AC175" s="221" t="s">
        <v>3</v>
      </c>
      <c r="AD175" s="221" t="s">
        <v>4</v>
      </c>
      <c r="AE175" s="221" t="s">
        <v>5</v>
      </c>
      <c r="AF175" s="221">
        <v>2024</v>
      </c>
      <c r="AG175" s="222" t="s">
        <v>6</v>
      </c>
      <c r="AH175" s="222" t="s">
        <v>7</v>
      </c>
      <c r="AI175" s="222" t="s">
        <v>8</v>
      </c>
      <c r="AJ175" s="222">
        <v>2025</v>
      </c>
    </row>
    <row r="176" spans="2:36" x14ac:dyDescent="0.35">
      <c r="B176" s="48" t="s">
        <v>85</v>
      </c>
      <c r="C176" s="26">
        <v>0</v>
      </c>
      <c r="D176" s="26">
        <v>0</v>
      </c>
      <c r="E176" s="26">
        <v>0</v>
      </c>
      <c r="F176" s="26">
        <v>0</v>
      </c>
      <c r="G176" s="26">
        <v>0</v>
      </c>
      <c r="H176" s="26">
        <v>0</v>
      </c>
      <c r="I176" s="26">
        <v>0</v>
      </c>
      <c r="J176" s="249">
        <v>0</v>
      </c>
      <c r="K176" s="249">
        <v>0</v>
      </c>
      <c r="L176" s="249">
        <v>47836.162185740977</v>
      </c>
      <c r="M176" s="249">
        <v>46508.316016356795</v>
      </c>
      <c r="N176" s="249">
        <v>44653.81966570692</v>
      </c>
      <c r="O176" s="249">
        <v>43858.187953054905</v>
      </c>
      <c r="P176" s="249">
        <v>43808.215470746101</v>
      </c>
      <c r="Q176" s="249">
        <v>44277</v>
      </c>
      <c r="R176" s="249">
        <v>44599</v>
      </c>
      <c r="S176" s="249">
        <v>44748</v>
      </c>
      <c r="T176" s="249">
        <v>46058.884367194987</v>
      </c>
      <c r="U176" s="249">
        <v>45666.473784279187</v>
      </c>
      <c r="V176" s="249">
        <v>44142.807206436002</v>
      </c>
      <c r="W176" s="249">
        <v>44752.004502915996</v>
      </c>
      <c r="X176" s="249">
        <v>45494.451231786996</v>
      </c>
      <c r="Y176" s="249">
        <v>45977.877195959009</v>
      </c>
      <c r="Z176" s="249">
        <v>46557.481156303002</v>
      </c>
      <c r="AA176" s="249">
        <f t="shared" ref="AA176:AA190" si="51">AJ176</f>
        <v>48240.510315068008</v>
      </c>
      <c r="AC176" s="249">
        <v>12284.682515649001</v>
      </c>
      <c r="AD176" s="249">
        <v>23187.303843024001</v>
      </c>
      <c r="AE176" s="249">
        <v>34683.830772055997</v>
      </c>
      <c r="AF176" s="249">
        <v>46557.481156303002</v>
      </c>
      <c r="AG176" s="249">
        <v>12652.801357394997</v>
      </c>
      <c r="AH176" s="249">
        <v>23832.069298117</v>
      </c>
      <c r="AI176" s="249">
        <v>35717.729995415997</v>
      </c>
      <c r="AJ176" s="249">
        <v>48240.510315068008</v>
      </c>
    </row>
    <row r="177" spans="2:36" x14ac:dyDescent="0.35">
      <c r="B177" s="41" t="s">
        <v>157</v>
      </c>
      <c r="C177" s="25">
        <v>0</v>
      </c>
      <c r="D177" s="25">
        <v>0</v>
      </c>
      <c r="E177" s="25">
        <v>0</v>
      </c>
      <c r="F177" s="25">
        <v>0</v>
      </c>
      <c r="G177" s="25">
        <v>0</v>
      </c>
      <c r="H177" s="25">
        <v>0</v>
      </c>
      <c r="I177" s="25">
        <v>0</v>
      </c>
      <c r="J177" s="242">
        <v>0</v>
      </c>
      <c r="K177" s="242">
        <v>0</v>
      </c>
      <c r="L177" s="242">
        <v>1523.7382063289997</v>
      </c>
      <c r="M177" s="242">
        <v>1774.7020604000006</v>
      </c>
      <c r="N177" s="242">
        <v>1901.2691349999998</v>
      </c>
      <c r="O177" s="242">
        <v>2094.9450020000004</v>
      </c>
      <c r="P177" s="242">
        <v>2112.6291889999998</v>
      </c>
      <c r="Q177" s="242">
        <v>2173.5</v>
      </c>
      <c r="R177" s="242">
        <v>2115</v>
      </c>
      <c r="S177" s="242">
        <v>2158</v>
      </c>
      <c r="T177" s="242">
        <v>2365.6874869999997</v>
      </c>
      <c r="U177" s="242">
        <v>2343.5984089999997</v>
      </c>
      <c r="V177" s="242">
        <v>2461.3719180000003</v>
      </c>
      <c r="W177" s="242">
        <v>2282.270614</v>
      </c>
      <c r="X177" s="242">
        <v>2241.5415560000001</v>
      </c>
      <c r="Y177" s="242">
        <v>2367.8323230000005</v>
      </c>
      <c r="Z177" s="242">
        <v>2513.9659980000001</v>
      </c>
      <c r="AA177" s="242">
        <f t="shared" si="51"/>
        <v>2531.134352</v>
      </c>
      <c r="AC177" s="242">
        <v>628.427504</v>
      </c>
      <c r="AD177" s="242">
        <v>1306.772504</v>
      </c>
      <c r="AE177" s="242">
        <v>1895.2876229999999</v>
      </c>
      <c r="AF177" s="242">
        <v>2513.9659980000001</v>
      </c>
      <c r="AG177" s="242">
        <v>668.67898199999991</v>
      </c>
      <c r="AH177" s="242">
        <v>1315.916078</v>
      </c>
      <c r="AI177" s="242">
        <v>1946.1112109999999</v>
      </c>
      <c r="AJ177" s="242">
        <v>2531.134352</v>
      </c>
    </row>
    <row r="178" spans="2:36" x14ac:dyDescent="0.35">
      <c r="B178" s="41" t="s">
        <v>151</v>
      </c>
      <c r="C178" s="25">
        <v>0</v>
      </c>
      <c r="D178" s="25">
        <v>0</v>
      </c>
      <c r="E178" s="25">
        <v>0</v>
      </c>
      <c r="F178" s="25">
        <v>0</v>
      </c>
      <c r="G178" s="25">
        <v>0</v>
      </c>
      <c r="H178" s="25">
        <v>0</v>
      </c>
      <c r="I178" s="25">
        <v>0</v>
      </c>
      <c r="J178" s="242">
        <v>0</v>
      </c>
      <c r="K178" s="242">
        <v>0</v>
      </c>
      <c r="L178" s="242">
        <v>21007.529265069265</v>
      </c>
      <c r="M178" s="242">
        <v>20767.10992958572</v>
      </c>
      <c r="N178" s="242">
        <v>20299.563863288</v>
      </c>
      <c r="O178" s="242">
        <v>20441.681369177997</v>
      </c>
      <c r="P178" s="242">
        <v>20730.354919060999</v>
      </c>
      <c r="Q178" s="242">
        <v>21034.5</v>
      </c>
      <c r="R178" s="242">
        <v>21026</v>
      </c>
      <c r="S178" s="242">
        <v>21715</v>
      </c>
      <c r="T178" s="242">
        <v>21996.233549510995</v>
      </c>
      <c r="U178" s="242">
        <v>21997.891750938699</v>
      </c>
      <c r="V178" s="242">
        <v>20705.516617846999</v>
      </c>
      <c r="W178" s="242">
        <v>21234.228221525998</v>
      </c>
      <c r="X178" s="242">
        <v>21757.558752575002</v>
      </c>
      <c r="Y178" s="242">
        <v>21374.262294022003</v>
      </c>
      <c r="Z178" s="242">
        <v>21619.869856935002</v>
      </c>
      <c r="AA178" s="242">
        <f t="shared" si="51"/>
        <v>21707.750876746002</v>
      </c>
      <c r="AC178" s="242">
        <v>5327.6911855410008</v>
      </c>
      <c r="AD178" s="242">
        <v>10585.130173983001</v>
      </c>
      <c r="AE178" s="242">
        <v>16157.237060454001</v>
      </c>
      <c r="AF178" s="242">
        <v>21619.869856935002</v>
      </c>
      <c r="AG178" s="242">
        <v>5364.5310312809997</v>
      </c>
      <c r="AH178" s="242">
        <v>10603.705761301</v>
      </c>
      <c r="AI178" s="242">
        <v>16164.544897589998</v>
      </c>
      <c r="AJ178" s="242">
        <v>21707.750876746002</v>
      </c>
    </row>
    <row r="179" spans="2:36" x14ac:dyDescent="0.35">
      <c r="B179" s="41" t="s">
        <v>152</v>
      </c>
      <c r="C179" s="25">
        <v>0</v>
      </c>
      <c r="D179" s="25">
        <v>0</v>
      </c>
      <c r="E179" s="25">
        <v>0</v>
      </c>
      <c r="F179" s="25">
        <v>0</v>
      </c>
      <c r="G179" s="25">
        <v>0</v>
      </c>
      <c r="H179" s="25">
        <v>0</v>
      </c>
      <c r="I179" s="25">
        <v>0</v>
      </c>
      <c r="J179" s="242">
        <v>0</v>
      </c>
      <c r="K179" s="242">
        <v>0</v>
      </c>
      <c r="L179" s="242">
        <v>25304.894714342714</v>
      </c>
      <c r="M179" s="242">
        <v>23966.50402637108</v>
      </c>
      <c r="N179" s="242">
        <v>22452.986667418922</v>
      </c>
      <c r="O179" s="242">
        <v>21321.561581876907</v>
      </c>
      <c r="P179" s="242">
        <v>20965.231362685103</v>
      </c>
      <c r="Q179" s="242">
        <v>21069</v>
      </c>
      <c r="R179" s="242">
        <v>21458</v>
      </c>
      <c r="S179" s="242">
        <v>20875</v>
      </c>
      <c r="T179" s="242">
        <v>21696.963330683997</v>
      </c>
      <c r="U179" s="242">
        <v>21324.98362434049</v>
      </c>
      <c r="V179" s="242">
        <v>20975.918670589002</v>
      </c>
      <c r="W179" s="242">
        <v>21235.50566739</v>
      </c>
      <c r="X179" s="242">
        <v>21495.350923211998</v>
      </c>
      <c r="Y179" s="242">
        <v>22235.782578937004</v>
      </c>
      <c r="Z179" s="242">
        <v>22423.645301368</v>
      </c>
      <c r="AA179" s="242">
        <f t="shared" si="51"/>
        <v>24001.625086322005</v>
      </c>
      <c r="AC179" s="242">
        <v>6328.5638261080003</v>
      </c>
      <c r="AD179" s="242">
        <v>11295.401165040999</v>
      </c>
      <c r="AE179" s="242">
        <v>16631.306088601999</v>
      </c>
      <c r="AF179" s="242">
        <v>22423.645301368</v>
      </c>
      <c r="AG179" s="242">
        <v>6619.5913441139992</v>
      </c>
      <c r="AH179" s="242">
        <v>11912.447458815997</v>
      </c>
      <c r="AI179" s="242">
        <v>17607.073886826001</v>
      </c>
      <c r="AJ179" s="242">
        <v>24001.625086322005</v>
      </c>
    </row>
    <row r="180" spans="2:36" x14ac:dyDescent="0.35">
      <c r="B180" s="41"/>
      <c r="C180" s="25"/>
      <c r="D180" s="25"/>
      <c r="E180" s="25"/>
      <c r="F180" s="25"/>
      <c r="G180" s="25"/>
      <c r="H180" s="25"/>
      <c r="I180" s="25"/>
      <c r="J180" s="242"/>
      <c r="K180" s="242"/>
      <c r="L180" s="242"/>
      <c r="M180" s="242"/>
      <c r="N180" s="242"/>
      <c r="O180" s="242"/>
      <c r="P180" s="242"/>
      <c r="Q180" s="242"/>
      <c r="R180" s="242"/>
      <c r="S180" s="242"/>
      <c r="T180" s="242"/>
      <c r="U180" s="242"/>
      <c r="V180" s="249"/>
      <c r="W180" s="249"/>
      <c r="X180" s="249"/>
      <c r="Y180" s="249"/>
      <c r="Z180" s="242"/>
      <c r="AA180" s="242"/>
      <c r="AC180" s="249"/>
      <c r="AD180" s="249"/>
      <c r="AE180" s="249"/>
      <c r="AF180" s="249"/>
      <c r="AG180" s="249"/>
      <c r="AH180" s="249"/>
      <c r="AI180" s="249"/>
      <c r="AJ180" s="249"/>
    </row>
    <row r="181" spans="2:36" x14ac:dyDescent="0.35">
      <c r="B181" s="34" t="s">
        <v>90</v>
      </c>
      <c r="C181" s="26">
        <v>0</v>
      </c>
      <c r="D181" s="26">
        <v>0</v>
      </c>
      <c r="E181" s="26">
        <v>0</v>
      </c>
      <c r="F181" s="26">
        <v>0</v>
      </c>
      <c r="G181" s="26">
        <v>0</v>
      </c>
      <c r="H181" s="26">
        <v>0</v>
      </c>
      <c r="I181" s="26">
        <v>0</v>
      </c>
      <c r="J181" s="249">
        <v>0</v>
      </c>
      <c r="K181" s="249">
        <v>0</v>
      </c>
      <c r="L181" s="249">
        <v>9320</v>
      </c>
      <c r="M181" s="249">
        <v>9516.56</v>
      </c>
      <c r="N181" s="249">
        <v>9003.02</v>
      </c>
      <c r="O181" s="249">
        <v>9147.36</v>
      </c>
      <c r="P181" s="249">
        <v>9176.85</v>
      </c>
      <c r="Q181" s="249">
        <v>9168</v>
      </c>
      <c r="R181" s="249">
        <v>9190</v>
      </c>
      <c r="S181" s="249">
        <v>9331</v>
      </c>
      <c r="T181" s="249">
        <v>9360.379332549619</v>
      </c>
      <c r="U181" s="249">
        <v>8261.5793805285102</v>
      </c>
      <c r="V181" s="249">
        <v>7558.9973057150009</v>
      </c>
      <c r="W181" s="249">
        <v>14116.703346885999</v>
      </c>
      <c r="X181" s="249">
        <v>13285.903787007999</v>
      </c>
      <c r="Y181" s="249">
        <v>12682.462229151999</v>
      </c>
      <c r="Z181" s="249">
        <v>13260.596141370999</v>
      </c>
      <c r="AA181" s="249">
        <f t="shared" si="51"/>
        <v>13431.877164616999</v>
      </c>
      <c r="AC181" s="249">
        <v>3336.5729170160002</v>
      </c>
      <c r="AD181" s="249">
        <v>6635.1160178320006</v>
      </c>
      <c r="AE181" s="249">
        <v>9884.8987830490005</v>
      </c>
      <c r="AF181" s="249">
        <v>13260.596141370999</v>
      </c>
      <c r="AG181" s="249">
        <v>3463.5667810069999</v>
      </c>
      <c r="AH181" s="249">
        <v>6851.5263355469997</v>
      </c>
      <c r="AI181" s="249">
        <v>10134.017231761001</v>
      </c>
      <c r="AJ181" s="249">
        <v>13431.877164616999</v>
      </c>
    </row>
    <row r="182" spans="2:36" x14ac:dyDescent="0.35">
      <c r="B182" s="41" t="s">
        <v>151</v>
      </c>
      <c r="C182" s="25">
        <v>0</v>
      </c>
      <c r="D182" s="25">
        <v>0</v>
      </c>
      <c r="E182" s="25">
        <v>0</v>
      </c>
      <c r="F182" s="25">
        <v>0</v>
      </c>
      <c r="G182" s="25">
        <v>0</v>
      </c>
      <c r="H182" s="25">
        <v>0</v>
      </c>
      <c r="I182" s="25">
        <v>0</v>
      </c>
      <c r="J182" s="242">
        <v>0</v>
      </c>
      <c r="K182" s="242">
        <v>0</v>
      </c>
      <c r="L182" s="242">
        <v>6674</v>
      </c>
      <c r="M182" s="242">
        <v>7094.16</v>
      </c>
      <c r="N182" s="242">
        <v>6512.33</v>
      </c>
      <c r="O182" s="242">
        <v>6664.49</v>
      </c>
      <c r="P182" s="242">
        <v>6794.75</v>
      </c>
      <c r="Q182" s="242">
        <v>6945</v>
      </c>
      <c r="R182" s="242">
        <v>6946</v>
      </c>
      <c r="S182" s="242">
        <v>7109</v>
      </c>
      <c r="T182" s="242">
        <v>7110.0330977642898</v>
      </c>
      <c r="U182" s="242">
        <v>6032.15385233291</v>
      </c>
      <c r="V182" s="242">
        <v>5426.5935930000005</v>
      </c>
      <c r="W182" s="242">
        <v>9986.7962710009997</v>
      </c>
      <c r="X182" s="242">
        <v>9371.515664999999</v>
      </c>
      <c r="Y182" s="242">
        <v>8760.341677638</v>
      </c>
      <c r="Z182" s="242">
        <v>9302.2838134669983</v>
      </c>
      <c r="AA182" s="242">
        <f t="shared" si="51"/>
        <v>9399.5463987509993</v>
      </c>
      <c r="AC182" s="242">
        <v>2263.276496</v>
      </c>
      <c r="AD182" s="242">
        <v>4624.7399138000001</v>
      </c>
      <c r="AE182" s="242">
        <v>6929.3571163739998</v>
      </c>
      <c r="AF182" s="242">
        <v>9302.2838134669983</v>
      </c>
      <c r="AG182" s="242">
        <v>2386.461863</v>
      </c>
      <c r="AH182" s="242">
        <v>4834.1290255619997</v>
      </c>
      <c r="AI182" s="242">
        <v>7168.7842933440006</v>
      </c>
      <c r="AJ182" s="242">
        <v>9399.5463987509993</v>
      </c>
    </row>
    <row r="183" spans="2:36" x14ac:dyDescent="0.35">
      <c r="B183" s="41" t="s">
        <v>152</v>
      </c>
      <c r="C183" s="25">
        <v>0</v>
      </c>
      <c r="D183" s="25">
        <v>0</v>
      </c>
      <c r="E183" s="25">
        <v>0</v>
      </c>
      <c r="F183" s="25">
        <v>0</v>
      </c>
      <c r="G183" s="25">
        <v>0</v>
      </c>
      <c r="H183" s="25">
        <v>0</v>
      </c>
      <c r="I183" s="25">
        <v>0</v>
      </c>
      <c r="J183" s="242">
        <v>0</v>
      </c>
      <c r="K183" s="242">
        <v>0</v>
      </c>
      <c r="L183" s="242">
        <v>2646</v>
      </c>
      <c r="M183" s="242">
        <v>2422.4</v>
      </c>
      <c r="N183" s="242">
        <v>2490.69</v>
      </c>
      <c r="O183" s="242">
        <v>2482.87</v>
      </c>
      <c r="P183" s="242">
        <v>2382.1</v>
      </c>
      <c r="Q183" s="242">
        <v>2223</v>
      </c>
      <c r="R183" s="242">
        <v>2244</v>
      </c>
      <c r="S183" s="242">
        <v>2222</v>
      </c>
      <c r="T183" s="242">
        <v>2250.3462347853301</v>
      </c>
      <c r="U183" s="242">
        <v>2229.4255281956002</v>
      </c>
      <c r="V183" s="242">
        <v>2132.4037127150004</v>
      </c>
      <c r="W183" s="242">
        <v>4129.9070758850003</v>
      </c>
      <c r="X183" s="242">
        <v>3914.3881220080007</v>
      </c>
      <c r="Y183" s="242">
        <v>3922.1205515139995</v>
      </c>
      <c r="Z183" s="242">
        <v>3958.3123279040001</v>
      </c>
      <c r="AA183" s="242">
        <f t="shared" si="51"/>
        <v>4032.3307658659996</v>
      </c>
      <c r="AC183" s="242">
        <v>1073.2964210160001</v>
      </c>
      <c r="AD183" s="242">
        <v>2010.3761040320001</v>
      </c>
      <c r="AE183" s="242">
        <v>2955.5416666749998</v>
      </c>
      <c r="AF183" s="242">
        <v>3958.3123279040001</v>
      </c>
      <c r="AG183" s="242">
        <v>1077.1049180070002</v>
      </c>
      <c r="AH183" s="242">
        <v>2017.397309985</v>
      </c>
      <c r="AI183" s="242">
        <v>2965.2329384169998</v>
      </c>
      <c r="AJ183" s="242">
        <v>4032.3307658659996</v>
      </c>
    </row>
    <row r="184" spans="2:36" x14ac:dyDescent="0.35">
      <c r="B184" s="41"/>
      <c r="C184" s="25"/>
      <c r="D184" s="25"/>
      <c r="E184" s="25"/>
      <c r="F184" s="25"/>
      <c r="G184" s="25"/>
      <c r="H184" s="25"/>
      <c r="I184" s="25"/>
      <c r="J184" s="242"/>
      <c r="K184" s="242"/>
      <c r="L184" s="242"/>
      <c r="M184" s="242"/>
      <c r="N184" s="242"/>
      <c r="O184" s="242"/>
      <c r="P184" s="242"/>
      <c r="Q184" s="242"/>
      <c r="R184" s="242"/>
      <c r="S184" s="242"/>
      <c r="T184" s="242"/>
      <c r="U184" s="242"/>
      <c r="V184" s="249"/>
      <c r="W184" s="249"/>
      <c r="X184" s="249"/>
      <c r="Y184" s="249"/>
      <c r="Z184" s="242"/>
      <c r="AA184" s="242"/>
      <c r="AC184" s="249"/>
      <c r="AD184" s="249"/>
      <c r="AE184" s="249"/>
      <c r="AF184" s="249"/>
      <c r="AG184" s="249"/>
      <c r="AH184" s="249"/>
      <c r="AI184" s="249"/>
      <c r="AJ184" s="249"/>
    </row>
    <row r="185" spans="2:36" x14ac:dyDescent="0.35">
      <c r="B185" s="34" t="s">
        <v>91</v>
      </c>
      <c r="C185" s="26">
        <v>0</v>
      </c>
      <c r="D185" s="26">
        <v>0</v>
      </c>
      <c r="E185" s="26">
        <v>0</v>
      </c>
      <c r="F185" s="26">
        <v>0</v>
      </c>
      <c r="G185" s="26">
        <v>0</v>
      </c>
      <c r="H185" s="26">
        <v>0</v>
      </c>
      <c r="I185" s="26">
        <v>0</v>
      </c>
      <c r="J185" s="249">
        <v>0</v>
      </c>
      <c r="K185" s="249">
        <v>0</v>
      </c>
      <c r="L185" s="249">
        <v>23748.900296291002</v>
      </c>
      <c r="M185" s="249">
        <v>24543.705012759616</v>
      </c>
      <c r="N185" s="249">
        <v>24922.810352480948</v>
      </c>
      <c r="O185" s="249">
        <v>25880.300815399998</v>
      </c>
      <c r="P185" s="249">
        <v>26443.121351299997</v>
      </c>
      <c r="Q185" s="249">
        <v>25396</v>
      </c>
      <c r="R185" s="249">
        <v>24424.799999999999</v>
      </c>
      <c r="S185" s="249">
        <v>24704</v>
      </c>
      <c r="T185" s="249">
        <v>25006.845590034191</v>
      </c>
      <c r="U185" s="249">
        <v>25591.223426515528</v>
      </c>
      <c r="V185" s="249">
        <v>24421</v>
      </c>
      <c r="W185" s="249">
        <v>26015.931676027001</v>
      </c>
      <c r="X185" s="249">
        <v>26491.322074858006</v>
      </c>
      <c r="Y185" s="249">
        <v>27777.512648584001</v>
      </c>
      <c r="Z185" s="249">
        <v>29812.763312763003</v>
      </c>
      <c r="AA185" s="249">
        <f t="shared" si="51"/>
        <v>29952.000455126003</v>
      </c>
      <c r="AC185" s="249">
        <v>7308.2860633489991</v>
      </c>
      <c r="AD185" s="249">
        <v>14868.423367933001</v>
      </c>
      <c r="AE185" s="249">
        <v>22278.506759846001</v>
      </c>
      <c r="AF185" s="249">
        <v>29812.763312763003</v>
      </c>
      <c r="AG185" s="249">
        <v>7852.9730412419995</v>
      </c>
      <c r="AH185" s="249">
        <v>15143.457468666</v>
      </c>
      <c r="AI185" s="249">
        <v>22455.535391259</v>
      </c>
      <c r="AJ185" s="249">
        <v>29952.000455126003</v>
      </c>
    </row>
    <row r="186" spans="2:36" x14ac:dyDescent="0.35">
      <c r="B186" s="41" t="s">
        <v>171</v>
      </c>
      <c r="C186" s="25">
        <v>0</v>
      </c>
      <c r="D186" s="25">
        <v>0</v>
      </c>
      <c r="E186" s="25">
        <v>0</v>
      </c>
      <c r="F186" s="25">
        <v>0</v>
      </c>
      <c r="G186" s="25">
        <v>0</v>
      </c>
      <c r="H186" s="25">
        <v>0</v>
      </c>
      <c r="I186" s="25">
        <v>0</v>
      </c>
      <c r="J186" s="242">
        <v>0</v>
      </c>
      <c r="K186" s="242">
        <v>0</v>
      </c>
      <c r="L186" s="242">
        <v>9034.0080040000012</v>
      </c>
      <c r="M186" s="242">
        <v>9413.9346869406163</v>
      </c>
      <c r="N186" s="242">
        <v>9305.1876075498785</v>
      </c>
      <c r="O186" s="242">
        <v>9891.9624626000004</v>
      </c>
      <c r="P186" s="242">
        <v>9903.4208980999992</v>
      </c>
      <c r="Q186" s="242">
        <v>9354</v>
      </c>
      <c r="R186" s="242">
        <v>9063</v>
      </c>
      <c r="S186" s="242">
        <v>10488</v>
      </c>
      <c r="T186" s="242">
        <v>11173.044852031358</v>
      </c>
      <c r="U186" s="242">
        <v>11389.168486841751</v>
      </c>
      <c r="V186" s="242">
        <v>10992</v>
      </c>
      <c r="W186" s="242">
        <v>12450.758695522998</v>
      </c>
      <c r="X186" s="242">
        <v>12737.459962085999</v>
      </c>
      <c r="Y186" s="242">
        <v>13471.066256078002</v>
      </c>
      <c r="Z186" s="242">
        <v>15024.805713942998</v>
      </c>
      <c r="AA186" s="242">
        <f t="shared" si="51"/>
        <v>15587.693591435998</v>
      </c>
      <c r="AC186" s="242">
        <v>3581.8383233609998</v>
      </c>
      <c r="AD186" s="242">
        <v>7320.7177251500007</v>
      </c>
      <c r="AE186" s="242">
        <v>11168.121378275</v>
      </c>
      <c r="AF186" s="242">
        <v>15024.805713942998</v>
      </c>
      <c r="AG186" s="242">
        <v>3873.1918091910002</v>
      </c>
      <c r="AH186" s="242">
        <v>7760.5118534859994</v>
      </c>
      <c r="AI186" s="242">
        <v>11712.977766216998</v>
      </c>
      <c r="AJ186" s="242">
        <v>15587.693591435998</v>
      </c>
    </row>
    <row r="187" spans="2:36" x14ac:dyDescent="0.35">
      <c r="B187" s="41" t="s">
        <v>172</v>
      </c>
      <c r="C187" s="25">
        <v>0</v>
      </c>
      <c r="D187" s="25">
        <v>0</v>
      </c>
      <c r="E187" s="25">
        <v>0</v>
      </c>
      <c r="F187" s="25">
        <v>0</v>
      </c>
      <c r="G187" s="25">
        <v>0</v>
      </c>
      <c r="H187" s="25">
        <v>0</v>
      </c>
      <c r="I187" s="25">
        <v>0</v>
      </c>
      <c r="J187" s="242">
        <v>0</v>
      </c>
      <c r="K187" s="242">
        <v>0</v>
      </c>
      <c r="L187" s="242">
        <v>4290.504069347</v>
      </c>
      <c r="M187" s="242">
        <v>4289.8404199500001</v>
      </c>
      <c r="N187" s="242">
        <v>4084.6331004760004</v>
      </c>
      <c r="O187" s="242">
        <v>3921.9147002999998</v>
      </c>
      <c r="P187" s="242">
        <v>3828.9422788000002</v>
      </c>
      <c r="Q187" s="242">
        <v>3470</v>
      </c>
      <c r="R187" s="242">
        <v>2745.4</v>
      </c>
      <c r="S187" s="242">
        <v>2060</v>
      </c>
      <c r="T187" s="242">
        <v>1890.3064438720003</v>
      </c>
      <c r="U187" s="242">
        <v>1718.5116513369999</v>
      </c>
      <c r="V187" s="242">
        <v>1405.4386526870001</v>
      </c>
      <c r="W187" s="242">
        <v>1366.628102162</v>
      </c>
      <c r="X187" s="242">
        <v>1201.52932177</v>
      </c>
      <c r="Y187" s="242">
        <v>1032.9087058809982</v>
      </c>
      <c r="Z187" s="242">
        <v>878.42954882500635</v>
      </c>
      <c r="AA187" s="242">
        <f t="shared" si="51"/>
        <v>598.00564680600473</v>
      </c>
      <c r="AC187" s="242">
        <v>224.98057074561257</v>
      </c>
      <c r="AD187" s="242">
        <v>522.5367146030012</v>
      </c>
      <c r="AE187" s="242">
        <v>687.03354752300038</v>
      </c>
      <c r="AF187" s="242">
        <v>878.42954882500635</v>
      </c>
      <c r="AG187" s="242">
        <v>272.76852673299891</v>
      </c>
      <c r="AH187" s="242">
        <v>315.59844475000136</v>
      </c>
      <c r="AI187" s="242">
        <v>454.35266642300121</v>
      </c>
      <c r="AJ187" s="242">
        <v>598.00564680600473</v>
      </c>
    </row>
    <row r="188" spans="2:36" x14ac:dyDescent="0.35">
      <c r="B188" s="41" t="s">
        <v>173</v>
      </c>
      <c r="C188" s="25">
        <v>0</v>
      </c>
      <c r="D188" s="25">
        <v>0</v>
      </c>
      <c r="E188" s="25">
        <v>0</v>
      </c>
      <c r="F188" s="25">
        <v>0</v>
      </c>
      <c r="G188" s="25">
        <v>0</v>
      </c>
      <c r="H188" s="25">
        <v>0</v>
      </c>
      <c r="I188" s="25">
        <v>0</v>
      </c>
      <c r="J188" s="242">
        <v>0</v>
      </c>
      <c r="K188" s="242">
        <v>0</v>
      </c>
      <c r="L188" s="242">
        <v>10424.388222944001</v>
      </c>
      <c r="M188" s="242">
        <v>10839.929905868999</v>
      </c>
      <c r="N188" s="242">
        <v>11532.989644455069</v>
      </c>
      <c r="O188" s="242">
        <v>12066.4236525</v>
      </c>
      <c r="P188" s="242">
        <v>12710.758174399998</v>
      </c>
      <c r="Q188" s="242">
        <v>12572</v>
      </c>
      <c r="R188" s="242">
        <v>12616.4</v>
      </c>
      <c r="S188" s="242">
        <v>12156</v>
      </c>
      <c r="T188" s="242">
        <v>11943.494294130831</v>
      </c>
      <c r="U188" s="242">
        <v>12483.543288336778</v>
      </c>
      <c r="V188" s="242">
        <v>12023.647012121999</v>
      </c>
      <c r="W188" s="242">
        <v>12220.374414122001</v>
      </c>
      <c r="X188" s="242">
        <v>12552.600299687001</v>
      </c>
      <c r="Y188" s="242">
        <v>13273.537686625001</v>
      </c>
      <c r="Z188" s="242">
        <v>13909.528049994999</v>
      </c>
      <c r="AA188" s="242">
        <f t="shared" si="51"/>
        <v>13766.301216884</v>
      </c>
      <c r="AC188" s="242">
        <v>3501.4671692423867</v>
      </c>
      <c r="AD188" s="242">
        <v>7025.1689281799991</v>
      </c>
      <c r="AE188" s="242">
        <v>10423.351834048</v>
      </c>
      <c r="AF188" s="242">
        <v>13909.528049994999</v>
      </c>
      <c r="AG188" s="242">
        <v>3707.0127053180004</v>
      </c>
      <c r="AH188" s="242">
        <v>7067.3471704299991</v>
      </c>
      <c r="AI188" s="242">
        <v>10288.204958619001</v>
      </c>
      <c r="AJ188" s="242">
        <v>13766.301216884</v>
      </c>
    </row>
    <row r="189" spans="2:36" x14ac:dyDescent="0.35">
      <c r="B189" s="41"/>
      <c r="C189" s="25"/>
      <c r="D189" s="25"/>
      <c r="E189" s="25"/>
      <c r="F189" s="25"/>
      <c r="G189" s="25"/>
      <c r="H189" s="25"/>
      <c r="I189" s="25"/>
      <c r="J189" s="242"/>
      <c r="K189" s="242"/>
      <c r="L189" s="242"/>
      <c r="M189" s="242"/>
      <c r="N189" s="242"/>
      <c r="O189" s="242"/>
      <c r="P189" s="242"/>
      <c r="Q189" s="242"/>
      <c r="R189" s="242"/>
      <c r="S189" s="242"/>
      <c r="T189" s="242"/>
      <c r="U189" s="242"/>
      <c r="V189" s="242"/>
      <c r="W189" s="242"/>
      <c r="X189" s="242"/>
      <c r="Y189" s="242"/>
      <c r="Z189" s="242"/>
      <c r="AA189" s="242"/>
      <c r="AC189" s="242"/>
      <c r="AD189" s="242"/>
      <c r="AE189" s="242"/>
      <c r="AF189" s="242"/>
      <c r="AG189" s="242"/>
      <c r="AH189" s="242"/>
      <c r="AI189" s="242"/>
      <c r="AJ189" s="242"/>
    </row>
    <row r="190" spans="2:36" x14ac:dyDescent="0.35">
      <c r="B190" s="40" t="s">
        <v>258</v>
      </c>
      <c r="C190" s="26">
        <f t="shared" ref="C190:I190" si="52">C185+C181+C176</f>
        <v>0</v>
      </c>
      <c r="D190" s="26">
        <f t="shared" si="52"/>
        <v>0</v>
      </c>
      <c r="E190" s="26">
        <f t="shared" si="52"/>
        <v>0</v>
      </c>
      <c r="F190" s="26">
        <f t="shared" si="52"/>
        <v>0</v>
      </c>
      <c r="G190" s="26">
        <f t="shared" si="52"/>
        <v>0</v>
      </c>
      <c r="H190" s="26">
        <f t="shared" si="52"/>
        <v>0</v>
      </c>
      <c r="I190" s="26">
        <f t="shared" si="52"/>
        <v>0</v>
      </c>
      <c r="J190" s="249">
        <v>0</v>
      </c>
      <c r="K190" s="249">
        <v>0</v>
      </c>
      <c r="L190" s="249">
        <v>80905.062482031979</v>
      </c>
      <c r="M190" s="249">
        <v>80568.581029116409</v>
      </c>
      <c r="N190" s="249">
        <v>78579.650018187865</v>
      </c>
      <c r="O190" s="249">
        <v>78885.848768454904</v>
      </c>
      <c r="P190" s="249">
        <v>79428.186822046089</v>
      </c>
      <c r="Q190" s="249">
        <v>78841</v>
      </c>
      <c r="R190" s="249">
        <v>78213.8</v>
      </c>
      <c r="S190" s="249">
        <v>78783</v>
      </c>
      <c r="T190" s="249">
        <v>80426.109289778804</v>
      </c>
      <c r="U190" s="249">
        <v>79519.276591323229</v>
      </c>
      <c r="V190" s="249">
        <v>76123</v>
      </c>
      <c r="W190" s="249">
        <v>84884.639525828999</v>
      </c>
      <c r="X190" s="249">
        <v>85271.677093653008</v>
      </c>
      <c r="Y190" s="249">
        <v>86437.852073695016</v>
      </c>
      <c r="Z190" s="249">
        <v>89630.840610437008</v>
      </c>
      <c r="AA190" s="249">
        <f t="shared" si="51"/>
        <v>91624.387934811006</v>
      </c>
      <c r="AC190" s="249">
        <v>22929.541496014001</v>
      </c>
      <c r="AD190" s="249">
        <v>44690.843228789003</v>
      </c>
      <c r="AE190" s="249">
        <v>66847.236314951006</v>
      </c>
      <c r="AF190" s="249">
        <v>89630.840610437008</v>
      </c>
      <c r="AG190" s="249">
        <v>23969.341179643998</v>
      </c>
      <c r="AH190" s="249">
        <v>45827.053102329999</v>
      </c>
      <c r="AI190" s="249">
        <v>68307.282618436002</v>
      </c>
      <c r="AJ190" s="249">
        <v>91624.387934811006</v>
      </c>
    </row>
    <row r="191" spans="2:36" x14ac:dyDescent="0.35">
      <c r="C191" s="28"/>
      <c r="D191" s="28"/>
      <c r="E191" s="28"/>
      <c r="F191" s="28"/>
      <c r="G191" s="28"/>
      <c r="H191" s="28"/>
      <c r="I191" s="28"/>
    </row>
    <row r="192" spans="2:36" x14ac:dyDescent="0.35">
      <c r="J192" s="242"/>
      <c r="K192" s="242"/>
      <c r="L192" s="242"/>
      <c r="M192" s="242"/>
      <c r="N192" s="242"/>
      <c r="O192" s="242"/>
      <c r="P192" s="242"/>
      <c r="Q192" s="242"/>
      <c r="R192" s="242"/>
      <c r="S192" s="242"/>
      <c r="T192" s="242"/>
      <c r="U192" s="242"/>
      <c r="V192" s="242"/>
      <c r="W192" s="242"/>
      <c r="X192" s="242"/>
      <c r="Y192" s="242"/>
      <c r="AB192" s="242"/>
      <c r="AC192" s="242"/>
      <c r="AD192" s="242"/>
      <c r="AE192" s="242"/>
      <c r="AF192" s="242"/>
      <c r="AG192" s="242"/>
      <c r="AH192" s="242"/>
      <c r="AI192" s="242"/>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codeName="Sheet11">
    <tabColor rgb="FF8CA7AF"/>
    <pageSetUpPr fitToPage="1"/>
  </sheetPr>
  <dimension ref="A1:AK51"/>
  <sheetViews>
    <sheetView showGridLines="0" zoomScale="80" zoomScaleNormal="80" workbookViewId="0">
      <pane xSplit="16" ySplit="3" topLeftCell="X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59.54296875" bestFit="1" customWidth="1"/>
    <col min="3" max="16" width="9.1796875" hidden="1" customWidth="1"/>
    <col min="17" max="18" width="9.1796875" style="25"/>
    <col min="19" max="27" width="9.1796875" style="28"/>
    <col min="29" max="36" width="11.1796875" style="28" customWidth="1"/>
    <col min="38" max="38" width="9.1796875" customWidth="1"/>
  </cols>
  <sheetData>
    <row r="1" spans="1:37" ht="5.15" customHeight="1" x14ac:dyDescent="0.35"/>
    <row r="2" spans="1:37" ht="35" x14ac:dyDescent="0.9">
      <c r="A2" s="47"/>
      <c r="B2" s="177" t="s">
        <v>268</v>
      </c>
      <c r="C2" s="177"/>
      <c r="D2" s="177"/>
      <c r="E2" s="177"/>
      <c r="F2" s="177"/>
      <c r="G2" s="177"/>
      <c r="H2" s="177"/>
      <c r="I2" s="177"/>
      <c r="J2" s="177"/>
      <c r="K2" s="177"/>
      <c r="L2" s="177"/>
      <c r="M2" s="177"/>
      <c r="N2" s="177"/>
      <c r="O2" s="177"/>
      <c r="P2" s="177"/>
    </row>
    <row r="3" spans="1:37" ht="15" customHeight="1" x14ac:dyDescent="0.35">
      <c r="A3" s="121"/>
      <c r="B3" s="171" t="s">
        <v>269</v>
      </c>
      <c r="C3" s="171"/>
      <c r="D3" s="171"/>
      <c r="E3" s="171"/>
      <c r="F3" s="171"/>
      <c r="G3" s="171"/>
      <c r="H3" s="171"/>
      <c r="I3" s="171"/>
      <c r="J3" s="171"/>
      <c r="K3" s="171"/>
      <c r="L3" s="171"/>
      <c r="M3" s="171"/>
      <c r="N3" s="171"/>
      <c r="O3" s="171"/>
      <c r="P3" s="171"/>
      <c r="Q3" s="218">
        <v>2015</v>
      </c>
      <c r="R3" s="218">
        <v>2016</v>
      </c>
      <c r="S3" s="218">
        <v>2017</v>
      </c>
      <c r="T3" s="218">
        <v>2018</v>
      </c>
      <c r="U3" s="218">
        <v>2019</v>
      </c>
      <c r="V3" s="218">
        <v>2020</v>
      </c>
      <c r="W3" s="218">
        <v>2021</v>
      </c>
      <c r="X3" s="218">
        <v>2022</v>
      </c>
      <c r="Y3" s="218">
        <v>2023</v>
      </c>
      <c r="Z3" s="219">
        <v>2024</v>
      </c>
      <c r="AA3" s="220">
        <v>2025</v>
      </c>
      <c r="AB3" s="213"/>
      <c r="AC3" s="221" t="s">
        <v>3</v>
      </c>
      <c r="AD3" s="221" t="s">
        <v>4</v>
      </c>
      <c r="AE3" s="221" t="s">
        <v>5</v>
      </c>
      <c r="AF3" s="221">
        <v>2024</v>
      </c>
      <c r="AG3" s="222" t="s">
        <v>6</v>
      </c>
      <c r="AH3" s="222" t="s">
        <v>7</v>
      </c>
      <c r="AI3" s="222" t="s">
        <v>8</v>
      </c>
      <c r="AJ3" s="222">
        <v>2025</v>
      </c>
      <c r="AK3" s="213"/>
    </row>
    <row r="4" spans="1:37" ht="15" customHeight="1" x14ac:dyDescent="0.35">
      <c r="A4" s="121"/>
      <c r="B4" s="52" t="s">
        <v>270</v>
      </c>
      <c r="C4" s="52"/>
      <c r="D4" s="52"/>
      <c r="E4" s="52"/>
      <c r="F4" s="52"/>
      <c r="G4" s="52"/>
      <c r="H4" s="52"/>
      <c r="I4" s="52"/>
      <c r="J4" s="52"/>
      <c r="K4" s="52"/>
      <c r="L4" s="52"/>
      <c r="M4" s="52"/>
      <c r="N4" s="52"/>
      <c r="O4" s="52"/>
      <c r="P4" s="52"/>
      <c r="Q4" s="227"/>
      <c r="R4" s="227"/>
      <c r="S4" s="227"/>
      <c r="T4" s="227"/>
      <c r="U4" s="227"/>
      <c r="V4" s="227"/>
      <c r="W4" s="227"/>
      <c r="X4" s="227"/>
      <c r="Y4" s="227"/>
      <c r="Z4" s="227"/>
      <c r="AA4" s="227"/>
      <c r="AB4" s="213"/>
      <c r="AC4" s="227"/>
      <c r="AD4" s="227"/>
      <c r="AE4" s="227"/>
      <c r="AF4" s="227"/>
      <c r="AG4" s="227"/>
      <c r="AH4" s="227"/>
      <c r="AI4" s="227"/>
      <c r="AJ4" s="227"/>
      <c r="AK4" s="213"/>
    </row>
    <row r="5" spans="1:37" ht="15" customHeight="1" x14ac:dyDescent="0.35">
      <c r="A5" s="121"/>
      <c r="B5" s="453" t="s">
        <v>271</v>
      </c>
      <c r="C5" s="50"/>
      <c r="D5" s="50"/>
      <c r="E5" s="50"/>
      <c r="F5" s="50"/>
      <c r="G5" s="50"/>
      <c r="H5" s="50"/>
      <c r="I5" s="50"/>
      <c r="J5" s="50"/>
      <c r="K5" s="50"/>
      <c r="L5" s="50"/>
      <c r="M5" s="50"/>
      <c r="N5" s="50"/>
      <c r="O5" s="50"/>
      <c r="P5" s="50"/>
      <c r="Q5" s="275" t="s">
        <v>18</v>
      </c>
      <c r="R5" s="275" t="s">
        <v>18</v>
      </c>
      <c r="S5" s="275" t="s">
        <v>18</v>
      </c>
      <c r="T5" s="275" t="s">
        <v>18</v>
      </c>
      <c r="U5" s="276">
        <v>0.66202212785305636</v>
      </c>
      <c r="V5" s="276">
        <v>0.73587805986614552</v>
      </c>
      <c r="W5" s="276">
        <v>0.7485362385130101</v>
      </c>
      <c r="X5" s="276">
        <v>0.73636407537282611</v>
      </c>
      <c r="Y5" s="276">
        <v>0.86832295274070825</v>
      </c>
      <c r="Z5" s="276">
        <v>0.95021760460958771</v>
      </c>
      <c r="AA5" s="276">
        <f>AJ5</f>
        <v>0.89438807883950655</v>
      </c>
      <c r="AB5" s="213"/>
      <c r="AC5" s="276">
        <v>0.97459826174853137</v>
      </c>
      <c r="AD5" s="305">
        <v>0.97855100671147954</v>
      </c>
      <c r="AE5" s="305">
        <v>0.96743482924622537</v>
      </c>
      <c r="AF5" s="305">
        <v>0.95021760460958771</v>
      </c>
      <c r="AG5" s="305">
        <v>0.91324673883662344</v>
      </c>
      <c r="AH5" s="305">
        <v>0.90297361004278931</v>
      </c>
      <c r="AI5" s="305">
        <v>0.89436594442165074</v>
      </c>
      <c r="AJ5" s="305">
        <v>0.89438807883950655</v>
      </c>
      <c r="AK5" s="213"/>
    </row>
    <row r="6" spans="1:37" ht="15" customHeight="1" x14ac:dyDescent="0.35">
      <c r="A6" s="121"/>
      <c r="B6" s="54" t="s">
        <v>272</v>
      </c>
      <c r="C6" s="54"/>
      <c r="D6" s="54"/>
      <c r="E6" s="54"/>
      <c r="F6" s="54"/>
      <c r="G6" s="54"/>
      <c r="H6" s="54"/>
      <c r="I6" s="54"/>
      <c r="J6" s="54"/>
      <c r="K6" s="54"/>
      <c r="L6" s="54"/>
      <c r="M6" s="54"/>
      <c r="N6" s="54"/>
      <c r="O6" s="54"/>
      <c r="P6" s="54"/>
      <c r="Q6" s="321" t="s">
        <v>18</v>
      </c>
      <c r="R6" s="321" t="s">
        <v>18</v>
      </c>
      <c r="S6" s="321" t="s">
        <v>18</v>
      </c>
      <c r="T6" s="288" t="s">
        <v>18</v>
      </c>
      <c r="U6" s="415">
        <v>8.2383935681110465E-2</v>
      </c>
      <c r="V6" s="415">
        <v>5.9465162535716674E-2</v>
      </c>
      <c r="W6" s="415">
        <v>6.7196607650977624E-2</v>
      </c>
      <c r="X6" s="415">
        <v>9.7575902215951957E-2</v>
      </c>
      <c r="Y6" s="415">
        <v>4.2623818580038407E-2</v>
      </c>
      <c r="Z6" s="415">
        <v>2.7511148610764101E-3</v>
      </c>
      <c r="AA6" s="415">
        <f>AJ6</f>
        <v>4.0000000000000001E-3</v>
      </c>
      <c r="AB6" s="213"/>
      <c r="AC6" s="415">
        <v>1.4924502760616204E-3</v>
      </c>
      <c r="AD6" s="415">
        <v>1.4924502760616204E-3</v>
      </c>
      <c r="AE6" s="415">
        <v>1.2541851198447577E-3</v>
      </c>
      <c r="AF6" s="415">
        <v>2.7511148610764101E-3</v>
      </c>
      <c r="AG6" s="415">
        <v>5.5368344783024003E-3</v>
      </c>
      <c r="AH6" s="415">
        <v>3.7485937658113381E-3</v>
      </c>
      <c r="AI6" s="415">
        <v>5.0347649553312366E-3</v>
      </c>
      <c r="AJ6" s="415">
        <v>4.0000000000000001E-3</v>
      </c>
      <c r="AK6" s="213"/>
    </row>
    <row r="7" spans="1:37" ht="15" customHeight="1" x14ac:dyDescent="0.35">
      <c r="A7" s="121"/>
      <c r="B7" s="52" t="s">
        <v>273</v>
      </c>
      <c r="C7" s="52"/>
      <c r="D7" s="52"/>
      <c r="E7" s="52"/>
      <c r="F7" s="52"/>
      <c r="G7" s="52"/>
      <c r="H7" s="52"/>
      <c r="I7" s="52"/>
      <c r="J7" s="52"/>
      <c r="K7" s="52"/>
      <c r="L7" s="52"/>
      <c r="M7" s="52"/>
      <c r="N7" s="52"/>
      <c r="O7" s="52"/>
      <c r="P7" s="52"/>
      <c r="Q7" s="227"/>
      <c r="R7" s="227"/>
      <c r="S7" s="227"/>
      <c r="T7" s="227"/>
      <c r="U7" s="227"/>
      <c r="V7" s="227"/>
      <c r="W7" s="227"/>
      <c r="X7" s="227"/>
      <c r="Y7" s="227"/>
      <c r="Z7" s="227"/>
      <c r="AA7" s="227"/>
      <c r="AB7" s="213"/>
      <c r="AC7" s="227"/>
      <c r="AD7" s="227"/>
      <c r="AE7" s="227"/>
      <c r="AF7" s="227"/>
      <c r="AG7" s="227"/>
      <c r="AH7" s="227"/>
      <c r="AI7" s="227"/>
      <c r="AJ7" s="227"/>
      <c r="AK7" s="213"/>
    </row>
    <row r="8" spans="1:37" ht="15" customHeight="1" x14ac:dyDescent="0.4">
      <c r="A8" s="121"/>
      <c r="B8" s="451" t="s">
        <v>274</v>
      </c>
      <c r="C8" s="53"/>
      <c r="D8" s="53"/>
      <c r="E8" s="53"/>
      <c r="F8" s="53"/>
      <c r="G8" s="53"/>
      <c r="H8" s="53"/>
      <c r="I8" s="53"/>
      <c r="J8" s="53"/>
      <c r="K8" s="53"/>
      <c r="L8" s="53"/>
      <c r="M8" s="53"/>
      <c r="N8" s="53"/>
      <c r="O8" s="53"/>
      <c r="P8" s="53"/>
      <c r="Q8" s="322">
        <v>391.2</v>
      </c>
      <c r="R8" s="322">
        <v>271.39999999999998</v>
      </c>
      <c r="S8" s="322">
        <v>333.5</v>
      </c>
      <c r="T8" s="322">
        <v>266</v>
      </c>
      <c r="U8" s="322">
        <v>230</v>
      </c>
      <c r="V8" s="322">
        <v>157</v>
      </c>
      <c r="W8" s="322">
        <v>176</v>
      </c>
      <c r="X8" s="322" vm="16">
        <v>160.217341</v>
      </c>
      <c r="Y8" s="322" vm="57">
        <v>80.585875999999999</v>
      </c>
      <c r="Z8" s="322" vm="323">
        <v>29.385362000000001</v>
      </c>
      <c r="AA8" s="322">
        <f t="shared" ref="AA8:AA14" si="0">AJ8</f>
        <v>51</v>
      </c>
      <c r="AB8" s="213"/>
      <c r="AC8" s="322" vm="102">
        <v>20.361146999999999</v>
      </c>
      <c r="AD8" s="322" vm="185">
        <v>19.231556000000001</v>
      </c>
      <c r="AE8" s="322" vm="279">
        <v>24.358287000000001</v>
      </c>
      <c r="AF8" s="322" vm="323">
        <v>29.385362000000001</v>
      </c>
      <c r="AG8" s="322" vm="507">
        <v>45.695160000000001</v>
      </c>
      <c r="AH8" s="322" vm="733">
        <v>50.039079999999998</v>
      </c>
      <c r="AI8" s="322" vm="704">
        <v>51.671464</v>
      </c>
      <c r="AJ8" s="322">
        <v>51</v>
      </c>
      <c r="AK8" s="213"/>
    </row>
    <row r="9" spans="1:37" ht="15" customHeight="1" x14ac:dyDescent="0.4">
      <c r="A9" s="121"/>
      <c r="B9" s="53" t="s">
        <v>275</v>
      </c>
      <c r="C9" s="53"/>
      <c r="D9" s="53"/>
      <c r="E9" s="53"/>
      <c r="F9" s="53"/>
      <c r="G9" s="53"/>
      <c r="H9" s="53"/>
      <c r="I9" s="53"/>
      <c r="J9" s="53"/>
      <c r="K9" s="53"/>
      <c r="L9" s="53"/>
      <c r="M9" s="53"/>
      <c r="N9" s="53"/>
      <c r="O9" s="53"/>
      <c r="P9" s="53"/>
      <c r="Q9" s="322">
        <v>21550</v>
      </c>
      <c r="R9" s="322">
        <v>18931</v>
      </c>
      <c r="S9" s="322">
        <v>23159</v>
      </c>
      <c r="T9" s="322">
        <v>18429.036902912321</v>
      </c>
      <c r="U9" s="322">
        <v>14362.619087516838</v>
      </c>
      <c r="V9" s="322">
        <v>9310.6118150000002</v>
      </c>
      <c r="W9" s="322">
        <v>9804.7627420000008</v>
      </c>
      <c r="X9" s="322" vm="14">
        <v>9405.0351819999996</v>
      </c>
      <c r="Y9" s="322" vm="48">
        <v>4275.8455370000001</v>
      </c>
      <c r="Z9" s="322">
        <v>1458.3230000000001</v>
      </c>
      <c r="AA9" s="322" vm="773">
        <f t="shared" si="0"/>
        <v>2985</v>
      </c>
      <c r="AB9" s="213"/>
      <c r="AC9" s="322" vm="103">
        <v>252.48654099999999</v>
      </c>
      <c r="AD9" s="322" vm="186">
        <v>372.05180200000001</v>
      </c>
      <c r="AE9" s="322" vm="280">
        <v>712.85455200000001</v>
      </c>
      <c r="AF9" s="322">
        <v>1458.3230000000001</v>
      </c>
      <c r="AG9" s="322" vm="507">
        <v>750.07599700000003</v>
      </c>
      <c r="AH9" s="322" vm="734">
        <v>1574.48072</v>
      </c>
      <c r="AI9" s="322" vm="702">
        <v>2246.7483980000002</v>
      </c>
      <c r="AJ9" s="322" vm="773">
        <v>2985</v>
      </c>
      <c r="AK9" s="213"/>
    </row>
    <row r="10" spans="1:37" ht="15" customHeight="1" x14ac:dyDescent="0.4">
      <c r="A10" s="121"/>
      <c r="B10" s="451" t="s">
        <v>276</v>
      </c>
      <c r="C10" s="53"/>
      <c r="D10" s="53"/>
      <c r="E10" s="53"/>
      <c r="F10" s="53"/>
      <c r="G10" s="53"/>
      <c r="H10" s="53"/>
      <c r="I10" s="53"/>
      <c r="J10" s="53"/>
      <c r="K10" s="53"/>
      <c r="L10" s="53"/>
      <c r="M10" s="53"/>
      <c r="N10" s="53"/>
      <c r="O10" s="53"/>
      <c r="P10" s="53"/>
      <c r="Q10" s="322">
        <v>982</v>
      </c>
      <c r="R10" s="322">
        <v>565</v>
      </c>
      <c r="S10" s="322">
        <v>802</v>
      </c>
      <c r="T10" s="322">
        <v>601.8533432257633</v>
      </c>
      <c r="U10" s="322">
        <v>846.2200027193079</v>
      </c>
      <c r="V10" s="322">
        <v>594.40079600000001</v>
      </c>
      <c r="W10" s="322">
        <v>793.163006</v>
      </c>
      <c r="X10" s="322" vm="20">
        <v>469.17073499999998</v>
      </c>
      <c r="Y10" s="322" vm="49">
        <v>287.65303799999998</v>
      </c>
      <c r="Z10" s="322" vm="323">
        <v>233.48148699999999</v>
      </c>
      <c r="AA10" s="322" vm="774">
        <f t="shared" si="0"/>
        <v>318</v>
      </c>
      <c r="AB10" s="213"/>
      <c r="AC10" s="322" vm="104">
        <v>101.90442400000001</v>
      </c>
      <c r="AD10" s="322" vm="187">
        <v>222.11123599999999</v>
      </c>
      <c r="AE10" s="322" vm="281">
        <v>309.472309</v>
      </c>
      <c r="AF10" s="322" vm="323">
        <v>233.48148699999999</v>
      </c>
      <c r="AG10" s="322" vm="507">
        <v>87.360592999999994</v>
      </c>
      <c r="AH10" s="322" vm="734">
        <v>159.18168399999999</v>
      </c>
      <c r="AI10" s="322" vm="703">
        <v>235.18662900000001</v>
      </c>
      <c r="AJ10" s="322" vm="774">
        <v>318</v>
      </c>
      <c r="AK10" s="213"/>
    </row>
    <row r="11" spans="1:37" ht="15" customHeight="1" x14ac:dyDescent="0.35">
      <c r="A11" s="121"/>
      <c r="B11" s="52" t="s">
        <v>277</v>
      </c>
      <c r="C11" s="52"/>
      <c r="D11" s="52"/>
      <c r="E11" s="52"/>
      <c r="F11" s="52"/>
      <c r="G11" s="52"/>
      <c r="H11" s="52"/>
      <c r="I11" s="52"/>
      <c r="J11" s="52"/>
      <c r="K11" s="52"/>
      <c r="L11" s="52"/>
      <c r="M11" s="52"/>
      <c r="N11" s="52"/>
      <c r="O11" s="52"/>
      <c r="P11" s="52"/>
      <c r="Q11" s="322"/>
      <c r="R11" s="322"/>
      <c r="S11" s="322"/>
      <c r="T11" s="322"/>
      <c r="U11" s="322"/>
      <c r="V11" s="322"/>
      <c r="W11" s="322"/>
      <c r="X11" s="322"/>
      <c r="Y11" s="322"/>
      <c r="Z11" s="322"/>
      <c r="AA11" s="322"/>
      <c r="AB11" s="213"/>
      <c r="AC11" s="322"/>
      <c r="AD11" s="322"/>
      <c r="AE11" s="322"/>
      <c r="AF11" s="322"/>
      <c r="AG11" s="322"/>
      <c r="AH11" s="322"/>
      <c r="AI11" s="322"/>
      <c r="AJ11" s="322"/>
      <c r="AK11" s="213"/>
    </row>
    <row r="12" spans="1:37" ht="15" customHeight="1" x14ac:dyDescent="0.4">
      <c r="A12" s="121"/>
      <c r="B12" s="54" t="s">
        <v>278</v>
      </c>
      <c r="C12" s="54"/>
      <c r="D12" s="54"/>
      <c r="E12" s="54"/>
      <c r="F12" s="54"/>
      <c r="G12" s="54"/>
      <c r="H12" s="54"/>
      <c r="I12" s="54"/>
      <c r="J12" s="54"/>
      <c r="K12" s="54"/>
      <c r="L12" s="54"/>
      <c r="M12" s="54"/>
      <c r="N12" s="54"/>
      <c r="O12" s="54"/>
      <c r="P12" s="54"/>
      <c r="Q12" s="381">
        <v>24.4</v>
      </c>
      <c r="R12" s="381">
        <v>16.2</v>
      </c>
      <c r="S12" s="381">
        <v>17</v>
      </c>
      <c r="T12" s="381">
        <v>14.263549761548335</v>
      </c>
      <c r="U12" s="381">
        <v>10.797786350912773</v>
      </c>
      <c r="V12" s="381">
        <v>6.1683000000000003</v>
      </c>
      <c r="W12" s="381">
        <v>8.8895999999999997</v>
      </c>
      <c r="X12" s="381" vm="21">
        <v>4.7911999999999999</v>
      </c>
      <c r="Y12" s="381" vm="50">
        <v>2.4927999999999999</v>
      </c>
      <c r="Z12" s="381" vm="326">
        <v>0.48980000000000001</v>
      </c>
      <c r="AA12" s="381" vm="775">
        <f t="shared" si="0"/>
        <v>1.1599999999999999</v>
      </c>
      <c r="AB12" s="382"/>
      <c r="AC12" s="381" vm="105">
        <v>7.7700000000000005E-2</v>
      </c>
      <c r="AD12" s="381" vm="188">
        <v>0.1191</v>
      </c>
      <c r="AE12" s="381" vm="282">
        <v>0.21929999999999999</v>
      </c>
      <c r="AF12" s="381" vm="326">
        <v>0.48980000000000001</v>
      </c>
      <c r="AG12" s="381" vm="606">
        <v>1.6794E-2</v>
      </c>
      <c r="AH12" s="381" vm="734">
        <v>0.64290000000000003</v>
      </c>
      <c r="AI12" s="381" vm="708">
        <v>0.87119999999999997</v>
      </c>
      <c r="AJ12" s="381" vm="775">
        <v>1.1599999999999999</v>
      </c>
      <c r="AK12" s="213"/>
    </row>
    <row r="13" spans="1:37" ht="15" customHeight="1" x14ac:dyDescent="0.4">
      <c r="A13" s="121"/>
      <c r="B13" s="54" t="s">
        <v>279</v>
      </c>
      <c r="C13" s="54"/>
      <c r="D13" s="54"/>
      <c r="E13" s="54"/>
      <c r="F13" s="54"/>
      <c r="G13" s="54"/>
      <c r="H13" s="54"/>
      <c r="I13" s="54"/>
      <c r="J13" s="54"/>
      <c r="K13" s="54"/>
      <c r="L13" s="54"/>
      <c r="M13" s="54"/>
      <c r="N13" s="54"/>
      <c r="O13" s="54"/>
      <c r="P13" s="54"/>
      <c r="Q13" s="381">
        <v>24.2</v>
      </c>
      <c r="R13" s="381">
        <v>19.899999999999999</v>
      </c>
      <c r="S13" s="381">
        <v>29.8</v>
      </c>
      <c r="T13" s="381">
        <v>21.254550076231059</v>
      </c>
      <c r="U13" s="381">
        <v>16.307394650648888</v>
      </c>
      <c r="V13" s="381">
        <v>8.2283000000000008</v>
      </c>
      <c r="W13" s="381">
        <v>12.1419</v>
      </c>
      <c r="X13" s="381" vm="22">
        <v>2.3464</v>
      </c>
      <c r="Y13" s="381" vm="51">
        <v>1.0448</v>
      </c>
      <c r="Z13" s="381" vm="326">
        <v>9.8400000000000001E-2</v>
      </c>
      <c r="AA13" s="381" vm="776">
        <f t="shared" si="0"/>
        <v>0.08</v>
      </c>
      <c r="AB13" s="382"/>
      <c r="AC13" s="381" vm="106">
        <v>2.2499999999999999E-2</v>
      </c>
      <c r="AD13" s="381" vm="189">
        <v>2.2499999999999999E-2</v>
      </c>
      <c r="AE13" s="381" vm="283">
        <v>3.6799999999999999E-2</v>
      </c>
      <c r="AF13" s="381" vm="326">
        <v>9.8400000000000001E-2</v>
      </c>
      <c r="AG13" s="381" vm="606">
        <v>0.03</v>
      </c>
      <c r="AH13" s="381" vm="734">
        <v>6.4299999999999996E-2</v>
      </c>
      <c r="AI13" s="381" vm="709">
        <v>6.4399999999999999E-2</v>
      </c>
      <c r="AJ13" s="381" vm="776">
        <v>0.08</v>
      </c>
      <c r="AK13" s="213"/>
    </row>
    <row r="14" spans="1:37" ht="15" customHeight="1" x14ac:dyDescent="0.35">
      <c r="A14" s="121"/>
      <c r="B14" s="54" t="s">
        <v>280</v>
      </c>
      <c r="C14" s="54"/>
      <c r="D14" s="54"/>
      <c r="E14" s="54"/>
      <c r="F14" s="54"/>
      <c r="G14" s="54"/>
      <c r="H14" s="54"/>
      <c r="I14" s="54"/>
      <c r="J14" s="54"/>
      <c r="K14" s="54"/>
      <c r="L14" s="54"/>
      <c r="M14" s="54"/>
      <c r="N14" s="54"/>
      <c r="O14" s="54"/>
      <c r="P14" s="54"/>
      <c r="Q14" s="381">
        <v>1.4059999999999999</v>
      </c>
      <c r="R14" s="381">
        <v>1.1659999999999999</v>
      </c>
      <c r="S14" s="381">
        <v>1.494</v>
      </c>
      <c r="T14" s="381">
        <v>2.0495091799155469</v>
      </c>
      <c r="U14" s="381">
        <v>1.6624516571974139</v>
      </c>
      <c r="V14" s="381">
        <v>0.91949999999999998</v>
      </c>
      <c r="W14" s="381">
        <v>1.2605999999999999</v>
      </c>
      <c r="X14" s="381" vm="23">
        <v>0.23169999999999999</v>
      </c>
      <c r="Y14" s="381" vm="52">
        <v>9.0800000000000006E-2</v>
      </c>
      <c r="Z14" s="381" vm="325">
        <v>8.3999999999999995E-3</v>
      </c>
      <c r="AA14" s="381" vm="777">
        <f t="shared" si="0"/>
        <v>0.01</v>
      </c>
      <c r="AB14" s="382"/>
      <c r="AC14" s="381" vm="107">
        <v>1.5E-3</v>
      </c>
      <c r="AD14" s="381" vm="190">
        <v>1.6999999999999999E-3</v>
      </c>
      <c r="AE14" s="381" vm="286">
        <v>2.5000000000000001E-3</v>
      </c>
      <c r="AF14" s="381" vm="325">
        <v>8.3999999999999995E-3</v>
      </c>
      <c r="AG14" s="381" vm="598">
        <v>3.5000000000000001E-3</v>
      </c>
      <c r="AH14" s="381" vm="734">
        <v>7.4000000000000003E-3</v>
      </c>
      <c r="AI14" s="381" vm="710">
        <v>9.7000000000000003E-3</v>
      </c>
      <c r="AJ14" s="381" vm="777">
        <v>0.01</v>
      </c>
      <c r="AK14" s="213"/>
    </row>
    <row r="15" spans="1:37" ht="15" customHeight="1" x14ac:dyDescent="0.35">
      <c r="A15" s="121"/>
      <c r="B15" s="52" t="s">
        <v>281</v>
      </c>
      <c r="C15" s="52"/>
      <c r="D15" s="52"/>
      <c r="E15" s="52"/>
      <c r="F15" s="52"/>
      <c r="G15" s="52"/>
      <c r="H15" s="52"/>
      <c r="I15" s="52"/>
      <c r="J15" s="52"/>
      <c r="K15" s="52"/>
      <c r="L15" s="52"/>
      <c r="M15" s="52"/>
      <c r="N15" s="52"/>
      <c r="O15" s="52"/>
      <c r="P15" s="52"/>
      <c r="Q15" s="213"/>
      <c r="R15" s="213"/>
      <c r="S15" s="213"/>
      <c r="T15" s="213"/>
      <c r="U15" s="213"/>
      <c r="V15" s="213"/>
      <c r="W15" s="213"/>
      <c r="X15" s="213"/>
      <c r="Y15" s="213"/>
      <c r="Z15" s="213"/>
      <c r="AA15" s="213"/>
      <c r="AB15" s="213"/>
      <c r="AC15" s="213"/>
      <c r="AD15" s="213"/>
      <c r="AE15" s="213"/>
      <c r="AF15" s="213"/>
      <c r="AG15" s="213"/>
      <c r="AH15" s="213"/>
      <c r="AI15" s="213"/>
      <c r="AJ15" s="213"/>
      <c r="AK15" s="213"/>
    </row>
    <row r="16" spans="1:37" ht="15" customHeight="1" x14ac:dyDescent="0.35">
      <c r="A16" s="121"/>
      <c r="B16" s="53" t="s">
        <v>282</v>
      </c>
      <c r="C16" s="53"/>
      <c r="D16" s="53"/>
      <c r="E16" s="53"/>
      <c r="F16" s="53"/>
      <c r="G16" s="53"/>
      <c r="H16" s="53"/>
      <c r="I16" s="53"/>
      <c r="J16" s="53"/>
      <c r="K16" s="53"/>
      <c r="L16" s="53"/>
      <c r="M16" s="53"/>
      <c r="N16" s="53"/>
      <c r="O16" s="53"/>
      <c r="P16" s="53"/>
      <c r="Q16" s="321" t="s">
        <v>18</v>
      </c>
      <c r="R16" s="321" t="s">
        <v>18</v>
      </c>
      <c r="S16" s="321" t="s">
        <v>18</v>
      </c>
      <c r="T16" s="289">
        <v>7.5135135135135131E-2</v>
      </c>
      <c r="U16" s="289">
        <v>0.09</v>
      </c>
      <c r="V16" s="289">
        <v>0.11</v>
      </c>
      <c r="W16" s="289">
        <v>0.13200000000000001</v>
      </c>
      <c r="X16" s="289" vm="17">
        <v>0.14559800000000001</v>
      </c>
      <c r="Y16" s="289" vm="68">
        <v>0.29348600000000002</v>
      </c>
      <c r="Z16" s="289" vm="743">
        <v>0.32380700000000001</v>
      </c>
      <c r="AA16" s="289" vm="781">
        <f>AJ16</f>
        <v>0.35439999999999999</v>
      </c>
      <c r="AB16" s="213"/>
      <c r="AC16" s="289">
        <v>0.30452769000000002</v>
      </c>
      <c r="AD16" s="289" vm="195">
        <v>0.31226999999999999</v>
      </c>
      <c r="AE16" s="289" vm="290">
        <v>0.31154300000000001</v>
      </c>
      <c r="AF16" s="289" vm="743">
        <v>0.32380700000000001</v>
      </c>
      <c r="AG16" s="289" vm="600">
        <v>0.32569100000000001</v>
      </c>
      <c r="AH16" s="289" vm="587">
        <v>0.35018100000000002</v>
      </c>
      <c r="AI16" s="289" vm="705">
        <v>0.35439999999999999</v>
      </c>
      <c r="AJ16" s="289" vm="781">
        <v>0.35439999999999999</v>
      </c>
      <c r="AK16" s="213"/>
    </row>
    <row r="17" spans="1:37" ht="15" customHeight="1" x14ac:dyDescent="0.35">
      <c r="A17" s="121"/>
      <c r="B17" s="54" t="s">
        <v>283</v>
      </c>
      <c r="C17" s="54"/>
      <c r="D17" s="54"/>
      <c r="E17" s="54"/>
      <c r="F17" s="54"/>
      <c r="G17" s="54"/>
      <c r="H17" s="54"/>
      <c r="I17" s="54"/>
      <c r="J17" s="54"/>
      <c r="K17" s="54"/>
      <c r="L17" s="54"/>
      <c r="M17" s="54"/>
      <c r="N17" s="54"/>
      <c r="O17" s="54"/>
      <c r="P17" s="54"/>
      <c r="Q17" s="321" t="s">
        <v>18</v>
      </c>
      <c r="R17" s="321" t="s">
        <v>18</v>
      </c>
      <c r="S17" s="321" t="s">
        <v>18</v>
      </c>
      <c r="T17" s="322">
        <v>385</v>
      </c>
      <c r="U17" s="322">
        <v>772</v>
      </c>
      <c r="V17" s="322">
        <v>1811</v>
      </c>
      <c r="W17" s="322">
        <v>3804</v>
      </c>
      <c r="X17" s="322" vm="18">
        <v>6010</v>
      </c>
      <c r="Y17" s="322" vm="69">
        <v>8510</v>
      </c>
      <c r="Z17" s="322" vm="744">
        <v>13054</v>
      </c>
      <c r="AA17" s="322">
        <f t="shared" ref="AA17:AA21" si="1">AJ17</f>
        <v>14895</v>
      </c>
      <c r="AB17" s="213"/>
      <c r="AC17" s="322" vm="113">
        <v>9883</v>
      </c>
      <c r="AD17" s="322" vm="196">
        <v>10976</v>
      </c>
      <c r="AE17" s="322" vm="291">
        <v>11602</v>
      </c>
      <c r="AF17" s="322" vm="744">
        <v>13054</v>
      </c>
      <c r="AG17" s="322" vm="508">
        <v>11775</v>
      </c>
      <c r="AH17" s="322" vm="587">
        <v>12422</v>
      </c>
      <c r="AI17" s="322" vm="706">
        <v>13866</v>
      </c>
      <c r="AJ17" s="322">
        <v>14895</v>
      </c>
      <c r="AK17" s="213"/>
    </row>
    <row r="18" spans="1:37" ht="15" customHeight="1" x14ac:dyDescent="0.35">
      <c r="A18" s="121"/>
      <c r="B18" s="54" t="s">
        <v>284</v>
      </c>
      <c r="C18" s="54"/>
      <c r="D18" s="54"/>
      <c r="E18" s="54"/>
      <c r="F18" s="54"/>
      <c r="G18" s="54"/>
      <c r="H18" s="54"/>
      <c r="I18" s="54"/>
      <c r="J18" s="54"/>
      <c r="K18" s="54"/>
      <c r="L18" s="54"/>
      <c r="M18" s="54"/>
      <c r="N18" s="54"/>
      <c r="O18" s="54"/>
      <c r="P18" s="54"/>
      <c r="Q18" s="321" t="s">
        <v>18</v>
      </c>
      <c r="R18" s="321" t="s">
        <v>18</v>
      </c>
      <c r="S18" s="321" t="s">
        <v>18</v>
      </c>
      <c r="T18" s="322">
        <v>5546</v>
      </c>
      <c r="U18" s="322">
        <v>10100</v>
      </c>
      <c r="V18" s="322">
        <v>18747</v>
      </c>
      <c r="W18" s="322">
        <v>43500</v>
      </c>
      <c r="X18" s="322" vm="19">
        <v>76455</v>
      </c>
      <c r="Y18" s="322" vm="70">
        <v>106991</v>
      </c>
      <c r="Z18" s="322" vm="326">
        <v>178043</v>
      </c>
      <c r="AA18" s="322" vm="782">
        <f t="shared" si="1"/>
        <v>155175</v>
      </c>
      <c r="AB18" s="213"/>
      <c r="AC18" s="322" vm="114">
        <v>116750</v>
      </c>
      <c r="AD18" s="322" vm="197">
        <v>128444</v>
      </c>
      <c r="AE18" s="322" vm="292">
        <v>142881</v>
      </c>
      <c r="AF18" s="322" vm="326">
        <v>178043</v>
      </c>
      <c r="AG18" s="322" vm="608">
        <v>153364</v>
      </c>
      <c r="AH18" s="322">
        <v>168309</v>
      </c>
      <c r="AI18" s="322" vm="707">
        <v>175361</v>
      </c>
      <c r="AJ18" s="322" vm="782">
        <v>155175</v>
      </c>
      <c r="AK18" s="213"/>
    </row>
    <row r="19" spans="1:37" ht="15" customHeight="1" x14ac:dyDescent="0.35">
      <c r="A19" s="121"/>
      <c r="B19" s="52" t="s">
        <v>285</v>
      </c>
      <c r="C19" s="52"/>
      <c r="D19" s="52"/>
      <c r="E19" s="52"/>
      <c r="F19" s="52"/>
      <c r="G19" s="52"/>
      <c r="H19" s="52"/>
      <c r="I19" s="52"/>
      <c r="J19" s="52"/>
      <c r="K19" s="52"/>
      <c r="L19" s="52"/>
      <c r="M19" s="52"/>
      <c r="N19" s="52"/>
      <c r="O19" s="52"/>
      <c r="P19" s="52"/>
      <c r="Q19" s="213"/>
      <c r="R19" s="213"/>
      <c r="S19" s="213"/>
      <c r="T19" s="213"/>
      <c r="U19" s="213"/>
      <c r="V19" s="213"/>
      <c r="W19" s="213"/>
      <c r="X19" s="213"/>
      <c r="Y19" s="213"/>
      <c r="Z19" s="213"/>
      <c r="AA19" s="213"/>
      <c r="AB19" s="213"/>
      <c r="AC19" s="213"/>
      <c r="AD19" s="213"/>
      <c r="AE19" s="213"/>
      <c r="AF19" s="213"/>
      <c r="AG19" s="213"/>
      <c r="AH19" s="213"/>
      <c r="AI19" s="213"/>
      <c r="AJ19" s="213"/>
      <c r="AK19" s="213"/>
    </row>
    <row r="20" spans="1:37" ht="15" customHeight="1" x14ac:dyDescent="0.35">
      <c r="A20" s="121"/>
      <c r="B20" s="54" t="s">
        <v>286</v>
      </c>
      <c r="C20" s="52"/>
      <c r="D20" s="52"/>
      <c r="E20" s="52"/>
      <c r="F20" s="52"/>
      <c r="G20" s="52"/>
      <c r="H20" s="52"/>
      <c r="I20" s="52"/>
      <c r="J20" s="52"/>
      <c r="K20" s="52"/>
      <c r="L20" s="52"/>
      <c r="M20" s="52"/>
      <c r="N20" s="52"/>
      <c r="O20" s="52"/>
      <c r="P20" s="52"/>
      <c r="Q20" s="384" t="s">
        <v>18</v>
      </c>
      <c r="R20" s="384" t="s">
        <v>18</v>
      </c>
      <c r="S20" s="384" t="s">
        <v>18</v>
      </c>
      <c r="T20" s="384" t="s">
        <v>18</v>
      </c>
      <c r="U20" s="384" t="s">
        <v>18</v>
      </c>
      <c r="V20" s="225">
        <v>4.5770520000000001</v>
      </c>
      <c r="W20" s="225">
        <v>0</v>
      </c>
      <c r="X20" s="225">
        <v>5.967085</v>
      </c>
      <c r="Y20" s="225">
        <v>6.9999739999999999</v>
      </c>
      <c r="Z20" s="225">
        <v>7.9690500000000002</v>
      </c>
      <c r="AA20" s="225">
        <f t="shared" si="1"/>
        <v>8.0779080000000008</v>
      </c>
      <c r="AB20" s="225"/>
      <c r="AC20" s="225">
        <v>7.2586960000000005</v>
      </c>
      <c r="AD20" s="225">
        <v>7.5490369999999993</v>
      </c>
      <c r="AE20" s="225">
        <v>7.7940959999999997</v>
      </c>
      <c r="AF20" s="225">
        <v>7.9690500000000002</v>
      </c>
      <c r="AG20" s="225">
        <v>8.0018349999999998</v>
      </c>
      <c r="AH20" s="225">
        <v>8.0302900000000008</v>
      </c>
      <c r="AI20" s="225">
        <v>8.0538129999999999</v>
      </c>
      <c r="AJ20" s="225">
        <v>8.0779080000000008</v>
      </c>
      <c r="AK20" s="213"/>
    </row>
    <row r="21" spans="1:37" ht="15" customHeight="1" x14ac:dyDescent="0.35">
      <c r="A21" s="121"/>
      <c r="B21" s="54" t="s">
        <v>287</v>
      </c>
      <c r="C21" s="52"/>
      <c r="D21" s="52"/>
      <c r="E21" s="52"/>
      <c r="F21" s="52"/>
      <c r="G21" s="52"/>
      <c r="H21" s="52"/>
      <c r="I21" s="52"/>
      <c r="J21" s="52"/>
      <c r="K21" s="52"/>
      <c r="L21" s="52"/>
      <c r="M21" s="52"/>
      <c r="N21" s="52"/>
      <c r="O21" s="52"/>
      <c r="P21" s="52"/>
      <c r="Q21" s="384" t="s">
        <v>18</v>
      </c>
      <c r="R21" s="384" t="s">
        <v>18</v>
      </c>
      <c r="S21" s="384" t="s">
        <v>18</v>
      </c>
      <c r="T21" s="384" t="s">
        <v>18</v>
      </c>
      <c r="U21" s="384" t="s">
        <v>18</v>
      </c>
      <c r="V21" s="225">
        <v>0.16736599999999999</v>
      </c>
      <c r="W21" s="225">
        <v>0</v>
      </c>
      <c r="X21" s="225">
        <v>4.5939399999999999</v>
      </c>
      <c r="Y21" s="225">
        <v>0.57626599999999994</v>
      </c>
      <c r="Z21" s="225">
        <v>0.64714799999999995</v>
      </c>
      <c r="AA21" s="225">
        <f t="shared" si="1"/>
        <v>0.71351100000000001</v>
      </c>
      <c r="AB21" s="225"/>
      <c r="AC21" s="225">
        <v>0.59316800000000003</v>
      </c>
      <c r="AD21" s="225">
        <v>0.60798600000000003</v>
      </c>
      <c r="AE21" s="225">
        <v>0.63238899999999998</v>
      </c>
      <c r="AF21" s="225">
        <v>0.64714799999999995</v>
      </c>
      <c r="AG21" s="225">
        <v>0.66466400000000003</v>
      </c>
      <c r="AH21" s="225">
        <v>0.677319</v>
      </c>
      <c r="AI21" s="225">
        <v>0.69872599999999996</v>
      </c>
      <c r="AJ21" s="225">
        <v>0.71351100000000001</v>
      </c>
      <c r="AK21" s="213"/>
    </row>
    <row r="22" spans="1:37" ht="15" customHeight="1" x14ac:dyDescent="0.35">
      <c r="A22" s="121"/>
      <c r="B22" s="42"/>
      <c r="C22" s="42"/>
      <c r="D22" s="42"/>
      <c r="E22" s="42"/>
      <c r="F22" s="42"/>
      <c r="G22" s="42"/>
      <c r="H22" s="42"/>
      <c r="I22" s="42"/>
      <c r="J22" s="42"/>
      <c r="K22" s="42"/>
      <c r="L22" s="42"/>
      <c r="M22" s="42"/>
      <c r="N22" s="42"/>
      <c r="O22" s="42"/>
      <c r="P22" s="42"/>
      <c r="Q22" s="213"/>
      <c r="R22" s="213"/>
      <c r="S22" s="213"/>
      <c r="T22" s="213"/>
      <c r="U22" s="213"/>
      <c r="V22" s="213"/>
      <c r="W22" s="213"/>
      <c r="X22" s="213"/>
      <c r="Y22" s="213"/>
      <c r="Z22" s="213"/>
      <c r="AA22" s="213"/>
      <c r="AB22" s="213"/>
      <c r="AC22" s="213"/>
      <c r="AD22" s="213"/>
      <c r="AE22" s="213"/>
      <c r="AF22" s="213"/>
      <c r="AG22" s="213"/>
      <c r="AH22" s="213"/>
      <c r="AI22" s="213"/>
      <c r="AJ22" s="213"/>
      <c r="AK22" s="213"/>
    </row>
    <row r="23" spans="1:37" ht="15" customHeight="1" x14ac:dyDescent="0.35">
      <c r="A23" s="121"/>
      <c r="B23" s="174" t="s">
        <v>288</v>
      </c>
      <c r="C23" s="174"/>
      <c r="D23" s="174"/>
      <c r="E23" s="174"/>
      <c r="F23" s="174"/>
      <c r="G23" s="174"/>
      <c r="H23" s="174"/>
      <c r="I23" s="174"/>
      <c r="J23" s="174"/>
      <c r="K23" s="174"/>
      <c r="L23" s="174"/>
      <c r="M23" s="174"/>
      <c r="N23" s="174"/>
      <c r="O23" s="174"/>
      <c r="P23" s="174"/>
      <c r="Q23" s="218">
        <v>2015</v>
      </c>
      <c r="R23" s="218">
        <v>2016</v>
      </c>
      <c r="S23" s="218">
        <v>2017</v>
      </c>
      <c r="T23" s="218">
        <v>2018</v>
      </c>
      <c r="U23" s="218">
        <v>2019</v>
      </c>
      <c r="V23" s="218">
        <v>2020</v>
      </c>
      <c r="W23" s="218">
        <v>2021</v>
      </c>
      <c r="X23" s="218">
        <v>2022</v>
      </c>
      <c r="Y23" s="218">
        <v>2023</v>
      </c>
      <c r="Z23" s="219">
        <v>2024</v>
      </c>
      <c r="AA23" s="220">
        <v>2025</v>
      </c>
      <c r="AB23" s="213"/>
      <c r="AC23" s="221" t="s">
        <v>3</v>
      </c>
      <c r="AD23" s="221" t="s">
        <v>4</v>
      </c>
      <c r="AE23" s="221" t="s">
        <v>5</v>
      </c>
      <c r="AF23" s="221">
        <v>2024</v>
      </c>
      <c r="AG23" s="222" t="s">
        <v>6</v>
      </c>
      <c r="AH23" s="222" t="s">
        <v>7</v>
      </c>
      <c r="AI23" s="222" t="s">
        <v>8</v>
      </c>
      <c r="AJ23" s="222">
        <v>2025</v>
      </c>
      <c r="AK23" s="213"/>
    </row>
    <row r="24" spans="1:37" ht="15" customHeight="1" x14ac:dyDescent="0.35">
      <c r="A24" s="121"/>
      <c r="B24" s="52" t="s">
        <v>289</v>
      </c>
      <c r="C24" s="52"/>
      <c r="D24" s="52"/>
      <c r="E24" s="52"/>
      <c r="F24" s="52"/>
      <c r="G24" s="52"/>
      <c r="H24" s="52"/>
      <c r="I24" s="52"/>
      <c r="J24" s="52"/>
      <c r="K24" s="52"/>
      <c r="L24" s="52"/>
      <c r="M24" s="52"/>
      <c r="N24" s="52"/>
      <c r="O24" s="52"/>
      <c r="P24" s="52"/>
      <c r="Q24" s="322"/>
      <c r="R24" s="322"/>
      <c r="S24" s="322"/>
      <c r="T24" s="322"/>
      <c r="U24" s="322"/>
      <c r="V24" s="322"/>
      <c r="W24" s="322"/>
      <c r="X24" s="322"/>
      <c r="Y24" s="322"/>
      <c r="Z24" s="322"/>
      <c r="AA24" s="322"/>
      <c r="AB24" s="213"/>
      <c r="AC24" s="322"/>
      <c r="AD24" s="322"/>
      <c r="AE24" s="322"/>
      <c r="AF24" s="322"/>
      <c r="AG24" s="322"/>
      <c r="AH24" s="322"/>
      <c r="AI24" s="322"/>
      <c r="AJ24" s="322"/>
      <c r="AK24" s="213"/>
    </row>
    <row r="25" spans="1:37" ht="15" customHeight="1" x14ac:dyDescent="0.35">
      <c r="A25" s="121"/>
      <c r="B25" s="7" t="s">
        <v>290</v>
      </c>
      <c r="C25" s="7"/>
      <c r="D25" s="7"/>
      <c r="E25" s="7"/>
      <c r="F25" s="7"/>
      <c r="G25" s="7"/>
      <c r="H25" s="7"/>
      <c r="I25" s="7"/>
      <c r="J25" s="7"/>
      <c r="K25" s="7"/>
      <c r="L25" s="7"/>
      <c r="M25" s="7"/>
      <c r="N25" s="7"/>
      <c r="O25" s="7"/>
      <c r="P25" s="7"/>
      <c r="Q25" s="321" t="s">
        <v>18</v>
      </c>
      <c r="R25" s="321" t="s">
        <v>18</v>
      </c>
      <c r="S25" s="321" t="s">
        <v>18</v>
      </c>
      <c r="T25" s="321" t="s">
        <v>18</v>
      </c>
      <c r="U25" s="322">
        <v>996309.26503328874</v>
      </c>
      <c r="V25" s="322">
        <v>11944.011622</v>
      </c>
      <c r="W25" s="322">
        <v>14527.151698</v>
      </c>
      <c r="X25" s="322" vm="24">
        <v>11274.688862999999</v>
      </c>
      <c r="Y25" s="322" vm="53">
        <v>5659.1358319999999</v>
      </c>
      <c r="Z25" s="322" vm="324">
        <v>3279.8223600000001</v>
      </c>
      <c r="AA25" s="322" vm="778">
        <f>AJ25</f>
        <v>5425.660296</v>
      </c>
      <c r="AB25" s="213"/>
      <c r="AC25" s="322" vm="108">
        <v>637.39411299999995</v>
      </c>
      <c r="AD25" s="322" vm="191">
        <v>1123.5521189999999</v>
      </c>
      <c r="AE25" s="322" vm="284">
        <v>2037.9764769999999</v>
      </c>
      <c r="AF25" s="322" vm="324">
        <v>3279.8223600000001</v>
      </c>
      <c r="AG25" s="322" vm="599">
        <v>1233.6103250000001</v>
      </c>
      <c r="AH25" s="322" vm="734">
        <v>3147.0757749999998</v>
      </c>
      <c r="AI25" s="322" vm="711">
        <v>4258.6922750000003</v>
      </c>
      <c r="AJ25" s="322" vm="778">
        <v>5425.660296</v>
      </c>
      <c r="AK25" s="213"/>
    </row>
    <row r="26" spans="1:37" ht="15" customHeight="1" x14ac:dyDescent="0.35">
      <c r="A26" s="121"/>
      <c r="B26" s="7" t="s">
        <v>291</v>
      </c>
      <c r="C26" s="7"/>
      <c r="D26" s="7"/>
      <c r="E26" s="7"/>
      <c r="F26" s="7"/>
      <c r="G26" s="7"/>
      <c r="H26" s="7"/>
      <c r="I26" s="7"/>
      <c r="J26" s="7"/>
      <c r="K26" s="7"/>
      <c r="L26" s="7"/>
      <c r="M26" s="7"/>
      <c r="N26" s="7"/>
      <c r="O26" s="7"/>
      <c r="P26" s="7"/>
      <c r="Q26" s="321" t="s">
        <v>18</v>
      </c>
      <c r="R26" s="321" t="s">
        <v>18</v>
      </c>
      <c r="S26" s="321" t="s">
        <v>18</v>
      </c>
      <c r="T26" s="321" t="s">
        <v>18</v>
      </c>
      <c r="U26" s="322">
        <v>21736.375339955441</v>
      </c>
      <c r="V26" s="322">
        <v>10252.102870999999</v>
      </c>
      <c r="W26" s="322">
        <v>13045.082797999999</v>
      </c>
      <c r="X26" s="322" vm="25">
        <v>9963.7876620000006</v>
      </c>
      <c r="Y26" s="322" vm="54">
        <v>4090.5504940000001</v>
      </c>
      <c r="Z26" s="322" vm="742">
        <v>2214.4277569999999</v>
      </c>
      <c r="AA26" s="322" vm="779">
        <f>AJ26</f>
        <v>3689.6708349999999</v>
      </c>
      <c r="AB26" s="213"/>
      <c r="AC26" s="322" vm="109">
        <v>467.27834799999999</v>
      </c>
      <c r="AD26" s="322" vm="192">
        <v>757.51172699999995</v>
      </c>
      <c r="AE26" s="322" vm="285">
        <v>1478.6509799999999</v>
      </c>
      <c r="AF26" s="322" vm="742">
        <v>2214.4277569999999</v>
      </c>
      <c r="AG26" s="322" vm="603">
        <v>782.87379699999997</v>
      </c>
      <c r="AH26" s="322" vm="585">
        <v>2180.153311</v>
      </c>
      <c r="AI26" s="322" vm="712">
        <v>2837.226905</v>
      </c>
      <c r="AJ26" s="322" vm="779">
        <v>3689.6708349999999</v>
      </c>
      <c r="AK26" s="213"/>
    </row>
    <row r="27" spans="1:37" ht="15" customHeight="1" x14ac:dyDescent="0.35">
      <c r="A27" s="121"/>
      <c r="B27" s="49" t="s">
        <v>292</v>
      </c>
      <c r="C27" s="49"/>
      <c r="D27" s="49"/>
      <c r="E27" s="49"/>
      <c r="F27" s="49"/>
      <c r="G27" s="49"/>
      <c r="H27" s="49"/>
      <c r="I27" s="49"/>
      <c r="J27" s="49"/>
      <c r="K27" s="49"/>
      <c r="L27" s="49"/>
      <c r="M27" s="49"/>
      <c r="N27" s="49"/>
      <c r="O27" s="49"/>
      <c r="P27" s="49"/>
      <c r="Q27" s="322"/>
      <c r="R27" s="322"/>
      <c r="S27" s="322"/>
      <c r="T27" s="322"/>
      <c r="U27" s="322"/>
      <c r="V27" s="322"/>
      <c r="W27" s="322"/>
      <c r="X27" s="322"/>
      <c r="Y27" s="322"/>
      <c r="Z27" s="322"/>
      <c r="AA27" s="322"/>
      <c r="AB27" s="213"/>
      <c r="AC27" s="322"/>
      <c r="AD27" s="322"/>
      <c r="AE27" s="322"/>
      <c r="AF27" s="322"/>
      <c r="AG27" s="322"/>
      <c r="AH27" s="322"/>
      <c r="AI27" s="322"/>
      <c r="AJ27" s="322"/>
      <c r="AK27" s="213"/>
    </row>
    <row r="28" spans="1:37" ht="15" customHeight="1" x14ac:dyDescent="0.35">
      <c r="A28" s="121"/>
      <c r="B28" s="53" t="s">
        <v>293</v>
      </c>
      <c r="C28" s="53"/>
      <c r="D28" s="53"/>
      <c r="E28" s="53"/>
      <c r="F28" s="53"/>
      <c r="G28" s="53"/>
      <c r="H28" s="53"/>
      <c r="I28" s="53"/>
      <c r="J28" s="53"/>
      <c r="K28" s="53"/>
      <c r="L28" s="53"/>
      <c r="M28" s="53"/>
      <c r="N28" s="53"/>
      <c r="O28" s="53"/>
      <c r="P28" s="53"/>
      <c r="Q28" s="321" t="s">
        <v>18</v>
      </c>
      <c r="R28" s="321" t="s">
        <v>18</v>
      </c>
      <c r="S28" s="321" t="s">
        <v>18</v>
      </c>
      <c r="T28" s="321" t="s">
        <v>18</v>
      </c>
      <c r="U28" s="321" t="s">
        <v>18</v>
      </c>
      <c r="V28" s="322">
        <v>174593.531074</v>
      </c>
      <c r="W28" s="322">
        <v>244904.56630000001</v>
      </c>
      <c r="X28" s="322">
        <v>383634.397</v>
      </c>
      <c r="Y28" s="322" vm="55">
        <v>238590.7262</v>
      </c>
      <c r="Z28" s="321" vm="327">
        <v>63992.9761</v>
      </c>
      <c r="AA28" s="321" vm="780">
        <f>AJ28</f>
        <v>163057.12969999999</v>
      </c>
      <c r="AB28" s="213"/>
      <c r="AC28" s="322" vm="110">
        <v>12698.8523</v>
      </c>
      <c r="AD28" s="322" vm="193">
        <v>24558.79</v>
      </c>
      <c r="AE28" s="322" vm="287">
        <v>38627.4689</v>
      </c>
      <c r="AF28" s="322" vm="327">
        <v>63992.9761</v>
      </c>
      <c r="AG28" s="322" vm="508">
        <v>16663.9143</v>
      </c>
      <c r="AH28" s="322" vm="586">
        <v>35129.6466</v>
      </c>
      <c r="AI28" s="322" vm="713">
        <v>51513.931400000001</v>
      </c>
      <c r="AJ28" s="322" vm="780">
        <v>163057.12969999999</v>
      </c>
      <c r="AK28" s="213"/>
    </row>
    <row r="29" spans="1:37" s="186" customFormat="1" ht="15" customHeight="1" x14ac:dyDescent="0.35">
      <c r="A29" s="184"/>
      <c r="B29" s="185" t="s">
        <v>294</v>
      </c>
      <c r="C29" s="185"/>
      <c r="D29" s="185"/>
      <c r="E29" s="185"/>
      <c r="F29" s="185"/>
      <c r="G29" s="185"/>
      <c r="H29" s="185"/>
      <c r="I29" s="185"/>
      <c r="J29" s="185"/>
      <c r="K29" s="185"/>
      <c r="L29" s="185"/>
      <c r="M29" s="185"/>
      <c r="N29" s="185"/>
      <c r="O29" s="185"/>
      <c r="P29" s="185"/>
      <c r="Q29" s="372" t="s">
        <v>18</v>
      </c>
      <c r="R29" s="372" t="s">
        <v>18</v>
      </c>
      <c r="S29" s="372" t="s">
        <v>18</v>
      </c>
      <c r="T29" s="372" t="s">
        <v>18</v>
      </c>
      <c r="U29" s="342">
        <v>0.95923028417603262</v>
      </c>
      <c r="V29" s="373">
        <v>0.92183599999999999</v>
      </c>
      <c r="W29" s="373">
        <v>0.86858999999999997</v>
      </c>
      <c r="X29" s="373" vm="26">
        <v>0.94581800000000005</v>
      </c>
      <c r="Y29" s="342" vm="56">
        <v>0.96449600000000002</v>
      </c>
      <c r="Z29" s="342" vm="328">
        <v>0.87241999999999997</v>
      </c>
      <c r="AA29" s="342">
        <f>AJ29</f>
        <v>0.86170000000000002</v>
      </c>
      <c r="AB29" s="276"/>
      <c r="AC29" s="342" vm="111">
        <v>0.93793800000000005</v>
      </c>
      <c r="AD29" s="342" vm="194">
        <v>0.92828200000000005</v>
      </c>
      <c r="AE29" s="373" vm="288">
        <v>0.89905100000000004</v>
      </c>
      <c r="AF29" s="373" vm="328">
        <v>0.87241999999999997</v>
      </c>
      <c r="AG29" s="373">
        <v>0.89557159999999991</v>
      </c>
      <c r="AH29" s="373">
        <v>0.86148011000000002</v>
      </c>
      <c r="AI29" s="373">
        <v>0.86801737000000001</v>
      </c>
      <c r="AJ29" s="373">
        <v>0.86170000000000002</v>
      </c>
      <c r="AK29" s="276"/>
    </row>
    <row r="30" spans="1:37" ht="15" customHeight="1" x14ac:dyDescent="0.35">
      <c r="A30" s="121"/>
      <c r="B30" s="52" t="s">
        <v>295</v>
      </c>
      <c r="C30" s="52"/>
      <c r="D30" s="52"/>
      <c r="E30" s="52"/>
      <c r="F30" s="52"/>
      <c r="G30" s="52"/>
      <c r="H30" s="52"/>
      <c r="I30" s="52"/>
      <c r="J30" s="52"/>
      <c r="K30" s="52"/>
      <c r="L30" s="52"/>
      <c r="M30" s="52"/>
      <c r="N30" s="52"/>
      <c r="O30" s="52"/>
      <c r="P30" s="52"/>
      <c r="Q30" s="322"/>
      <c r="R30" s="322"/>
      <c r="S30" s="322"/>
      <c r="T30" s="322"/>
      <c r="U30" s="322"/>
      <c r="V30" s="322"/>
      <c r="W30" s="322"/>
      <c r="X30" s="322"/>
      <c r="Y30" s="322"/>
      <c r="Z30" s="322"/>
      <c r="AA30" s="322"/>
      <c r="AB30" s="213"/>
      <c r="AC30" s="322"/>
      <c r="AD30" s="322"/>
      <c r="AE30" s="322"/>
      <c r="AF30" s="322"/>
      <c r="AG30" s="322"/>
      <c r="AH30" s="322"/>
      <c r="AI30" s="322"/>
      <c r="AJ30" s="322"/>
      <c r="AK30" s="213"/>
    </row>
    <row r="31" spans="1:37" ht="15" customHeight="1" x14ac:dyDescent="0.35">
      <c r="A31" s="121"/>
      <c r="B31" s="53" t="s">
        <v>296</v>
      </c>
      <c r="C31" s="53"/>
      <c r="D31" s="53"/>
      <c r="E31" s="53"/>
      <c r="F31" s="53"/>
      <c r="G31" s="53"/>
      <c r="H31" s="53"/>
      <c r="I31" s="53"/>
      <c r="J31" s="53"/>
      <c r="K31" s="53"/>
      <c r="L31" s="53"/>
      <c r="M31" s="53"/>
      <c r="N31" s="53"/>
      <c r="O31" s="53"/>
      <c r="P31" s="53"/>
      <c r="Q31" s="322">
        <v>53.901000000000003</v>
      </c>
      <c r="R31" s="322">
        <v>179.18700000000001</v>
      </c>
      <c r="S31" s="322">
        <v>179.892</v>
      </c>
      <c r="T31" s="322">
        <v>68.986999999999995</v>
      </c>
      <c r="U31" s="322">
        <v>88.316999999999993</v>
      </c>
      <c r="V31" s="322">
        <v>66.990165996701393</v>
      </c>
      <c r="W31" s="322">
        <v>88.222969976973417</v>
      </c>
      <c r="X31" s="322">
        <v>105.48991152808892</v>
      </c>
      <c r="Y31" s="322">
        <v>107.06900328316031</v>
      </c>
      <c r="Z31" s="322">
        <v>67.5927218966211</v>
      </c>
      <c r="AA31" s="322">
        <f>AJ31</f>
        <v>87.383957719533697</v>
      </c>
      <c r="AB31" s="322"/>
      <c r="AC31" s="322">
        <v>20.785270875691698</v>
      </c>
      <c r="AD31" s="322">
        <v>40.728411596909133</v>
      </c>
      <c r="AE31" s="322">
        <v>47.743125255259145</v>
      </c>
      <c r="AF31" s="322">
        <v>67.5927218966211</v>
      </c>
      <c r="AG31" s="322">
        <v>20.294889572326635</v>
      </c>
      <c r="AH31" s="322">
        <v>40.246367006147388</v>
      </c>
      <c r="AI31" s="322">
        <v>62.945016323589456</v>
      </c>
      <c r="AJ31" s="322">
        <v>87.383957719533697</v>
      </c>
      <c r="AK31" s="213"/>
    </row>
    <row r="32" spans="1:37" ht="15" customHeight="1" x14ac:dyDescent="0.35">
      <c r="A32" s="121"/>
      <c r="B32" s="53" t="s">
        <v>297</v>
      </c>
      <c r="C32" s="53"/>
      <c r="D32" s="53"/>
      <c r="E32" s="53"/>
      <c r="F32" s="53"/>
      <c r="G32" s="53"/>
      <c r="H32" s="53"/>
      <c r="I32" s="53"/>
      <c r="J32" s="53"/>
      <c r="K32" s="53"/>
      <c r="L32" s="53"/>
      <c r="M32" s="53"/>
      <c r="N32" s="53"/>
      <c r="O32" s="53"/>
      <c r="P32" s="53"/>
      <c r="Q32" s="322">
        <v>50.719000000000001</v>
      </c>
      <c r="R32" s="322">
        <v>61.683</v>
      </c>
      <c r="S32" s="322">
        <v>57.000999999999998</v>
      </c>
      <c r="T32" s="322">
        <v>195.495</v>
      </c>
      <c r="U32" s="322">
        <v>265.88</v>
      </c>
      <c r="V32" s="322">
        <v>242.06899999999999</v>
      </c>
      <c r="W32" s="322">
        <v>334.21484082105491</v>
      </c>
      <c r="X32" s="322">
        <v>105.48991152808892</v>
      </c>
      <c r="Y32" s="322">
        <v>417.95085872369521</v>
      </c>
      <c r="Z32" s="322">
        <v>151.17139629216396</v>
      </c>
      <c r="AA32" s="322">
        <f>AJ32</f>
        <v>296.85085395467797</v>
      </c>
      <c r="AB32" s="322"/>
      <c r="AC32" s="322">
        <v>27.441428972099285</v>
      </c>
      <c r="AD32" s="322">
        <v>49.603131274407993</v>
      </c>
      <c r="AE32" s="322">
        <v>88.719830999999999</v>
      </c>
      <c r="AF32" s="322">
        <v>151.17139629216396</v>
      </c>
      <c r="AG32" s="322">
        <v>68.183333657637476</v>
      </c>
      <c r="AH32" s="322">
        <v>147.49846626582897</v>
      </c>
      <c r="AI32" s="322">
        <v>207.14824945988627</v>
      </c>
      <c r="AJ32" s="322">
        <v>296.85085395467797</v>
      </c>
      <c r="AK32" s="213"/>
    </row>
    <row r="33" spans="1:37" ht="15" customHeight="1" x14ac:dyDescent="0.35">
      <c r="A33" s="121"/>
      <c r="B33" s="54" t="s">
        <v>298</v>
      </c>
      <c r="C33" s="54"/>
      <c r="D33" s="54"/>
      <c r="E33" s="54"/>
      <c r="F33" s="54"/>
      <c r="G33" s="54"/>
      <c r="H33" s="54"/>
      <c r="I33" s="54"/>
      <c r="J33" s="54"/>
      <c r="K33" s="54"/>
      <c r="L33" s="54"/>
      <c r="M33" s="54"/>
      <c r="N33" s="54"/>
      <c r="O33" s="54"/>
      <c r="P33" s="54"/>
      <c r="Q33" s="322">
        <v>34.555</v>
      </c>
      <c r="R33" s="322">
        <v>29.297000000000001</v>
      </c>
      <c r="S33" s="322">
        <v>18.847999999999999</v>
      </c>
      <c r="T33" s="322">
        <v>3.3889999999999998</v>
      </c>
      <c r="U33" s="322">
        <v>4</v>
      </c>
      <c r="V33" s="322">
        <v>0</v>
      </c>
      <c r="W33" s="322">
        <v>15</v>
      </c>
      <c r="X33" s="322">
        <v>2</v>
      </c>
      <c r="Y33" s="322">
        <v>62.555</v>
      </c>
      <c r="Z33" s="322">
        <v>3</v>
      </c>
      <c r="AA33" s="322">
        <f>AJ33</f>
        <v>0</v>
      </c>
      <c r="AB33" s="242"/>
      <c r="AC33" s="322" vm="112">
        <v>0</v>
      </c>
      <c r="AD33" s="322">
        <v>3</v>
      </c>
      <c r="AE33" s="322">
        <v>3</v>
      </c>
      <c r="AF33" s="322">
        <v>3</v>
      </c>
      <c r="AG33" s="322">
        <v>0</v>
      </c>
      <c r="AH33" s="322">
        <v>0</v>
      </c>
      <c r="AI33" s="322">
        <v>0</v>
      </c>
      <c r="AJ33" s="322">
        <v>0</v>
      </c>
      <c r="AK33" s="213"/>
    </row>
    <row r="34" spans="1:37" ht="15" customHeight="1" x14ac:dyDescent="0.35">
      <c r="A34" s="121"/>
      <c r="B34" s="54"/>
      <c r="C34" s="54"/>
      <c r="D34" s="54"/>
      <c r="E34" s="54"/>
      <c r="F34" s="54"/>
      <c r="G34" s="54"/>
      <c r="H34" s="54"/>
      <c r="I34" s="54"/>
      <c r="J34" s="54"/>
      <c r="K34" s="54"/>
      <c r="L34" s="54"/>
      <c r="M34" s="54"/>
      <c r="N34" s="54"/>
      <c r="O34" s="54"/>
      <c r="P34" s="54"/>
      <c r="Q34" s="213"/>
      <c r="R34" s="213"/>
      <c r="S34" s="213"/>
      <c r="T34" s="213"/>
      <c r="U34" s="213"/>
      <c r="V34" s="289"/>
      <c r="W34" s="213"/>
      <c r="X34" s="213"/>
      <c r="Y34" s="213"/>
      <c r="Z34" s="213"/>
      <c r="AA34" s="213"/>
      <c r="AB34" s="213"/>
      <c r="AC34" s="289"/>
      <c r="AD34" s="289"/>
      <c r="AE34" s="289"/>
      <c r="AF34" s="213"/>
      <c r="AG34" s="289"/>
      <c r="AH34" s="289"/>
      <c r="AI34" s="289"/>
      <c r="AJ34" s="289"/>
      <c r="AK34" s="213"/>
    </row>
    <row r="35" spans="1:37" ht="15" customHeight="1" x14ac:dyDescent="0.35">
      <c r="A35" s="121"/>
      <c r="B35" s="174" t="s">
        <v>299</v>
      </c>
      <c r="C35" s="174"/>
      <c r="D35" s="174"/>
      <c r="E35" s="174"/>
      <c r="F35" s="174"/>
      <c r="G35" s="174"/>
      <c r="H35" s="174"/>
      <c r="I35" s="174"/>
      <c r="J35" s="174"/>
      <c r="K35" s="174"/>
      <c r="L35" s="174"/>
      <c r="M35" s="174"/>
      <c r="N35" s="174"/>
      <c r="O35" s="174"/>
      <c r="P35" s="174"/>
      <c r="Q35" s="218">
        <v>2015</v>
      </c>
      <c r="R35" s="218">
        <v>2016</v>
      </c>
      <c r="S35" s="218">
        <v>2017</v>
      </c>
      <c r="T35" s="218">
        <v>2018</v>
      </c>
      <c r="U35" s="218">
        <v>2019</v>
      </c>
      <c r="V35" s="218">
        <v>2020</v>
      </c>
      <c r="W35" s="218">
        <v>2021</v>
      </c>
      <c r="X35" s="218">
        <v>2022</v>
      </c>
      <c r="Y35" s="218">
        <v>2023</v>
      </c>
      <c r="Z35" s="219">
        <v>2024</v>
      </c>
      <c r="AA35" s="220">
        <v>2025</v>
      </c>
      <c r="AB35" s="213"/>
      <c r="AC35" s="221" t="s">
        <v>3</v>
      </c>
      <c r="AD35" s="221" t="s">
        <v>4</v>
      </c>
      <c r="AE35" s="221" t="s">
        <v>5</v>
      </c>
      <c r="AF35" s="221">
        <v>2024</v>
      </c>
      <c r="AG35" s="222" t="s">
        <v>6</v>
      </c>
      <c r="AH35" s="222" t="s">
        <v>7</v>
      </c>
      <c r="AI35" s="222" t="s">
        <v>8</v>
      </c>
      <c r="AJ35" s="222">
        <v>2025</v>
      </c>
      <c r="AK35" s="213"/>
    </row>
    <row r="36" spans="1:37" ht="15" customHeight="1" x14ac:dyDescent="0.35">
      <c r="A36" s="121"/>
      <c r="B36" s="49" t="s">
        <v>300</v>
      </c>
      <c r="C36" s="49"/>
      <c r="D36" s="49"/>
      <c r="E36" s="49"/>
      <c r="F36" s="49"/>
      <c r="G36" s="49"/>
      <c r="H36" s="49"/>
      <c r="I36" s="49"/>
      <c r="J36" s="49"/>
      <c r="K36" s="49"/>
      <c r="L36" s="49"/>
      <c r="M36" s="49"/>
      <c r="N36" s="49"/>
      <c r="O36" s="49"/>
      <c r="P36" s="49"/>
      <c r="Q36" s="340"/>
      <c r="R36" s="340"/>
      <c r="S36" s="340"/>
      <c r="T36" s="340"/>
      <c r="U36" s="340"/>
      <c r="V36" s="340"/>
      <c r="W36" s="340"/>
      <c r="X36" s="340"/>
      <c r="Y36" s="340"/>
      <c r="Z36" s="340"/>
      <c r="AA36" s="340"/>
      <c r="AB36" s="213"/>
      <c r="AC36" s="340"/>
      <c r="AD36" s="340"/>
      <c r="AE36" s="340"/>
      <c r="AF36" s="213"/>
      <c r="AG36" s="341"/>
      <c r="AH36" s="341"/>
      <c r="AI36" s="341"/>
      <c r="AJ36" s="341"/>
      <c r="AK36" s="213"/>
    </row>
    <row r="37" spans="1:37" ht="15" customHeight="1" x14ac:dyDescent="0.35">
      <c r="A37" s="121"/>
      <c r="B37" s="122" t="s">
        <v>301</v>
      </c>
      <c r="C37" s="122"/>
      <c r="D37" s="122"/>
      <c r="E37" s="122"/>
      <c r="F37" s="122"/>
      <c r="G37" s="122"/>
      <c r="H37" s="122"/>
      <c r="I37" s="122"/>
      <c r="J37" s="122"/>
      <c r="K37" s="122"/>
      <c r="L37" s="122"/>
      <c r="M37" s="122"/>
      <c r="N37" s="122"/>
      <c r="O37" s="122"/>
      <c r="P37" s="122"/>
      <c r="Q37" s="290">
        <v>12084</v>
      </c>
      <c r="R37" s="290">
        <v>11992</v>
      </c>
      <c r="S37" s="290">
        <v>11657</v>
      </c>
      <c r="T37" s="290">
        <v>11631</v>
      </c>
      <c r="U37" s="290">
        <v>11660</v>
      </c>
      <c r="V37" s="290">
        <v>12180</v>
      </c>
      <c r="W37" s="290">
        <v>12236</v>
      </c>
      <c r="X37" s="290" vm="499">
        <v>13211</v>
      </c>
      <c r="Y37" s="290" vm="59">
        <v>13041</v>
      </c>
      <c r="Z37" s="290" vm="745">
        <v>12596</v>
      </c>
      <c r="AA37" s="290">
        <f>AJ37</f>
        <v>11865</v>
      </c>
      <c r="AB37" s="213"/>
      <c r="AC37" s="290" vm="115">
        <v>12925</v>
      </c>
      <c r="AD37" s="290" vm="198">
        <v>12857</v>
      </c>
      <c r="AE37" s="290">
        <v>12732</v>
      </c>
      <c r="AF37" s="290" vm="745">
        <v>12596</v>
      </c>
      <c r="AG37" s="290">
        <v>12439</v>
      </c>
      <c r="AH37" s="290">
        <v>12272</v>
      </c>
      <c r="AI37" s="290">
        <v>12040</v>
      </c>
      <c r="AJ37" s="290">
        <v>11865</v>
      </c>
      <c r="AK37" s="213"/>
    </row>
    <row r="38" spans="1:37" ht="15" customHeight="1" x14ac:dyDescent="0.35">
      <c r="A38" s="121"/>
      <c r="B38" s="53" t="s">
        <v>302</v>
      </c>
      <c r="C38" s="53"/>
      <c r="D38" s="53"/>
      <c r="E38" s="53"/>
      <c r="F38" s="53"/>
      <c r="G38" s="53"/>
      <c r="H38" s="53"/>
      <c r="I38" s="53"/>
      <c r="J38" s="53"/>
      <c r="K38" s="53"/>
      <c r="L38" s="53"/>
      <c r="M38" s="53"/>
      <c r="N38" s="53"/>
      <c r="O38" s="53"/>
      <c r="P38" s="53"/>
      <c r="Q38" s="288" t="s">
        <v>18</v>
      </c>
      <c r="R38" s="288" t="s">
        <v>18</v>
      </c>
      <c r="S38" s="288" t="s">
        <v>18</v>
      </c>
      <c r="T38" s="289">
        <v>0.24641045481901813</v>
      </c>
      <c r="U38" s="289">
        <v>0.25</v>
      </c>
      <c r="V38" s="289">
        <v>0.25</v>
      </c>
      <c r="W38" s="289">
        <v>0.2666</v>
      </c>
      <c r="X38" s="289">
        <v>0.27484671864355459</v>
      </c>
      <c r="Y38" s="289">
        <v>0.28763131661682384</v>
      </c>
      <c r="Z38" s="289">
        <v>0.28858367735789142</v>
      </c>
      <c r="AA38" s="289">
        <f t="shared" ref="AA38:AA50" si="2">AJ38</f>
        <v>0.28710000000000002</v>
      </c>
      <c r="AB38" s="213"/>
      <c r="AC38" s="289">
        <v>0.28827852998065762</v>
      </c>
      <c r="AD38" s="289">
        <v>0.28855876176401962</v>
      </c>
      <c r="AE38" s="289">
        <v>0.28858691383237767</v>
      </c>
      <c r="AF38" s="289">
        <v>0.28858367735789142</v>
      </c>
      <c r="AG38" s="289">
        <v>0.28852801672160139</v>
      </c>
      <c r="AH38" s="289">
        <v>0.2888689700130378</v>
      </c>
      <c r="AI38" s="289">
        <v>0.2867940199335548</v>
      </c>
      <c r="AJ38" s="289">
        <v>0.28710000000000002</v>
      </c>
      <c r="AK38" s="213"/>
    </row>
    <row r="39" spans="1:37" ht="15" customHeight="1" x14ac:dyDescent="0.35">
      <c r="A39" s="121"/>
      <c r="B39" s="53" t="s">
        <v>303</v>
      </c>
      <c r="C39" s="53"/>
      <c r="D39" s="53"/>
      <c r="E39" s="53"/>
      <c r="F39" s="53"/>
      <c r="G39" s="53"/>
      <c r="H39" s="53"/>
      <c r="I39" s="53"/>
      <c r="J39" s="53"/>
      <c r="K39" s="53"/>
      <c r="L39" s="53"/>
      <c r="M39" s="53"/>
      <c r="N39" s="53"/>
      <c r="O39" s="53"/>
      <c r="P39" s="53"/>
      <c r="Q39" s="291" t="s">
        <v>18</v>
      </c>
      <c r="R39" s="291" t="s">
        <v>18</v>
      </c>
      <c r="S39" s="288" t="s">
        <v>18</v>
      </c>
      <c r="T39" s="289">
        <v>0.1032</v>
      </c>
      <c r="U39" s="289">
        <v>0.1051</v>
      </c>
      <c r="V39" s="289">
        <v>0.1147</v>
      </c>
      <c r="W39" s="289">
        <v>0.12610299999999999</v>
      </c>
      <c r="X39" s="289" vm="41">
        <v>0.11755400000000001</v>
      </c>
      <c r="Y39" s="289" vm="60">
        <v>0.13395799999999999</v>
      </c>
      <c r="Z39" s="289">
        <v>0.10947919974595109</v>
      </c>
      <c r="AA39" s="289">
        <f t="shared" si="2"/>
        <v>0.1239</v>
      </c>
      <c r="AB39" s="213"/>
      <c r="AC39" s="289">
        <v>2.9864603481624757E-2</v>
      </c>
      <c r="AD39" s="289">
        <v>5.3589484327603645E-2</v>
      </c>
      <c r="AE39" s="289">
        <v>7.9484762802387685E-2</v>
      </c>
      <c r="AF39" s="289">
        <v>0.10947919974595109</v>
      </c>
      <c r="AG39" s="289">
        <v>2.9864603481624757E-2</v>
      </c>
      <c r="AH39" s="289">
        <v>5.8999999999999997E-2</v>
      </c>
      <c r="AI39" s="289">
        <v>9.4E-2</v>
      </c>
      <c r="AJ39" s="289">
        <v>0.1239</v>
      </c>
      <c r="AK39" s="213"/>
    </row>
    <row r="40" spans="1:37" ht="15" customHeight="1" x14ac:dyDescent="0.35">
      <c r="A40" s="121"/>
      <c r="B40" s="123" t="s">
        <v>304</v>
      </c>
      <c r="C40" s="123"/>
      <c r="D40" s="123"/>
      <c r="E40" s="123"/>
      <c r="F40" s="123"/>
      <c r="G40" s="123"/>
      <c r="H40" s="123"/>
      <c r="I40" s="123"/>
      <c r="J40" s="123"/>
      <c r="K40" s="123"/>
      <c r="L40" s="123"/>
      <c r="M40" s="123"/>
      <c r="N40" s="123"/>
      <c r="O40" s="123"/>
      <c r="P40" s="123"/>
      <c r="Q40" s="213"/>
      <c r="R40" s="213"/>
      <c r="S40" s="213"/>
      <c r="T40" s="213"/>
      <c r="U40" s="213"/>
      <c r="V40" s="213"/>
      <c r="W40" s="213"/>
      <c r="X40" s="213"/>
      <c r="Y40" s="213"/>
      <c r="Z40" s="213"/>
      <c r="AA40" s="213"/>
      <c r="AB40" s="213"/>
      <c r="AC40" s="213"/>
      <c r="AD40" s="213"/>
      <c r="AE40" s="213"/>
      <c r="AF40" s="213"/>
      <c r="AG40" s="213"/>
      <c r="AH40" s="213"/>
      <c r="AI40" s="213"/>
      <c r="AJ40" s="213"/>
      <c r="AK40" s="213"/>
    </row>
    <row r="41" spans="1:37" ht="15" customHeight="1" x14ac:dyDescent="0.35">
      <c r="A41" s="121"/>
      <c r="B41" s="122" t="s">
        <v>305</v>
      </c>
      <c r="C41" s="122"/>
      <c r="D41" s="122"/>
      <c r="E41" s="122"/>
      <c r="F41" s="122"/>
      <c r="G41" s="122"/>
      <c r="H41" s="122"/>
      <c r="I41" s="122"/>
      <c r="J41" s="122"/>
      <c r="K41" s="122"/>
      <c r="L41" s="122"/>
      <c r="M41" s="122"/>
      <c r="N41" s="122"/>
      <c r="O41" s="122"/>
      <c r="P41" s="122"/>
      <c r="Q41" s="290">
        <v>443105</v>
      </c>
      <c r="R41" s="290">
        <v>389883</v>
      </c>
      <c r="S41" s="290">
        <v>473078</v>
      </c>
      <c r="T41" s="290">
        <v>398394.17660799995</v>
      </c>
      <c r="U41" s="290">
        <v>400448.45329599991</v>
      </c>
      <c r="V41" s="290">
        <v>273872.676531</v>
      </c>
      <c r="W41" s="290">
        <v>337539.608374</v>
      </c>
      <c r="X41" s="290" vm="500">
        <v>309935.42946299998</v>
      </c>
      <c r="Y41" s="290" vm="61">
        <v>376717.16651700001</v>
      </c>
      <c r="Z41" s="290" vm="330">
        <v>352212.75</v>
      </c>
      <c r="AA41" s="290" vm="783">
        <f t="shared" si="2"/>
        <v>295905.09999999998</v>
      </c>
      <c r="AB41" s="213"/>
      <c r="AC41" s="290" vm="116">
        <v>47170.71</v>
      </c>
      <c r="AD41" s="290" vm="199">
        <v>106444.32</v>
      </c>
      <c r="AE41" s="290" vm="293">
        <v>166931.45000000001</v>
      </c>
      <c r="AF41" s="290" vm="330">
        <v>352212.75</v>
      </c>
      <c r="AG41" s="290" vm="605">
        <v>36888.21</v>
      </c>
      <c r="AH41" s="290" vm="735">
        <v>90629.85</v>
      </c>
      <c r="AI41" s="290" vm="714">
        <v>137016.29999999999</v>
      </c>
      <c r="AJ41" s="290" vm="783">
        <v>295905.09999999998</v>
      </c>
      <c r="AK41" s="213"/>
    </row>
    <row r="42" spans="1:37" ht="15" customHeight="1" x14ac:dyDescent="0.35">
      <c r="A42" s="121"/>
      <c r="B42" s="53" t="s">
        <v>306</v>
      </c>
      <c r="C42" s="53"/>
      <c r="D42" s="53"/>
      <c r="E42" s="53"/>
      <c r="F42" s="53"/>
      <c r="G42" s="53"/>
      <c r="H42" s="53"/>
      <c r="I42" s="53"/>
      <c r="J42" s="53"/>
      <c r="K42" s="53"/>
      <c r="L42" s="53"/>
      <c r="M42" s="53"/>
      <c r="N42" s="53"/>
      <c r="O42" s="53"/>
      <c r="P42" s="53"/>
      <c r="Q42" s="288" t="s">
        <v>18</v>
      </c>
      <c r="R42" s="288" t="s">
        <v>18</v>
      </c>
      <c r="S42" s="288" t="s">
        <v>18</v>
      </c>
      <c r="T42" s="289">
        <v>0.99691437387503212</v>
      </c>
      <c r="U42" s="289">
        <v>0.97368421052631571</v>
      </c>
      <c r="V42" s="289">
        <v>1</v>
      </c>
      <c r="W42" s="289">
        <v>1</v>
      </c>
      <c r="X42" s="289" vm="42">
        <v>0.99515600000000004</v>
      </c>
      <c r="Y42" s="289" vm="62">
        <v>1</v>
      </c>
      <c r="Z42" s="289" vm="329">
        <v>1</v>
      </c>
      <c r="AA42" s="289">
        <f t="shared" si="2"/>
        <v>1</v>
      </c>
      <c r="AB42" s="213"/>
      <c r="AC42" s="289" vm="117">
        <v>0.56897500000000001</v>
      </c>
      <c r="AD42" s="289" vm="200">
        <v>0.799261</v>
      </c>
      <c r="AE42" s="289" vm="294">
        <v>0.96630499999999997</v>
      </c>
      <c r="AF42" s="289" vm="329">
        <v>1</v>
      </c>
      <c r="AG42" s="289">
        <v>0.61733258000000002</v>
      </c>
      <c r="AH42" s="289">
        <v>0.87760000000000005</v>
      </c>
      <c r="AI42" s="289">
        <v>0.98709999999999998</v>
      </c>
      <c r="AJ42" s="289">
        <v>1</v>
      </c>
      <c r="AK42" s="213"/>
    </row>
    <row r="43" spans="1:37" ht="15" customHeight="1" x14ac:dyDescent="0.35">
      <c r="A43" s="121"/>
      <c r="B43" s="54" t="s">
        <v>307</v>
      </c>
      <c r="C43" s="54"/>
      <c r="D43" s="54"/>
      <c r="E43" s="54"/>
      <c r="F43" s="54"/>
      <c r="G43" s="54"/>
      <c r="H43" s="54"/>
      <c r="I43" s="54"/>
      <c r="J43" s="54"/>
      <c r="K43" s="54"/>
      <c r="L43" s="54"/>
      <c r="M43" s="54"/>
      <c r="N43" s="54"/>
      <c r="O43" s="54"/>
      <c r="P43" s="54"/>
      <c r="Q43" s="291" t="s">
        <v>18</v>
      </c>
      <c r="R43" s="291" t="s">
        <v>18</v>
      </c>
      <c r="S43" s="291" t="s">
        <v>18</v>
      </c>
      <c r="T43" s="290">
        <v>4042.6642515544854</v>
      </c>
      <c r="U43" s="290">
        <v>3756</v>
      </c>
      <c r="V43" s="290">
        <v>3250</v>
      </c>
      <c r="W43" s="290">
        <v>3703.7467551509999</v>
      </c>
      <c r="X43" s="290">
        <v>3787.5358401509998</v>
      </c>
      <c r="Y43" s="290">
        <v>5189.8473110640007</v>
      </c>
      <c r="Z43" s="290" vm="746">
        <v>6371.9634139999998</v>
      </c>
      <c r="AA43" s="290" vm="784">
        <f t="shared" si="2"/>
        <v>7665.3819329999997</v>
      </c>
      <c r="AB43" s="213"/>
      <c r="AC43" s="290" vm="118">
        <v>1054.0646139999999</v>
      </c>
      <c r="AD43" s="290" vm="201">
        <v>3014.8583400000002</v>
      </c>
      <c r="AE43" s="290" vm="289">
        <v>3736.7141419999998</v>
      </c>
      <c r="AF43" s="290" vm="746">
        <v>6371.9634139999998</v>
      </c>
      <c r="AG43" s="290" vm="600">
        <v>970.141796</v>
      </c>
      <c r="AH43" s="290" vm="736">
        <v>3432.2253850000002</v>
      </c>
      <c r="AI43" s="290" vm="715">
        <v>4815.6719999999996</v>
      </c>
      <c r="AJ43" s="290" vm="784">
        <v>7665.3819329999997</v>
      </c>
      <c r="AK43" s="213"/>
    </row>
    <row r="44" spans="1:37" ht="15" customHeight="1" x14ac:dyDescent="0.35">
      <c r="A44" s="121"/>
      <c r="B44" s="123" t="s">
        <v>308</v>
      </c>
      <c r="C44" s="123"/>
      <c r="D44" s="123"/>
      <c r="E44" s="123"/>
      <c r="F44" s="123"/>
      <c r="G44" s="123"/>
      <c r="H44" s="123"/>
      <c r="I44" s="123"/>
      <c r="J44" s="123"/>
      <c r="K44" s="123"/>
      <c r="L44" s="123"/>
      <c r="M44" s="123"/>
      <c r="N44" s="123"/>
      <c r="O44" s="123"/>
      <c r="P44" s="123"/>
      <c r="Q44" s="213"/>
      <c r="R44" s="213"/>
      <c r="S44" s="213"/>
      <c r="T44" s="213"/>
      <c r="U44" s="213"/>
      <c r="V44" s="213"/>
      <c r="W44" s="213"/>
      <c r="X44" s="213"/>
      <c r="Y44" s="213"/>
      <c r="Z44" s="213"/>
      <c r="AA44" s="213"/>
      <c r="AB44" s="213"/>
      <c r="AC44" s="213"/>
      <c r="AD44" s="213"/>
      <c r="AE44" s="213"/>
      <c r="AF44" s="213"/>
      <c r="AG44" s="213"/>
      <c r="AH44" s="213"/>
      <c r="AI44" s="213"/>
      <c r="AJ44" s="213"/>
      <c r="AK44" s="213"/>
    </row>
    <row r="45" spans="1:37" ht="15" customHeight="1" x14ac:dyDescent="0.35">
      <c r="A45" s="121"/>
      <c r="B45" s="452" t="s">
        <v>309</v>
      </c>
      <c r="C45" s="122"/>
      <c r="D45" s="122"/>
      <c r="E45" s="122"/>
      <c r="F45" s="122"/>
      <c r="G45" s="122"/>
      <c r="H45" s="122"/>
      <c r="I45" s="122"/>
      <c r="J45" s="122"/>
      <c r="K45" s="122"/>
      <c r="L45" s="122"/>
      <c r="M45" s="122"/>
      <c r="N45" s="122"/>
      <c r="O45" s="122"/>
      <c r="P45" s="122"/>
      <c r="Q45" s="288" t="s">
        <v>18</v>
      </c>
      <c r="R45" s="288" t="s">
        <v>18</v>
      </c>
      <c r="S45" s="288" t="s">
        <v>18</v>
      </c>
      <c r="T45" s="290">
        <v>29</v>
      </c>
      <c r="U45" s="290">
        <v>29</v>
      </c>
      <c r="V45" s="290">
        <v>17</v>
      </c>
      <c r="W45" s="290">
        <v>21</v>
      </c>
      <c r="X45" s="290" vm="501">
        <v>28</v>
      </c>
      <c r="Y45" s="290" vm="63">
        <v>37</v>
      </c>
      <c r="Z45" s="290" vm="331">
        <v>27</v>
      </c>
      <c r="AA45" s="290" vm="785">
        <f t="shared" si="2"/>
        <v>30</v>
      </c>
      <c r="AB45" s="213"/>
      <c r="AC45" s="290" vm="119">
        <v>7</v>
      </c>
      <c r="AD45" s="290" vm="202">
        <v>14</v>
      </c>
      <c r="AE45" s="290" vm="295">
        <v>25</v>
      </c>
      <c r="AF45" s="290" vm="331">
        <v>27</v>
      </c>
      <c r="AG45" s="290" vm="602">
        <v>12</v>
      </c>
      <c r="AH45" s="290" vm="737">
        <v>23</v>
      </c>
      <c r="AI45" s="290" vm="716">
        <v>25</v>
      </c>
      <c r="AJ45" s="290" vm="785">
        <v>30</v>
      </c>
      <c r="AK45" s="213"/>
    </row>
    <row r="46" spans="1:37" ht="15" customHeight="1" x14ac:dyDescent="0.35">
      <c r="A46" s="121"/>
      <c r="B46" s="451" t="s">
        <v>310</v>
      </c>
      <c r="C46" s="53"/>
      <c r="D46" s="53"/>
      <c r="E46" s="53"/>
      <c r="F46" s="53"/>
      <c r="G46" s="53"/>
      <c r="H46" s="53"/>
      <c r="I46" s="53"/>
      <c r="J46" s="53"/>
      <c r="K46" s="53"/>
      <c r="L46" s="53"/>
      <c r="M46" s="53"/>
      <c r="N46" s="53"/>
      <c r="O46" s="53"/>
      <c r="P46" s="53"/>
      <c r="Q46" s="291" t="s">
        <v>18</v>
      </c>
      <c r="R46" s="291" t="s">
        <v>18</v>
      </c>
      <c r="S46" s="291" t="s">
        <v>18</v>
      </c>
      <c r="T46" s="290">
        <v>106</v>
      </c>
      <c r="U46" s="290">
        <v>82</v>
      </c>
      <c r="V46" s="290">
        <v>115</v>
      </c>
      <c r="W46" s="290">
        <v>132</v>
      </c>
      <c r="X46" s="290" vm="27">
        <v>105</v>
      </c>
      <c r="Y46" s="290" vm="64">
        <v>140</v>
      </c>
      <c r="Z46" s="290" vm="747">
        <v>111</v>
      </c>
      <c r="AA46" s="290" vm="786">
        <f t="shared" si="2"/>
        <v>68</v>
      </c>
      <c r="AB46" s="213"/>
      <c r="AC46" s="290" vm="120">
        <v>25</v>
      </c>
      <c r="AD46" s="290" vm="203">
        <v>55</v>
      </c>
      <c r="AE46" s="290" vm="296">
        <v>85</v>
      </c>
      <c r="AF46" s="290" vm="747">
        <v>111</v>
      </c>
      <c r="AG46" s="290" vm="601">
        <v>10</v>
      </c>
      <c r="AH46" s="290" vm="588">
        <v>26</v>
      </c>
      <c r="AI46" s="290" vm="717">
        <v>52</v>
      </c>
      <c r="AJ46" s="290" vm="786">
        <v>68</v>
      </c>
      <c r="AK46" s="213"/>
    </row>
    <row r="47" spans="1:37" ht="15" customHeight="1" x14ac:dyDescent="0.35">
      <c r="A47" s="121"/>
      <c r="B47" s="7" t="s">
        <v>311</v>
      </c>
      <c r="C47" s="54"/>
      <c r="D47" s="54"/>
      <c r="E47" s="54"/>
      <c r="F47" s="54"/>
      <c r="G47" s="54"/>
      <c r="H47" s="54"/>
      <c r="I47" s="54"/>
      <c r="J47" s="54"/>
      <c r="K47" s="54"/>
      <c r="L47" s="54"/>
      <c r="M47" s="54"/>
      <c r="N47" s="54"/>
      <c r="O47" s="54"/>
      <c r="P47" s="54"/>
      <c r="Q47" s="288" t="s">
        <v>18</v>
      </c>
      <c r="R47" s="288" t="s">
        <v>18</v>
      </c>
      <c r="S47" s="288" t="s">
        <v>18</v>
      </c>
      <c r="T47" s="290">
        <v>2</v>
      </c>
      <c r="U47" s="290">
        <v>0</v>
      </c>
      <c r="V47" s="290">
        <v>0</v>
      </c>
      <c r="W47" s="290">
        <v>0</v>
      </c>
      <c r="X47" s="290" vm="28">
        <v>0</v>
      </c>
      <c r="Y47" s="290" vm="65">
        <v>0</v>
      </c>
      <c r="Z47" s="290" vm="748">
        <v>0</v>
      </c>
      <c r="AA47" s="290" vm="787">
        <f t="shared" si="2"/>
        <v>0</v>
      </c>
      <c r="AB47" s="213"/>
      <c r="AC47" s="290" vm="121">
        <v>0</v>
      </c>
      <c r="AD47" s="290" vm="204">
        <v>0</v>
      </c>
      <c r="AE47" s="290" vm="297">
        <v>0</v>
      </c>
      <c r="AF47" s="290" vm="748">
        <v>0</v>
      </c>
      <c r="AG47" s="290" vm="509">
        <v>0</v>
      </c>
      <c r="AH47" s="290" vm="738">
        <v>0</v>
      </c>
      <c r="AI47" s="290" vm="718">
        <v>0</v>
      </c>
      <c r="AJ47" s="290" vm="787">
        <v>0</v>
      </c>
      <c r="AK47" s="213"/>
    </row>
    <row r="48" spans="1:37" ht="15" customHeight="1" x14ac:dyDescent="0.35">
      <c r="A48" s="121"/>
      <c r="B48" s="7" t="s">
        <v>312</v>
      </c>
      <c r="C48" s="54"/>
      <c r="D48" s="54"/>
      <c r="E48" s="54"/>
      <c r="F48" s="54"/>
      <c r="G48" s="54"/>
      <c r="H48" s="54"/>
      <c r="I48" s="54"/>
      <c r="J48" s="54"/>
      <c r="K48" s="54"/>
      <c r="L48" s="54"/>
      <c r="M48" s="54"/>
      <c r="N48" s="54"/>
      <c r="O48" s="54"/>
      <c r="P48" s="54"/>
      <c r="Q48" s="291" t="s">
        <v>18</v>
      </c>
      <c r="R48" s="291" t="s">
        <v>18</v>
      </c>
      <c r="S48" s="291" t="s">
        <v>18</v>
      </c>
      <c r="T48" s="290">
        <v>5</v>
      </c>
      <c r="U48" s="290">
        <v>2</v>
      </c>
      <c r="V48" s="290">
        <v>3</v>
      </c>
      <c r="W48" s="290">
        <v>7</v>
      </c>
      <c r="X48" s="290" vm="94">
        <v>5</v>
      </c>
      <c r="Y48" s="290" vm="66">
        <v>5</v>
      </c>
      <c r="Z48" s="290" vm="749">
        <v>6</v>
      </c>
      <c r="AA48" s="290" vm="788">
        <f t="shared" si="2"/>
        <v>3</v>
      </c>
      <c r="AB48" s="213"/>
      <c r="AC48" s="290" vm="122">
        <v>1</v>
      </c>
      <c r="AD48" s="290" vm="205">
        <v>4</v>
      </c>
      <c r="AE48" s="290" vm="298">
        <v>6</v>
      </c>
      <c r="AF48" s="290" vm="749">
        <v>6</v>
      </c>
      <c r="AG48" s="290" vm="607">
        <v>0</v>
      </c>
      <c r="AH48" s="290" vm="739">
        <v>0</v>
      </c>
      <c r="AI48" s="290" vm="719">
        <v>2</v>
      </c>
      <c r="AJ48" s="290" vm="788">
        <v>3</v>
      </c>
      <c r="AK48" s="213"/>
    </row>
    <row r="49" spans="1:37" ht="15" customHeight="1" x14ac:dyDescent="0.35">
      <c r="A49" s="121"/>
      <c r="B49" s="7" t="s">
        <v>313</v>
      </c>
      <c r="C49" s="54"/>
      <c r="D49" s="54"/>
      <c r="E49" s="54"/>
      <c r="F49" s="54"/>
      <c r="G49" s="54"/>
      <c r="H49" s="54"/>
      <c r="I49" s="54"/>
      <c r="J49" s="54"/>
      <c r="K49" s="54"/>
      <c r="L49" s="54"/>
      <c r="M49" s="54"/>
      <c r="N49" s="54"/>
      <c r="O49" s="54"/>
      <c r="P49" s="54"/>
      <c r="Q49" s="288" t="s">
        <v>18</v>
      </c>
      <c r="R49" s="288" t="s">
        <v>18</v>
      </c>
      <c r="S49" s="288" t="s">
        <v>18</v>
      </c>
      <c r="T49" s="383">
        <v>1.3563675182483559</v>
      </c>
      <c r="U49" s="383">
        <v>1.5</v>
      </c>
      <c r="V49" s="383">
        <v>0.77</v>
      </c>
      <c r="W49" s="383">
        <v>0.92</v>
      </c>
      <c r="X49" s="383" vm="15">
        <v>1.1299999999999999</v>
      </c>
      <c r="Y49" s="383" vm="67">
        <v>1.466717</v>
      </c>
      <c r="Z49" s="383" vm="750">
        <v>1.146733</v>
      </c>
      <c r="AA49" s="383" vm="789">
        <f t="shared" si="2"/>
        <v>1.333842</v>
      </c>
      <c r="AB49" s="383"/>
      <c r="AC49" s="383" vm="123">
        <v>1.1432640000000001</v>
      </c>
      <c r="AD49" s="383" vm="256">
        <v>1.1460600000000001</v>
      </c>
      <c r="AE49" s="383" vm="299">
        <v>1.4108039999999999</v>
      </c>
      <c r="AF49" s="383" vm="750">
        <v>1.146733</v>
      </c>
      <c r="AG49" s="383" vm="604">
        <v>2.0472030000000001</v>
      </c>
      <c r="AH49" s="383" vm="588">
        <v>1.9505399999999999</v>
      </c>
      <c r="AI49" s="383" vm="720">
        <v>1.52156</v>
      </c>
      <c r="AJ49" s="383" vm="789">
        <v>1.333842</v>
      </c>
      <c r="AK49" s="213"/>
    </row>
    <row r="50" spans="1:37" ht="15" customHeight="1" x14ac:dyDescent="0.35">
      <c r="A50" s="121"/>
      <c r="B50" s="7" t="s">
        <v>314</v>
      </c>
      <c r="C50" s="54"/>
      <c r="D50" s="54"/>
      <c r="E50" s="54"/>
      <c r="F50" s="54"/>
      <c r="G50" s="54"/>
      <c r="H50" s="54"/>
      <c r="I50" s="54"/>
      <c r="J50" s="54"/>
      <c r="K50" s="54"/>
      <c r="L50" s="54"/>
      <c r="M50" s="54"/>
      <c r="N50" s="54"/>
      <c r="O50" s="54"/>
      <c r="P50" s="54"/>
      <c r="Q50" s="291" t="s">
        <v>18</v>
      </c>
      <c r="R50" s="291" t="s">
        <v>18</v>
      </c>
      <c r="S50" s="291" t="s">
        <v>18</v>
      </c>
      <c r="T50" s="383">
        <v>2.4955222818290688</v>
      </c>
      <c r="U50" s="383">
        <v>1.84</v>
      </c>
      <c r="V50" s="383">
        <v>2.12</v>
      </c>
      <c r="W50" s="383">
        <v>2.09</v>
      </c>
      <c r="X50" s="383" vm="43">
        <v>2.1800000000000002</v>
      </c>
      <c r="Y50" s="383" vm="58">
        <v>2.3182670000000001</v>
      </c>
      <c r="Z50" s="383" vm="751">
        <v>1.9517530000000001</v>
      </c>
      <c r="AA50" s="383" vm="790">
        <f t="shared" si="2"/>
        <v>1.3428279999999999</v>
      </c>
      <c r="AB50" s="383"/>
      <c r="AC50" s="383" vm="124">
        <v>2.0119220000000002</v>
      </c>
      <c r="AD50" s="383" vm="206">
        <v>1.925827</v>
      </c>
      <c r="AE50" s="383" vm="300">
        <v>1.9901199999999999</v>
      </c>
      <c r="AF50" s="383" vm="751">
        <v>1.9517530000000001</v>
      </c>
      <c r="AG50" s="383" vm="509">
        <v>0.86646900000000004</v>
      </c>
      <c r="AH50" s="383" vm="588">
        <v>1.0895159999999999</v>
      </c>
      <c r="AI50" s="383" vm="721">
        <v>1.5605880000000001</v>
      </c>
      <c r="AJ50" s="383" vm="790">
        <v>1.3428279999999999</v>
      </c>
      <c r="AK50" s="213"/>
    </row>
    <row r="51" spans="1:37" ht="15" customHeight="1" x14ac:dyDescent="0.35">
      <c r="A51" s="121"/>
      <c r="B51" s="54"/>
      <c r="C51" s="54"/>
      <c r="D51" s="54"/>
      <c r="E51" s="54"/>
      <c r="F51" s="54"/>
      <c r="G51" s="54"/>
      <c r="H51" s="54"/>
      <c r="I51" s="54"/>
      <c r="J51" s="54"/>
      <c r="K51" s="54"/>
      <c r="L51" s="54"/>
      <c r="M51" s="54"/>
      <c r="N51" s="54"/>
      <c r="O51" s="54"/>
      <c r="P51" s="54"/>
      <c r="Q51" s="242"/>
      <c r="R51" s="242"/>
      <c r="S51" s="276"/>
      <c r="T51" s="227"/>
      <c r="U51" s="213"/>
      <c r="V51" s="213"/>
      <c r="W51" s="213"/>
      <c r="X51" s="213"/>
      <c r="Y51" s="213"/>
      <c r="Z51" s="213"/>
      <c r="AA51" s="213"/>
      <c r="AB51" s="213"/>
      <c r="AC51" s="213"/>
      <c r="AD51" s="213"/>
      <c r="AE51" s="213"/>
      <c r="AF51" s="213"/>
      <c r="AG51" s="213"/>
      <c r="AH51" s="213"/>
      <c r="AI51" s="213"/>
      <c r="AJ51" s="213"/>
      <c r="AK51" s="213"/>
    </row>
  </sheetData>
  <pageMargins left="0.7" right="0.7" top="0.75" bottom="0.75" header="0.3" footer="0.3"/>
  <pageSetup paperSize="8" scale="72"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codeName="Sheet2">
    <tabColor rgb="FF8CA7AF"/>
  </sheetPr>
  <dimension ref="A1:AJ27"/>
  <sheetViews>
    <sheetView showGridLines="0" zoomScale="80" zoomScaleNormal="80" workbookViewId="0">
      <selection activeCell="AM1" sqref="AM1:AM1048576"/>
    </sheetView>
  </sheetViews>
  <sheetFormatPr defaultRowHeight="14.5" x14ac:dyDescent="0.35"/>
  <cols>
    <col min="1" max="1" width="5.54296875" customWidth="1"/>
    <col min="2" max="2" width="31" bestFit="1" customWidth="1"/>
    <col min="3" max="11" width="9.1796875" style="78" hidden="1" customWidth="1"/>
    <col min="12" max="16" width="9.1796875" customWidth="1"/>
    <col min="32" max="32" width="10.81640625" bestFit="1" customWidth="1"/>
    <col min="33" max="33" width="11.1796875" customWidth="1"/>
    <col min="34" max="34" width="9.453125" bestFit="1" customWidth="1"/>
  </cols>
  <sheetData>
    <row r="1" spans="1:36" s="213" customFormat="1" ht="5.15" customHeight="1" x14ac:dyDescent="0.35">
      <c r="A1"/>
      <c r="B1"/>
      <c r="C1" s="78"/>
      <c r="D1" s="78"/>
      <c r="E1" s="78"/>
      <c r="F1" s="78"/>
      <c r="G1" s="78"/>
      <c r="H1" s="78"/>
      <c r="I1" s="78"/>
      <c r="J1" s="78"/>
      <c r="K1" s="78"/>
    </row>
    <row r="2" spans="1:36" s="213" customFormat="1" ht="30" customHeight="1" x14ac:dyDescent="0.35">
      <c r="A2"/>
      <c r="B2" s="167" t="s">
        <v>1</v>
      </c>
      <c r="C2" s="190"/>
      <c r="D2" s="190"/>
      <c r="E2" s="190"/>
      <c r="F2" s="190"/>
      <c r="G2" s="190"/>
      <c r="H2" s="190"/>
      <c r="I2" s="190"/>
      <c r="J2" s="190"/>
      <c r="K2" s="190"/>
      <c r="L2" s="214"/>
      <c r="M2" s="214"/>
      <c r="N2" s="214"/>
      <c r="O2" s="214"/>
      <c r="P2" s="214"/>
      <c r="Q2" s="214"/>
      <c r="R2" s="214"/>
      <c r="S2" s="214"/>
      <c r="T2" s="214"/>
      <c r="U2" s="214"/>
      <c r="V2" s="215"/>
      <c r="W2" s="215"/>
      <c r="X2" s="215"/>
      <c r="Y2" s="216"/>
      <c r="Z2" s="216"/>
      <c r="AA2" s="216"/>
      <c r="AB2" s="216"/>
      <c r="AD2" s="217"/>
      <c r="AE2" s="217"/>
      <c r="AF2" s="217"/>
      <c r="AG2" s="217"/>
    </row>
    <row r="3" spans="1:36" s="213" customFormat="1" x14ac:dyDescent="0.35">
      <c r="A3"/>
      <c r="B3" s="161" t="s">
        <v>2</v>
      </c>
      <c r="C3" s="169"/>
      <c r="D3" s="169"/>
      <c r="E3" s="169"/>
      <c r="F3" s="169"/>
      <c r="G3" s="169"/>
      <c r="H3" s="169"/>
      <c r="I3" s="169"/>
      <c r="J3" s="169"/>
      <c r="K3" s="169"/>
      <c r="L3" s="218">
        <v>2010</v>
      </c>
      <c r="M3" s="218">
        <v>2011</v>
      </c>
      <c r="N3" s="218">
        <v>2012</v>
      </c>
      <c r="O3" s="218">
        <v>2013</v>
      </c>
      <c r="P3" s="218">
        <v>2014</v>
      </c>
      <c r="Q3" s="218">
        <v>2015</v>
      </c>
      <c r="R3" s="218">
        <v>2016</v>
      </c>
      <c r="S3" s="218">
        <v>2017</v>
      </c>
      <c r="T3" s="218">
        <v>2018</v>
      </c>
      <c r="U3" s="218">
        <v>2019</v>
      </c>
      <c r="V3" s="218">
        <v>2020</v>
      </c>
      <c r="W3" s="218">
        <v>2021</v>
      </c>
      <c r="X3" s="218">
        <v>2022</v>
      </c>
      <c r="Y3" s="218">
        <v>2023</v>
      </c>
      <c r="Z3" s="219">
        <v>2024</v>
      </c>
      <c r="AA3" s="220">
        <v>2025</v>
      </c>
      <c r="AC3" s="221" t="s">
        <v>3</v>
      </c>
      <c r="AD3" s="221" t="s">
        <v>4</v>
      </c>
      <c r="AE3" s="221" t="s">
        <v>5</v>
      </c>
      <c r="AF3" s="221">
        <v>2024</v>
      </c>
      <c r="AG3" s="222" t="s">
        <v>6</v>
      </c>
      <c r="AH3" s="222" t="s">
        <v>7</v>
      </c>
      <c r="AI3" s="223" t="s">
        <v>8</v>
      </c>
      <c r="AJ3" s="224">
        <v>2025</v>
      </c>
    </row>
    <row r="4" spans="1:36" s="213" customFormat="1" x14ac:dyDescent="0.35">
      <c r="A4"/>
      <c r="B4" s="6" t="s">
        <v>9</v>
      </c>
      <c r="C4" s="157"/>
      <c r="D4" s="157"/>
      <c r="E4" s="157"/>
      <c r="F4" s="157"/>
      <c r="G4" s="157"/>
      <c r="H4" s="157"/>
      <c r="I4" s="157"/>
      <c r="J4" s="157"/>
      <c r="K4" s="157"/>
    </row>
    <row r="5" spans="1:36" s="213" customFormat="1" x14ac:dyDescent="0.35">
      <c r="A5"/>
      <c r="B5" t="s">
        <v>10</v>
      </c>
      <c r="C5" s="78"/>
      <c r="D5" s="78"/>
      <c r="E5" s="78"/>
      <c r="F5" s="78"/>
      <c r="G5" s="78"/>
      <c r="H5" s="78"/>
      <c r="I5" s="78"/>
      <c r="J5" s="78"/>
      <c r="K5" s="78"/>
      <c r="L5" s="225">
        <v>1.33</v>
      </c>
      <c r="M5" s="225">
        <v>1.39</v>
      </c>
      <c r="N5" s="225">
        <v>1.28</v>
      </c>
      <c r="O5" s="225">
        <v>1.33</v>
      </c>
      <c r="P5" s="225">
        <v>1.33</v>
      </c>
      <c r="Q5" s="225">
        <v>1.1100000000000001</v>
      </c>
      <c r="R5" s="225">
        <v>1.1100000000000001</v>
      </c>
      <c r="S5" s="225">
        <v>1.1299999999999999</v>
      </c>
      <c r="T5" s="225">
        <v>1.18</v>
      </c>
      <c r="U5" s="225">
        <v>1.1200000000000001</v>
      </c>
      <c r="V5" s="225">
        <v>1.1399999999999999</v>
      </c>
      <c r="W5" s="225">
        <v>1.18</v>
      </c>
      <c r="X5" s="225" vm="10">
        <v>1.0530489999999999</v>
      </c>
      <c r="Y5" s="225" vm="457">
        <v>1.081269</v>
      </c>
      <c r="Z5" s="225" vm="321">
        <v>1.0823799999999999</v>
      </c>
      <c r="AA5" s="225">
        <f>AJ5</f>
        <v>1.129983</v>
      </c>
      <c r="AC5" s="225" vm="303">
        <v>1.0857870000000001</v>
      </c>
      <c r="AD5" s="225" vm="172">
        <v>1.0812520000000001</v>
      </c>
      <c r="AE5" s="225" vm="265">
        <v>1.0871280000000001</v>
      </c>
      <c r="AF5" s="225" vm="321">
        <v>1.0823799999999999</v>
      </c>
      <c r="AG5" s="225" vm="461">
        <v>1.052341</v>
      </c>
      <c r="AH5" s="225">
        <v>1.092746</v>
      </c>
      <c r="AI5" s="225">
        <v>1.1187800000000001</v>
      </c>
      <c r="AJ5" s="225">
        <v>1.129983</v>
      </c>
    </row>
    <row r="6" spans="1:36" s="213" customFormat="1" x14ac:dyDescent="0.35">
      <c r="A6"/>
      <c r="B6" t="s">
        <v>11</v>
      </c>
      <c r="C6" s="78"/>
      <c r="D6" s="78"/>
      <c r="E6" s="78"/>
      <c r="F6" s="78"/>
      <c r="G6" s="78"/>
      <c r="H6" s="78"/>
      <c r="I6" s="78"/>
      <c r="J6" s="78"/>
      <c r="K6" s="78"/>
      <c r="L6" s="225">
        <v>1.34</v>
      </c>
      <c r="M6" s="225">
        <v>1.29</v>
      </c>
      <c r="N6" s="225">
        <v>1.32</v>
      </c>
      <c r="O6" s="225">
        <v>1.38</v>
      </c>
      <c r="P6" s="225">
        <v>1.21</v>
      </c>
      <c r="Q6" s="225">
        <v>1.0900000000000001</v>
      </c>
      <c r="R6" s="225">
        <v>1.05</v>
      </c>
      <c r="S6" s="225">
        <v>1.2</v>
      </c>
      <c r="T6" s="225">
        <v>1.1399999999999999</v>
      </c>
      <c r="U6" s="225">
        <v>1.1200000000000001</v>
      </c>
      <c r="V6" s="225">
        <v>1.23</v>
      </c>
      <c r="W6" s="225">
        <v>1.1299999999999999</v>
      </c>
      <c r="X6" s="225" vm="12">
        <v>1.0666</v>
      </c>
      <c r="Y6" s="225" vm="459">
        <v>1.105</v>
      </c>
      <c r="Z6" s="225" vm="511">
        <v>1.0388999999999999</v>
      </c>
      <c r="AA6" s="225">
        <f>AJ6</f>
        <v>1.175</v>
      </c>
      <c r="AC6" s="225" vm="314">
        <v>1.0810999999999999</v>
      </c>
      <c r="AD6" s="225" vm="317">
        <v>1.0705</v>
      </c>
      <c r="AE6" s="225" vm="267">
        <v>1.1195999999999999</v>
      </c>
      <c r="AF6" s="225" vm="511">
        <v>1.0388999999999999</v>
      </c>
      <c r="AG6" s="225" vm="460">
        <v>1.0814999999999999</v>
      </c>
      <c r="AH6" s="225">
        <v>1.1719999999999999</v>
      </c>
      <c r="AI6" s="225">
        <v>1.1740999999999999</v>
      </c>
      <c r="AJ6" s="225">
        <v>1.175</v>
      </c>
    </row>
    <row r="7" spans="1:36" s="213" customFormat="1" x14ac:dyDescent="0.35">
      <c r="A7"/>
      <c r="B7"/>
      <c r="C7" s="78"/>
      <c r="D7" s="78"/>
      <c r="E7" s="78"/>
      <c r="F7" s="78"/>
      <c r="G7" s="78"/>
      <c r="H7" s="78"/>
      <c r="I7" s="78"/>
      <c r="J7" s="78"/>
      <c r="K7" s="78"/>
      <c r="AD7" s="225"/>
      <c r="AE7" s="225"/>
      <c r="AF7" s="225"/>
      <c r="AG7" s="225"/>
      <c r="AH7" s="225"/>
      <c r="AI7" s="225"/>
      <c r="AJ7" s="225"/>
    </row>
    <row r="8" spans="1:36" s="213" customFormat="1" x14ac:dyDescent="0.35">
      <c r="A8"/>
      <c r="B8" s="6" t="s">
        <v>12</v>
      </c>
      <c r="C8" s="157"/>
      <c r="D8" s="157"/>
      <c r="E8" s="157"/>
      <c r="F8" s="157"/>
      <c r="G8" s="157"/>
      <c r="H8" s="157"/>
      <c r="I8" s="157"/>
      <c r="J8" s="157"/>
      <c r="K8" s="157"/>
      <c r="AD8" s="225"/>
      <c r="AE8" s="225"/>
      <c r="AF8" s="225"/>
      <c r="AG8" s="225"/>
      <c r="AH8" s="225"/>
      <c r="AI8" s="225"/>
      <c r="AJ8" s="225"/>
    </row>
    <row r="9" spans="1:36" s="213" customFormat="1" x14ac:dyDescent="0.35">
      <c r="A9"/>
      <c r="B9" t="s">
        <v>13</v>
      </c>
      <c r="C9" s="78"/>
      <c r="D9" s="78"/>
      <c r="E9" s="78"/>
      <c r="F9" s="78"/>
      <c r="G9" s="78"/>
      <c r="H9" s="78"/>
      <c r="I9" s="78"/>
      <c r="J9" s="78"/>
      <c r="K9" s="78"/>
      <c r="L9" s="225">
        <v>2.33</v>
      </c>
      <c r="M9" s="225">
        <v>2.33</v>
      </c>
      <c r="N9" s="225">
        <v>2.5099999999999998</v>
      </c>
      <c r="O9" s="225">
        <v>2.87</v>
      </c>
      <c r="P9" s="225">
        <v>3.12</v>
      </c>
      <c r="Q9" s="225">
        <v>3.7</v>
      </c>
      <c r="R9" s="225">
        <v>3.86</v>
      </c>
      <c r="S9" s="225">
        <v>3.6</v>
      </c>
      <c r="T9" s="225">
        <v>4.3099999999999996</v>
      </c>
      <c r="U9" s="225">
        <v>4.41</v>
      </c>
      <c r="V9" s="225">
        <v>5.89</v>
      </c>
      <c r="W9" s="225">
        <v>6.38</v>
      </c>
      <c r="X9" s="225" vm="11">
        <v>5.4399040000000003</v>
      </c>
      <c r="Y9" s="225" vm="458">
        <v>5.4010090000000002</v>
      </c>
      <c r="Z9" s="225" vm="510">
        <v>5.8282829999999999</v>
      </c>
      <c r="AA9" s="225">
        <f>AJ9</f>
        <v>6.3071669999999997</v>
      </c>
      <c r="AC9" s="225" vm="313">
        <v>5.3752269999999998</v>
      </c>
      <c r="AD9" s="225" vm="316">
        <v>5.4922060000000004</v>
      </c>
      <c r="AE9" s="225" vm="266">
        <v>5.6977820000000001</v>
      </c>
      <c r="AF9" s="225" vm="510">
        <v>5.8282829999999999</v>
      </c>
      <c r="AG9" s="225" vm="462">
        <v>6.1647160000000003</v>
      </c>
      <c r="AH9" s="225">
        <v>6.2912949999999999</v>
      </c>
      <c r="AI9" s="225">
        <v>6.3186790000000004</v>
      </c>
      <c r="AJ9" s="225">
        <v>6.3071669999999997</v>
      </c>
    </row>
    <row r="10" spans="1:36" s="213" customFormat="1" x14ac:dyDescent="0.35">
      <c r="A10"/>
      <c r="B10" t="s">
        <v>14</v>
      </c>
      <c r="C10" s="78"/>
      <c r="D10" s="78"/>
      <c r="E10" s="78"/>
      <c r="F10" s="78"/>
      <c r="G10" s="78"/>
      <c r="H10" s="78"/>
      <c r="I10" s="78"/>
      <c r="J10" s="78"/>
      <c r="K10" s="78"/>
      <c r="L10" s="225">
        <v>2.42</v>
      </c>
      <c r="M10" s="225">
        <v>2.42</v>
      </c>
      <c r="N10" s="225">
        <v>2.7</v>
      </c>
      <c r="O10" s="225">
        <v>3.26</v>
      </c>
      <c r="P10" s="225">
        <v>3.22</v>
      </c>
      <c r="Q10" s="225">
        <v>4.3099999999999996</v>
      </c>
      <c r="R10" s="225">
        <v>3.43</v>
      </c>
      <c r="S10" s="225">
        <v>3.97</v>
      </c>
      <c r="T10" s="225">
        <v>4.4400000000000004</v>
      </c>
      <c r="U10" s="225">
        <v>4.5199999999999996</v>
      </c>
      <c r="V10" s="225">
        <v>6.37</v>
      </c>
      <c r="W10" s="225">
        <v>6.31</v>
      </c>
      <c r="X10" s="225" vm="13">
        <v>5.6386000000000003</v>
      </c>
      <c r="Y10" s="225" vm="44">
        <v>5.3617999999999997</v>
      </c>
      <c r="Z10" s="225" vm="512">
        <v>6.4253</v>
      </c>
      <c r="AA10" s="225">
        <f>AJ10</f>
        <v>6.4363999999999999</v>
      </c>
      <c r="AC10" s="225" vm="315">
        <v>5.4032</v>
      </c>
      <c r="AD10" s="225" vm="318">
        <v>5.8914999999999997</v>
      </c>
      <c r="AE10" s="225" vm="268">
        <v>6.0503999999999998</v>
      </c>
      <c r="AF10" s="225" vm="512">
        <v>6.4253</v>
      </c>
      <c r="AG10" s="225" vm="463">
        <v>6.2507000000000001</v>
      </c>
      <c r="AH10" s="225">
        <v>6.4383999999999997</v>
      </c>
      <c r="AI10" s="225">
        <v>6.2431999999999999</v>
      </c>
      <c r="AJ10" s="225">
        <v>6.4363999999999999</v>
      </c>
    </row>
    <row r="11" spans="1:36" s="213" customFormat="1" x14ac:dyDescent="0.35">
      <c r="A11"/>
      <c r="B11"/>
      <c r="C11" s="78"/>
      <c r="D11" s="78"/>
      <c r="E11" s="78"/>
      <c r="F11" s="78"/>
      <c r="G11" s="78"/>
      <c r="H11" s="78"/>
      <c r="I11" s="78"/>
      <c r="J11" s="78"/>
      <c r="K11" s="78"/>
    </row>
    <row r="12" spans="1:36" s="213" customFormat="1" ht="35" x14ac:dyDescent="0.35">
      <c r="A12"/>
      <c r="B12" s="167" t="s">
        <v>15</v>
      </c>
      <c r="C12" s="78"/>
      <c r="D12" s="78"/>
      <c r="E12" s="78"/>
      <c r="F12" s="78"/>
      <c r="G12" s="78"/>
      <c r="H12" s="78"/>
      <c r="I12" s="78"/>
      <c r="J12" s="78"/>
      <c r="K12" s="78"/>
    </row>
    <row r="13" spans="1:36" s="213" customFormat="1" x14ac:dyDescent="0.35">
      <c r="A13"/>
      <c r="B13" s="161" t="s">
        <v>15</v>
      </c>
      <c r="C13" s="169"/>
      <c r="D13" s="169"/>
      <c r="E13" s="169"/>
      <c r="F13" s="169"/>
      <c r="G13" s="169"/>
      <c r="H13" s="169"/>
      <c r="I13" s="169"/>
      <c r="J13" s="169"/>
      <c r="K13" s="169"/>
      <c r="L13" s="218">
        <v>2010</v>
      </c>
      <c r="M13" s="218">
        <v>2011</v>
      </c>
      <c r="N13" s="218">
        <v>2012</v>
      </c>
      <c r="O13" s="218">
        <v>2013</v>
      </c>
      <c r="P13" s="218">
        <v>2014</v>
      </c>
      <c r="Q13" s="218">
        <v>2015</v>
      </c>
      <c r="R13" s="218">
        <v>2016</v>
      </c>
      <c r="S13" s="218">
        <v>2017</v>
      </c>
      <c r="T13" s="218">
        <v>2018</v>
      </c>
      <c r="U13" s="218">
        <v>2019</v>
      </c>
      <c r="V13" s="218">
        <v>2020</v>
      </c>
      <c r="W13" s="218">
        <v>2021</v>
      </c>
      <c r="X13" s="218">
        <v>2022</v>
      </c>
      <c r="Y13" s="218">
        <v>2023</v>
      </c>
      <c r="Z13" s="219">
        <v>2024</v>
      </c>
      <c r="AA13" s="220">
        <v>2025</v>
      </c>
      <c r="AC13" s="221" t="s">
        <v>3</v>
      </c>
      <c r="AD13" s="221" t="s">
        <v>4</v>
      </c>
      <c r="AE13" s="221" t="s">
        <v>5</v>
      </c>
      <c r="AF13" s="221">
        <v>2024</v>
      </c>
      <c r="AG13" s="222" t="s">
        <v>6</v>
      </c>
      <c r="AH13" s="222" t="s">
        <v>7</v>
      </c>
      <c r="AI13" s="223" t="s">
        <v>8</v>
      </c>
      <c r="AJ13" s="224">
        <v>2025</v>
      </c>
    </row>
    <row r="14" spans="1:36" s="213" customFormat="1" x14ac:dyDescent="0.35">
      <c r="A14"/>
      <c r="B14" s="6" t="s">
        <v>16</v>
      </c>
      <c r="C14" s="157"/>
      <c r="D14" s="157"/>
      <c r="E14" s="157"/>
      <c r="F14" s="157"/>
      <c r="G14" s="157"/>
      <c r="H14" s="157"/>
      <c r="I14" s="157"/>
      <c r="J14" s="157"/>
      <c r="K14" s="157"/>
      <c r="L14" s="227">
        <v>3656.5377149999999</v>
      </c>
      <c r="M14" s="227">
        <v>3656.5377149999999</v>
      </c>
      <c r="N14" s="227">
        <v>3656.5377149999999</v>
      </c>
      <c r="O14" s="227">
        <v>3656.5377149999999</v>
      </c>
      <c r="P14" s="227">
        <v>3656.5377149999999</v>
      </c>
      <c r="Q14" s="227">
        <v>3656.5377149999999</v>
      </c>
      <c r="R14" s="227">
        <v>3656.5377149999999</v>
      </c>
      <c r="S14" s="227">
        <v>3656.5377149999999</v>
      </c>
      <c r="T14" s="227">
        <v>3656.5377149999999</v>
      </c>
      <c r="U14" s="227">
        <v>3656.5377149999999</v>
      </c>
      <c r="V14" s="227">
        <v>3965.681012</v>
      </c>
      <c r="W14" s="227">
        <v>3965.681012</v>
      </c>
      <c r="X14" s="227">
        <v>3965.681012</v>
      </c>
      <c r="Y14" s="227">
        <v>4184.0209999999997</v>
      </c>
      <c r="Z14" s="227">
        <v>4184.021624</v>
      </c>
      <c r="AA14" s="227">
        <f>AJ14</f>
        <v>4184.021624</v>
      </c>
      <c r="AB14" s="227"/>
      <c r="AC14" s="227">
        <v>4184.0209999999997</v>
      </c>
      <c r="AD14" s="227">
        <v>4184.0209999999997</v>
      </c>
      <c r="AE14" s="227">
        <v>4184.0209999999997</v>
      </c>
      <c r="AF14" s="227">
        <v>4184.021624</v>
      </c>
      <c r="AG14" s="227">
        <v>4184.021624</v>
      </c>
      <c r="AH14" s="227">
        <v>4184.021624</v>
      </c>
      <c r="AI14" s="227">
        <f>'Income Statement'!AI75</f>
        <v>4184.021624</v>
      </c>
      <c r="AJ14" s="227">
        <f>'Income Statement'!AJ75</f>
        <v>4184.021624</v>
      </c>
    </row>
    <row r="15" spans="1:36" s="213" customFormat="1" x14ac:dyDescent="0.35">
      <c r="A15"/>
      <c r="B15" t="s">
        <v>17</v>
      </c>
      <c r="C15" s="78"/>
      <c r="D15" s="78"/>
      <c r="E15" s="78"/>
      <c r="F15" s="78"/>
      <c r="G15" s="78"/>
      <c r="H15" s="78"/>
      <c r="I15" s="78"/>
      <c r="J15" s="78"/>
      <c r="K15" s="78"/>
      <c r="L15" s="228" t="s">
        <v>18</v>
      </c>
      <c r="M15" s="228" t="s">
        <v>18</v>
      </c>
      <c r="N15" s="227">
        <v>31.904523000000001</v>
      </c>
      <c r="O15" s="227">
        <v>27.597268</v>
      </c>
      <c r="P15" s="227">
        <v>23.257999999999999</v>
      </c>
      <c r="Q15" s="227">
        <v>21.424972</v>
      </c>
      <c r="R15" s="227">
        <v>21.384398000000001</v>
      </c>
      <c r="S15" s="227">
        <v>21.906324000000001</v>
      </c>
      <c r="T15" s="227">
        <v>21.771965999999999</v>
      </c>
      <c r="U15" s="227">
        <v>21.405346999999999</v>
      </c>
      <c r="V15" s="227">
        <v>19.600000000000001</v>
      </c>
      <c r="W15" s="227">
        <v>19.103158000000001</v>
      </c>
      <c r="X15" s="227">
        <v>18.616167000000001</v>
      </c>
      <c r="Y15" s="227">
        <v>22.448920000000001</v>
      </c>
      <c r="Z15" s="227">
        <v>20.111841999999999</v>
      </c>
      <c r="AA15" s="227">
        <f>AJ15</f>
        <v>50.123438999999998</v>
      </c>
      <c r="AB15" s="227"/>
      <c r="AC15" s="227">
        <v>22.046182999999999</v>
      </c>
      <c r="AD15" s="227">
        <v>20.111841999999999</v>
      </c>
      <c r="AE15" s="227">
        <v>20.111841999999999</v>
      </c>
      <c r="AF15" s="227">
        <v>20.111841999999999</v>
      </c>
      <c r="AG15" s="227">
        <v>51.510576999999998</v>
      </c>
      <c r="AH15" s="227">
        <v>50.123438999999998</v>
      </c>
      <c r="AI15" s="227">
        <v>50.126778999999999</v>
      </c>
      <c r="AJ15" s="227">
        <v>50.123438999999998</v>
      </c>
    </row>
    <row r="16" spans="1:36" s="213" customFormat="1" x14ac:dyDescent="0.35">
      <c r="A16"/>
      <c r="B16"/>
      <c r="C16" s="78"/>
      <c r="D16" s="78"/>
      <c r="E16" s="78"/>
      <c r="F16" s="78"/>
      <c r="G16" s="78"/>
      <c r="H16" s="78"/>
      <c r="I16" s="78"/>
      <c r="J16" s="78"/>
      <c r="K16" s="78"/>
      <c r="L16" s="225"/>
      <c r="M16" s="225"/>
      <c r="N16" s="225"/>
      <c r="O16" s="225"/>
      <c r="P16" s="225"/>
      <c r="Q16" s="225"/>
      <c r="R16" s="225"/>
      <c r="S16" s="225"/>
      <c r="T16" s="225"/>
      <c r="U16" s="225"/>
      <c r="AA16" s="227"/>
      <c r="AD16" s="227"/>
    </row>
    <row r="17" spans="1:36" s="213" customFormat="1" x14ac:dyDescent="0.35">
      <c r="A17"/>
      <c r="B17" t="s">
        <v>19</v>
      </c>
      <c r="C17" s="78"/>
      <c r="D17" s="78"/>
      <c r="E17" s="78"/>
      <c r="F17" s="78"/>
      <c r="G17" s="78"/>
      <c r="H17" s="78"/>
      <c r="I17" s="78"/>
      <c r="J17" s="78"/>
      <c r="K17" s="78"/>
      <c r="L17" s="227">
        <v>872.30816200000004</v>
      </c>
      <c r="M17" s="227">
        <v>872.30816200000004</v>
      </c>
      <c r="N17" s="227">
        <v>872.30816200000004</v>
      </c>
      <c r="O17" s="227">
        <v>872.30816200000004</v>
      </c>
      <c r="P17" s="227">
        <v>872.30816200000004</v>
      </c>
      <c r="Q17" s="227">
        <v>872.30816200000004</v>
      </c>
      <c r="R17" s="227">
        <v>872.30816200000004</v>
      </c>
      <c r="S17" s="227">
        <v>872.30816200000004</v>
      </c>
      <c r="T17" s="227">
        <v>872.30816200000004</v>
      </c>
      <c r="U17" s="227">
        <v>872.30816200000004</v>
      </c>
      <c r="V17" s="227">
        <v>872.30816200000004</v>
      </c>
      <c r="W17" s="227">
        <v>960.55816200000004</v>
      </c>
      <c r="X17" s="227">
        <v>960.55816200000004</v>
      </c>
      <c r="Y17" s="227">
        <v>1023.978101</v>
      </c>
      <c r="Z17" s="227">
        <v>1039.855871</v>
      </c>
      <c r="AA17" s="227">
        <f>AJ17</f>
        <v>1051.0331160000001</v>
      </c>
      <c r="AC17" s="7">
        <v>1023.978101</v>
      </c>
      <c r="AD17" s="227">
        <v>1039.855871</v>
      </c>
      <c r="AE17" s="227">
        <v>1039.855871</v>
      </c>
      <c r="AF17" s="227">
        <v>1039.855871</v>
      </c>
      <c r="AG17" s="227">
        <v>1039.855871</v>
      </c>
      <c r="AH17" s="227">
        <v>1051.0331160000001</v>
      </c>
      <c r="AI17" s="227">
        <f>1051033116/1000000</f>
        <v>1051.0331160000001</v>
      </c>
      <c r="AJ17" s="227">
        <f>1051033116/1000000</f>
        <v>1051.0331160000001</v>
      </c>
    </row>
    <row r="18" spans="1:36" s="213" customFormat="1" x14ac:dyDescent="0.35">
      <c r="A18"/>
      <c r="B18" s="6" t="s">
        <v>20</v>
      </c>
      <c r="C18" s="157"/>
      <c r="D18" s="157"/>
      <c r="E18" s="157"/>
      <c r="F18" s="157"/>
      <c r="G18" s="157"/>
      <c r="H18" s="157"/>
      <c r="I18" s="157"/>
      <c r="J18" s="157"/>
      <c r="K18" s="157"/>
      <c r="L18" s="227">
        <v>676.30051799860007</v>
      </c>
      <c r="M18" s="227">
        <v>676.30051799860007</v>
      </c>
      <c r="N18" s="227">
        <v>676.30051799860007</v>
      </c>
      <c r="O18" s="227">
        <v>676.30051799860007</v>
      </c>
      <c r="P18" s="227">
        <v>676.30051799860007</v>
      </c>
      <c r="Q18" s="227">
        <v>676.30051799860007</v>
      </c>
      <c r="R18" s="227">
        <v>676.30051799860007</v>
      </c>
      <c r="S18" s="227">
        <v>720.191372</v>
      </c>
      <c r="T18" s="227">
        <v>720.191372</v>
      </c>
      <c r="U18" s="227">
        <v>720.191372</v>
      </c>
      <c r="V18" s="227">
        <v>720.191372</v>
      </c>
      <c r="W18" s="227">
        <v>720.191372</v>
      </c>
      <c r="X18" s="227">
        <v>720.191372</v>
      </c>
      <c r="Y18" s="227">
        <v>729.79392199999995</v>
      </c>
      <c r="Z18" s="227">
        <v>741.37795200000005</v>
      </c>
      <c r="AA18" s="227">
        <f>AJ18</f>
        <v>749.61548400000004</v>
      </c>
      <c r="AC18" s="7">
        <v>729.79392199999995</v>
      </c>
      <c r="AD18" s="227">
        <v>741.37795200000005</v>
      </c>
      <c r="AE18" s="227">
        <v>741.37795200000005</v>
      </c>
      <c r="AF18" s="227">
        <v>741.37795200000005</v>
      </c>
      <c r="AG18" s="227">
        <v>741.37795200000005</v>
      </c>
      <c r="AH18" s="227">
        <v>749.61548400000004</v>
      </c>
      <c r="AI18" s="227">
        <f>749615484/1000000</f>
        <v>749.61548400000004</v>
      </c>
      <c r="AJ18" s="227">
        <f>749615484/1000000</f>
        <v>749.61548400000004</v>
      </c>
    </row>
    <row r="19" spans="1:36" s="213" customFormat="1" x14ac:dyDescent="0.35">
      <c r="A19"/>
      <c r="B19" t="s">
        <v>21</v>
      </c>
      <c r="C19" s="78"/>
      <c r="D19" s="78"/>
      <c r="E19" s="78"/>
      <c r="F19" s="78"/>
      <c r="G19" s="78"/>
      <c r="H19" s="78"/>
      <c r="I19" s="78"/>
      <c r="J19" s="78"/>
      <c r="K19" s="78"/>
      <c r="L19" s="305">
        <v>0.77529999999999999</v>
      </c>
      <c r="M19" s="305">
        <v>0.77529999999999999</v>
      </c>
      <c r="N19" s="305">
        <v>0.77529999999999999</v>
      </c>
      <c r="O19" s="305">
        <v>0.77529999999999999</v>
      </c>
      <c r="P19" s="305">
        <v>0.77529999999999999</v>
      </c>
      <c r="Q19" s="305">
        <v>0.77529999999999999</v>
      </c>
      <c r="R19" s="305">
        <v>0.77529999999999999</v>
      </c>
      <c r="S19" s="305">
        <v>0.82599999999999996</v>
      </c>
      <c r="T19" s="305">
        <v>0.82561576673634285</v>
      </c>
      <c r="U19" s="305">
        <v>0.82561576673634285</v>
      </c>
      <c r="V19" s="305">
        <v>0.82561576673634285</v>
      </c>
      <c r="W19" s="305">
        <v>0.74976341932327462</v>
      </c>
      <c r="X19" s="305">
        <v>0.74976341932327462</v>
      </c>
      <c r="Y19" s="305">
        <v>0.71270461867035562</v>
      </c>
      <c r="Z19" s="305">
        <v>0.71296222166542933</v>
      </c>
      <c r="AA19" s="289">
        <f>AJ19</f>
        <v>0.71321775935364529</v>
      </c>
      <c r="AC19" s="186">
        <v>0.71270461867035562</v>
      </c>
      <c r="AD19" s="276">
        <v>0.71296222166542933</v>
      </c>
      <c r="AE19" s="305">
        <v>0.71296222166542933</v>
      </c>
      <c r="AF19" s="305">
        <v>0.71296222166542933</v>
      </c>
      <c r="AG19" s="305">
        <v>0.71296222166542933</v>
      </c>
      <c r="AH19" s="305">
        <v>0.71321775935364529</v>
      </c>
      <c r="AI19" s="305">
        <f t="shared" ref="AI19:AJ19" si="0">AI18/AI17</f>
        <v>0.71321775935364529</v>
      </c>
      <c r="AJ19" s="305">
        <f t="shared" si="0"/>
        <v>0.71321775935364529</v>
      </c>
    </row>
    <row r="20" spans="1:36" s="213" customFormat="1" x14ac:dyDescent="0.35">
      <c r="A20"/>
      <c r="B20"/>
      <c r="C20" s="78"/>
      <c r="D20" s="78"/>
      <c r="E20" s="78"/>
      <c r="F20" s="78"/>
      <c r="G20" s="78"/>
      <c r="H20" s="78"/>
      <c r="I20" s="78"/>
      <c r="J20" s="78"/>
      <c r="K20" s="78"/>
      <c r="L20" s="225"/>
      <c r="M20" s="225"/>
      <c r="N20" s="225"/>
      <c r="O20" s="225"/>
      <c r="P20" s="225"/>
      <c r="Q20" s="225"/>
      <c r="R20" s="225"/>
      <c r="S20" s="225"/>
      <c r="T20" s="225"/>
      <c r="U20" s="225"/>
      <c r="AA20" s="227"/>
    </row>
    <row r="21" spans="1:36" s="213" customFormat="1" x14ac:dyDescent="0.35">
      <c r="A21"/>
      <c r="B21" t="s">
        <v>22</v>
      </c>
      <c r="C21" s="78"/>
      <c r="D21" s="78"/>
      <c r="E21" s="78"/>
      <c r="F21" s="78"/>
      <c r="G21" s="78"/>
      <c r="H21" s="78"/>
      <c r="I21" s="78"/>
      <c r="J21" s="78"/>
      <c r="K21" s="78"/>
      <c r="L21" s="227">
        <v>158.805204</v>
      </c>
      <c r="M21" s="227">
        <v>158.805204</v>
      </c>
      <c r="N21" s="227">
        <v>476.41561200000001</v>
      </c>
      <c r="O21" s="227">
        <v>476.41561200000001</v>
      </c>
      <c r="P21" s="227">
        <v>476.41561200000001</v>
      </c>
      <c r="Q21" s="227">
        <v>476.41561200000001</v>
      </c>
      <c r="R21" s="227">
        <v>606.85039400000005</v>
      </c>
      <c r="S21" s="227">
        <v>606.85039400000005</v>
      </c>
      <c r="T21" s="227">
        <v>606.85039400000005</v>
      </c>
      <c r="U21" s="227">
        <v>606.85039400000005</v>
      </c>
      <c r="V21" s="227">
        <v>606.85039400000005</v>
      </c>
      <c r="W21" s="227">
        <v>581.16526799999997</v>
      </c>
      <c r="X21" s="227">
        <v>581.16526799999997</v>
      </c>
      <c r="Y21" s="227">
        <v>581.16526799999997</v>
      </c>
      <c r="Z21" s="227">
        <v>581.16526799999997</v>
      </c>
      <c r="AA21" s="227">
        <f>AJ21</f>
        <v>581.16526799999997</v>
      </c>
      <c r="AC21" s="227">
        <v>581.16526799999997</v>
      </c>
      <c r="AD21" s="227">
        <v>581.16526799999997</v>
      </c>
      <c r="AE21" s="227">
        <v>581.16526799999997</v>
      </c>
      <c r="AF21" s="227">
        <v>581.16526799999997</v>
      </c>
      <c r="AG21" s="227">
        <v>581.16526799999997</v>
      </c>
      <c r="AH21" s="227">
        <v>581.16526799999997</v>
      </c>
      <c r="AI21" s="227">
        <v>581.16526799999997</v>
      </c>
      <c r="AJ21" s="227">
        <v>581.16526799999997</v>
      </c>
    </row>
    <row r="22" spans="1:36" s="213" customFormat="1" x14ac:dyDescent="0.35">
      <c r="A22"/>
      <c r="B22" s="6" t="s">
        <v>20</v>
      </c>
      <c r="C22" s="78"/>
      <c r="D22" s="78"/>
      <c r="E22" s="78"/>
      <c r="F22" s="78"/>
      <c r="G22" s="78"/>
      <c r="H22" s="78"/>
      <c r="I22" s="78"/>
      <c r="J22" s="78"/>
      <c r="K22" s="78"/>
      <c r="L22" s="227">
        <v>102.90211499999999</v>
      </c>
      <c r="M22" s="227">
        <v>80.990655000000004</v>
      </c>
      <c r="N22" s="227">
        <v>242.97196500000001</v>
      </c>
      <c r="O22" s="227">
        <v>242.97196500000001</v>
      </c>
      <c r="P22" s="227">
        <v>242.97196500000001</v>
      </c>
      <c r="Q22" s="227">
        <v>242.97196500000001</v>
      </c>
      <c r="R22" s="227">
        <v>310.76989400000002</v>
      </c>
      <c r="S22" s="227">
        <v>310.76989400000002</v>
      </c>
      <c r="T22" s="227">
        <v>310.76989400000002</v>
      </c>
      <c r="U22" s="227">
        <v>310.76989400000002</v>
      </c>
      <c r="V22" s="227">
        <v>319.444794</v>
      </c>
      <c r="W22" s="227">
        <v>322.794194</v>
      </c>
      <c r="X22" s="227">
        <v>325.72599400000001</v>
      </c>
      <c r="Y22" s="227">
        <v>581.16526799999997</v>
      </c>
      <c r="Z22" s="227">
        <v>581.16526799999997</v>
      </c>
      <c r="AA22" s="227">
        <f>AJ22</f>
        <v>581.16526799999997</v>
      </c>
      <c r="AC22" s="227">
        <v>581.16526799999997</v>
      </c>
      <c r="AD22" s="227">
        <v>581.16526799999997</v>
      </c>
      <c r="AE22" s="227">
        <v>581.16526799999997</v>
      </c>
      <c r="AF22" s="227">
        <v>581.16526799999997</v>
      </c>
      <c r="AG22" s="227">
        <v>581.16526799999997</v>
      </c>
      <c r="AH22" s="227">
        <v>581.16526799999997</v>
      </c>
      <c r="AI22" s="227">
        <v>581.16526799999997</v>
      </c>
      <c r="AJ22" s="227">
        <v>581.16526799999997</v>
      </c>
    </row>
    <row r="23" spans="1:36" s="213" customFormat="1" x14ac:dyDescent="0.35">
      <c r="A23"/>
      <c r="B23" t="s">
        <v>21</v>
      </c>
      <c r="C23" s="78"/>
      <c r="D23" s="78"/>
      <c r="E23" s="78"/>
      <c r="F23" s="78"/>
      <c r="G23" s="78"/>
      <c r="H23" s="78"/>
      <c r="I23" s="78"/>
      <c r="J23" s="78"/>
      <c r="K23" s="78"/>
      <c r="L23" s="305">
        <v>0.64797697057836967</v>
      </c>
      <c r="M23" s="305">
        <v>0.51000000604514195</v>
      </c>
      <c r="N23" s="305">
        <v>0.51000000604514195</v>
      </c>
      <c r="O23" s="305">
        <v>0.51000000604514195</v>
      </c>
      <c r="P23" s="305">
        <v>0.51000000604514195</v>
      </c>
      <c r="Q23" s="305">
        <v>0.51000000604514195</v>
      </c>
      <c r="R23" s="305">
        <v>0.51210297805294003</v>
      </c>
      <c r="S23" s="305">
        <v>0.51210297805294003</v>
      </c>
      <c r="T23" s="305">
        <v>0.51210297805294003</v>
      </c>
      <c r="U23" s="305">
        <v>0.51210297805294003</v>
      </c>
      <c r="V23" s="305">
        <v>0.52639793457891371</v>
      </c>
      <c r="W23" s="305">
        <v>0.55542581735975316</v>
      </c>
      <c r="X23" s="305">
        <v>0.5604705097414735</v>
      </c>
      <c r="Y23" s="305">
        <v>1</v>
      </c>
      <c r="Z23" s="305">
        <v>1</v>
      </c>
      <c r="AA23" s="289">
        <f>AJ23</f>
        <v>1</v>
      </c>
      <c r="AC23" s="417">
        <v>1</v>
      </c>
      <c r="AD23" s="276">
        <v>1</v>
      </c>
      <c r="AE23" s="305">
        <v>1</v>
      </c>
      <c r="AF23" s="305">
        <v>1</v>
      </c>
      <c r="AG23" s="417">
        <v>1</v>
      </c>
      <c r="AH23" s="417">
        <v>1</v>
      </c>
      <c r="AI23" s="417">
        <f t="shared" ref="AI23:AJ23" si="1">AI22/AI21</f>
        <v>1</v>
      </c>
      <c r="AJ23" s="417">
        <f t="shared" si="1"/>
        <v>1</v>
      </c>
    </row>
    <row r="24" spans="1:36" s="213" customFormat="1" x14ac:dyDescent="0.35">
      <c r="A24"/>
      <c r="B24"/>
      <c r="C24" s="78"/>
      <c r="D24" s="78"/>
      <c r="E24" s="78"/>
      <c r="F24" s="78"/>
      <c r="G24" s="78"/>
      <c r="H24" s="78"/>
      <c r="I24" s="78"/>
      <c r="J24" s="78"/>
      <c r="K24" s="78"/>
    </row>
    <row r="25" spans="1:36" x14ac:dyDescent="0.35">
      <c r="AF25" s="7"/>
    </row>
    <row r="26" spans="1:36" x14ac:dyDescent="0.35">
      <c r="AD26" s="1"/>
      <c r="AF26" s="7"/>
      <c r="AG26" s="427"/>
    </row>
    <row r="27" spans="1:36" x14ac:dyDescent="0.35">
      <c r="AF27" s="420"/>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codeName="Sheet3">
    <tabColor rgb="FF8CA7AF"/>
  </sheetPr>
  <dimension ref="B1:AT80"/>
  <sheetViews>
    <sheetView showGridLines="0" zoomScale="80" zoomScaleNormal="80" workbookViewId="0">
      <pane xSplit="2" ySplit="3" topLeftCell="C4" activePane="bottomRight" state="frozen"/>
      <selection pane="topRight" activeCell="B2" sqref="B2"/>
      <selection pane="bottomLeft" activeCell="B2" sqref="B2"/>
      <selection pane="bottomRight" activeCell="A2" sqref="A2"/>
    </sheetView>
  </sheetViews>
  <sheetFormatPr defaultRowHeight="15" customHeight="1" outlineLevelRow="1" x14ac:dyDescent="0.35"/>
  <cols>
    <col min="1" max="1" width="5.54296875" customWidth="1"/>
    <col min="2" max="2" width="43.453125" customWidth="1"/>
    <col min="3" max="16" width="9.1796875" style="213" customWidth="1"/>
    <col min="17" max="27" width="9.54296875" style="213" customWidth="1"/>
    <col min="28" max="31" width="9.1796875" style="213" customWidth="1"/>
    <col min="32" max="32" width="8.81640625" style="213"/>
    <col min="33" max="33" width="9.1796875" style="213" customWidth="1"/>
    <col min="34" max="34" width="9.453125" style="213" customWidth="1"/>
    <col min="35" max="35" width="10.1796875" style="213" customWidth="1"/>
    <col min="36" max="36" width="8.81640625" style="213"/>
    <col min="37" max="37" width="10.1796875" style="213" customWidth="1"/>
    <col min="38" max="45" width="9.1796875" style="213" customWidth="1"/>
    <col min="46" max="46" width="9.1796875" style="213"/>
  </cols>
  <sheetData>
    <row r="1" spans="2:46" ht="5.15" customHeight="1" x14ac:dyDescent="0.35">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row>
    <row r="2" spans="2:46" ht="30" customHeight="1" x14ac:dyDescent="0.35">
      <c r="B2" s="167" t="s">
        <v>23</v>
      </c>
      <c r="C2" s="214"/>
      <c r="D2" s="214"/>
      <c r="E2" s="214"/>
      <c r="F2" s="214"/>
      <c r="G2" s="214"/>
      <c r="H2" s="214"/>
      <c r="I2" s="214"/>
      <c r="J2" s="214"/>
      <c r="K2" s="214"/>
      <c r="L2" s="215"/>
      <c r="M2" s="215"/>
      <c r="N2" s="227"/>
      <c r="O2" s="227"/>
      <c r="P2" s="227"/>
      <c r="Q2" s="227"/>
      <c r="R2" s="227"/>
      <c r="T2" s="217"/>
      <c r="U2" s="217"/>
      <c r="W2" s="217">
        <v>0</v>
      </c>
      <c r="X2" s="217">
        <v>0</v>
      </c>
      <c r="Y2" s="217"/>
      <c r="Z2" s="217"/>
      <c r="AA2" s="217"/>
    </row>
    <row r="3" spans="2:46" ht="15" customHeight="1" x14ac:dyDescent="0.35">
      <c r="B3" s="162" t="s">
        <v>23</v>
      </c>
      <c r="C3" s="218">
        <v>2001</v>
      </c>
      <c r="D3" s="218">
        <v>2002</v>
      </c>
      <c r="E3" s="218">
        <v>2003</v>
      </c>
      <c r="F3" s="218">
        <v>2004</v>
      </c>
      <c r="G3" s="218">
        <v>2005</v>
      </c>
      <c r="H3" s="218">
        <v>2006</v>
      </c>
      <c r="I3" s="218">
        <v>2007</v>
      </c>
      <c r="J3" s="218">
        <v>2008</v>
      </c>
      <c r="K3" s="218">
        <v>2009</v>
      </c>
      <c r="L3" s="218">
        <v>2010</v>
      </c>
      <c r="M3" s="218">
        <v>2011</v>
      </c>
      <c r="N3" s="218">
        <v>2012</v>
      </c>
      <c r="O3" s="218">
        <v>2013</v>
      </c>
      <c r="P3" s="218">
        <v>2014</v>
      </c>
      <c r="Q3" s="218">
        <v>2015</v>
      </c>
      <c r="R3" s="218">
        <v>2016</v>
      </c>
      <c r="S3" s="218">
        <v>2017</v>
      </c>
      <c r="T3" s="218">
        <v>2018</v>
      </c>
      <c r="U3" s="218">
        <v>2019</v>
      </c>
      <c r="V3" s="218">
        <v>2020</v>
      </c>
      <c r="W3" s="218">
        <v>2021</v>
      </c>
      <c r="X3" s="218">
        <v>2022</v>
      </c>
      <c r="Y3" s="218">
        <v>2023</v>
      </c>
      <c r="Z3" s="219">
        <v>2024</v>
      </c>
      <c r="AA3" s="220">
        <v>2025</v>
      </c>
      <c r="AB3" s="227"/>
      <c r="AC3" s="221" t="s">
        <v>3</v>
      </c>
      <c r="AD3" s="221" t="s">
        <v>4</v>
      </c>
      <c r="AE3" s="221" t="s">
        <v>5</v>
      </c>
      <c r="AF3" s="221">
        <v>2024</v>
      </c>
      <c r="AG3" s="222" t="s">
        <v>6</v>
      </c>
      <c r="AH3" s="222" t="s">
        <v>7</v>
      </c>
      <c r="AI3" s="222" t="s">
        <v>8</v>
      </c>
      <c r="AJ3" s="222">
        <v>2025</v>
      </c>
      <c r="AL3" s="221" t="s">
        <v>3</v>
      </c>
      <c r="AM3" s="221" t="s">
        <v>24</v>
      </c>
      <c r="AN3" s="221" t="s">
        <v>25</v>
      </c>
      <c r="AO3" s="221" t="s">
        <v>26</v>
      </c>
      <c r="AP3" s="222" t="s">
        <v>6</v>
      </c>
      <c r="AQ3" s="222" t="s">
        <v>27</v>
      </c>
      <c r="AR3" s="222" t="s">
        <v>28</v>
      </c>
      <c r="AS3" s="222" t="s">
        <v>29</v>
      </c>
    </row>
    <row r="4" spans="2:46" ht="15" customHeight="1" x14ac:dyDescent="0.35">
      <c r="B4" t="s">
        <v>30</v>
      </c>
      <c r="C4" s="228" t="s">
        <v>18</v>
      </c>
      <c r="D4" s="228" t="s">
        <v>18</v>
      </c>
      <c r="E4" s="228" t="s">
        <v>18</v>
      </c>
      <c r="F4" s="228" t="s">
        <v>18</v>
      </c>
      <c r="G4" s="228" t="s">
        <v>18</v>
      </c>
      <c r="H4" s="228" t="s">
        <v>18</v>
      </c>
      <c r="I4" s="228" t="s">
        <v>18</v>
      </c>
      <c r="J4" s="228" t="s">
        <v>18</v>
      </c>
      <c r="K4" s="228" t="s">
        <v>18</v>
      </c>
      <c r="L4" s="228" t="s">
        <v>18</v>
      </c>
      <c r="M4" s="228" t="s">
        <v>18</v>
      </c>
      <c r="N4" s="228" t="s">
        <v>18</v>
      </c>
      <c r="O4" s="228" t="s">
        <v>18</v>
      </c>
      <c r="P4" s="228" t="s">
        <v>18</v>
      </c>
      <c r="Q4" s="227">
        <v>15517</v>
      </c>
      <c r="R4" s="227">
        <v>14595</v>
      </c>
      <c r="S4" s="227">
        <v>15746</v>
      </c>
      <c r="T4" s="227">
        <v>15278.085902243063</v>
      </c>
      <c r="U4" s="227">
        <v>14333.008747377571</v>
      </c>
      <c r="V4" s="227">
        <v>12448.204728787994</v>
      </c>
      <c r="W4" s="227">
        <v>14982.909467325995</v>
      </c>
      <c r="X4" s="227">
        <v>20650.764386505634</v>
      </c>
      <c r="Y4" s="227">
        <v>16202.307922757625</v>
      </c>
      <c r="Z4" s="227">
        <v>14965.761849438457</v>
      </c>
      <c r="AA4" s="227">
        <f>AJ4</f>
        <v>15606.993034902589</v>
      </c>
      <c r="AB4" s="227"/>
      <c r="AC4" s="227">
        <v>3758.8404518264565</v>
      </c>
      <c r="AD4" s="227">
        <v>7161.0168057769579</v>
      </c>
      <c r="AE4" s="227">
        <v>10820.112753165538</v>
      </c>
      <c r="AF4" s="227">
        <v>14965.761849438457</v>
      </c>
      <c r="AG4" s="227">
        <v>4086.7550128416065</v>
      </c>
      <c r="AH4" s="227">
        <v>7654.7908098331045</v>
      </c>
      <c r="AI4" s="227">
        <v>11443.501901958603</v>
      </c>
      <c r="AJ4" s="227">
        <v>15606.993034902589</v>
      </c>
      <c r="AL4" s="227">
        <f>AC4</f>
        <v>3758.8404518264565</v>
      </c>
      <c r="AM4" s="227">
        <f>AD4-AC4</f>
        <v>3402.1763539505014</v>
      </c>
      <c r="AN4" s="227">
        <f>AE4-AD4</f>
        <v>3659.0959473885805</v>
      </c>
      <c r="AO4" s="227">
        <f>AF4-AE4</f>
        <v>4145.6490962729185</v>
      </c>
      <c r="AP4" s="227">
        <f>AG4</f>
        <v>4086.7550128416065</v>
      </c>
      <c r="AQ4" s="227">
        <f>AH4-AG4</f>
        <v>3568.035796991498</v>
      </c>
      <c r="AR4" s="227">
        <f>AI4-AH4</f>
        <v>3788.7110921254989</v>
      </c>
      <c r="AS4" s="227">
        <f>AJ4-AI4</f>
        <v>4163.4911329439856</v>
      </c>
    </row>
    <row r="5" spans="2:46" s="64" customFormat="1" ht="15" customHeight="1" x14ac:dyDescent="0.35">
      <c r="B5" s="189" t="s">
        <v>31</v>
      </c>
      <c r="C5" s="229" t="s">
        <v>18</v>
      </c>
      <c r="D5" s="229" t="s">
        <v>18</v>
      </c>
      <c r="E5" s="229" t="s">
        <v>18</v>
      </c>
      <c r="F5" s="229" t="s">
        <v>18</v>
      </c>
      <c r="G5" s="229" t="s">
        <v>18</v>
      </c>
      <c r="H5" s="229" t="s">
        <v>18</v>
      </c>
      <c r="I5" s="229" t="s">
        <v>18</v>
      </c>
      <c r="J5" s="229" t="s">
        <v>18</v>
      </c>
      <c r="K5" s="229" t="s">
        <v>18</v>
      </c>
      <c r="L5" s="229" t="s">
        <v>18</v>
      </c>
      <c r="M5" s="229" t="s">
        <v>18</v>
      </c>
      <c r="N5" s="229" t="s">
        <v>18</v>
      </c>
      <c r="O5" s="229" t="s">
        <v>18</v>
      </c>
      <c r="P5" s="229" t="s">
        <v>18</v>
      </c>
      <c r="Q5" s="229" t="s">
        <v>18</v>
      </c>
      <c r="R5" s="229">
        <v>-5.9418702068698814E-2</v>
      </c>
      <c r="S5" s="229">
        <v>7.8862624186365249E-2</v>
      </c>
      <c r="T5" s="229">
        <v>-2.9716378620407546E-2</v>
      </c>
      <c r="U5" s="229">
        <v>-6.1858348022950982E-2</v>
      </c>
      <c r="V5" s="229">
        <v>-0.13150093269387197</v>
      </c>
      <c r="W5" s="229">
        <v>0.20362010376292949</v>
      </c>
      <c r="X5" s="229">
        <v>0.37828800417834896</v>
      </c>
      <c r="Y5" s="229">
        <v>-0.21541364670524643</v>
      </c>
      <c r="Z5" s="229">
        <v>-7.6319131769019499E-2</v>
      </c>
      <c r="AA5" s="229">
        <f t="shared" ref="AA5:AA68" si="0">AJ5</f>
        <v>4.2846544794389541E-2</v>
      </c>
      <c r="AB5" s="227"/>
      <c r="AC5" s="234" t="s">
        <v>18</v>
      </c>
      <c r="AD5" s="234" t="s">
        <v>18</v>
      </c>
      <c r="AE5" s="234" t="s">
        <v>18</v>
      </c>
      <c r="AF5" s="234" t="s">
        <v>18</v>
      </c>
      <c r="AG5" s="234">
        <v>8.7238222855618552E-2</v>
      </c>
      <c r="AH5" s="234">
        <v>6.8953057568278187E-2</v>
      </c>
      <c r="AI5" s="234">
        <f>IFERROR(AI4/AE4-1,"-")</f>
        <v>5.7613923534270528E-2</v>
      </c>
      <c r="AJ5" s="234">
        <f>IFERROR(AJ4/AF4-1,"-")</f>
        <v>4.2846544794389541E-2</v>
      </c>
      <c r="AK5" s="230"/>
      <c r="AL5" s="234"/>
      <c r="AM5" s="234"/>
      <c r="AN5" s="234"/>
      <c r="AO5" s="234"/>
      <c r="AP5" s="234"/>
      <c r="AQ5" s="234"/>
      <c r="AR5" s="234"/>
      <c r="AS5" s="234"/>
      <c r="AT5" s="230"/>
    </row>
    <row r="6" spans="2:46" s="58" customFormat="1" ht="15" hidden="1" customHeight="1" outlineLevel="1" x14ac:dyDescent="0.35">
      <c r="B6" s="187" t="s">
        <v>32</v>
      </c>
      <c r="C6" s="97" t="s">
        <v>18</v>
      </c>
      <c r="D6" s="97" t="s">
        <v>18</v>
      </c>
      <c r="E6" s="97" t="s">
        <v>18</v>
      </c>
      <c r="F6" s="97" t="s">
        <v>18</v>
      </c>
      <c r="G6" s="97" t="s">
        <v>18</v>
      </c>
      <c r="H6" s="97" t="s">
        <v>18</v>
      </c>
      <c r="I6" s="97" t="s">
        <v>18</v>
      </c>
      <c r="J6" s="97" t="s">
        <v>18</v>
      </c>
      <c r="K6" s="97" t="s">
        <v>18</v>
      </c>
      <c r="L6" s="97" t="s">
        <v>18</v>
      </c>
      <c r="M6" s="97" t="s">
        <v>18</v>
      </c>
      <c r="N6" s="97" t="s">
        <v>18</v>
      </c>
      <c r="O6" s="97" t="s">
        <v>18</v>
      </c>
      <c r="P6" s="97" t="s">
        <v>18</v>
      </c>
      <c r="Q6" s="97" t="s">
        <v>18</v>
      </c>
      <c r="R6" s="97" t="s">
        <v>18</v>
      </c>
      <c r="S6" s="97" t="s">
        <v>18</v>
      </c>
      <c r="T6" s="97">
        <v>12648.820726901402</v>
      </c>
      <c r="U6" s="97">
        <v>11422.016027499525</v>
      </c>
      <c r="V6" s="97">
        <v>12555.498923360756</v>
      </c>
      <c r="W6" s="97">
        <v>14139.980513078937</v>
      </c>
      <c r="X6" s="97">
        <v>20726.764710666364</v>
      </c>
      <c r="Y6" s="97">
        <v>14302.715248994726</v>
      </c>
      <c r="Z6" s="97">
        <v>9832.8494742102266</v>
      </c>
      <c r="AA6" s="97">
        <f t="shared" si="0"/>
        <v>10692.005210732075</v>
      </c>
      <c r="AB6" s="227"/>
      <c r="AC6" s="97">
        <v>2954.1442038395226</v>
      </c>
      <c r="AD6" s="97">
        <v>4510.5160300567577</v>
      </c>
      <c r="AE6" s="97">
        <v>6939.1387197456188</v>
      </c>
      <c r="AF6" s="97">
        <v>9832.8494742102266</v>
      </c>
      <c r="AG6" s="97">
        <v>2967.5524275630155</v>
      </c>
      <c r="AH6" s="97">
        <v>5328.522992330958</v>
      </c>
      <c r="AI6" s="97">
        <v>7905.8298408978335</v>
      </c>
      <c r="AJ6" s="97">
        <v>10692.005210732075</v>
      </c>
      <c r="AK6" s="107"/>
      <c r="AL6" s="97">
        <f t="shared" ref="AL6:AL13" si="1">AC6</f>
        <v>2954.1442038395226</v>
      </c>
      <c r="AM6" s="97">
        <f t="shared" ref="AM6:AR13" si="2">AD6-AC6</f>
        <v>1556.3718262172351</v>
      </c>
      <c r="AN6" s="97">
        <f t="shared" si="2"/>
        <v>2428.6226896888611</v>
      </c>
      <c r="AO6" s="97">
        <f t="shared" si="2"/>
        <v>2893.7107544646078</v>
      </c>
      <c r="AP6" s="97">
        <f t="shared" ref="AP6:AP13" si="3">AG6</f>
        <v>2967.5524275630155</v>
      </c>
      <c r="AQ6" s="97">
        <f t="shared" ref="AQ6:AR7" si="4">AH6-AG6</f>
        <v>2360.9705647679425</v>
      </c>
      <c r="AR6" s="97">
        <f t="shared" si="4"/>
        <v>2577.3068485668755</v>
      </c>
      <c r="AS6" s="97">
        <f t="shared" ref="AS6:AS13" si="5">AJ6-AI6</f>
        <v>2786.1753698342418</v>
      </c>
      <c r="AT6" s="107"/>
    </row>
    <row r="7" spans="2:46" s="58" customFormat="1" ht="15" hidden="1" customHeight="1" outlineLevel="1" x14ac:dyDescent="0.35">
      <c r="B7" s="187" t="s">
        <v>133</v>
      </c>
      <c r="C7" s="97" t="s">
        <v>18</v>
      </c>
      <c r="D7" s="97" t="s">
        <v>18</v>
      </c>
      <c r="E7" s="97" t="s">
        <v>18</v>
      </c>
      <c r="F7" s="97" t="s">
        <v>18</v>
      </c>
      <c r="G7" s="97" t="s">
        <v>18</v>
      </c>
      <c r="H7" s="97" t="s">
        <v>18</v>
      </c>
      <c r="I7" s="97" t="s">
        <v>18</v>
      </c>
      <c r="J7" s="97" t="s">
        <v>18</v>
      </c>
      <c r="K7" s="97" t="s">
        <v>18</v>
      </c>
      <c r="L7" s="97" t="s">
        <v>18</v>
      </c>
      <c r="M7" s="97" t="s">
        <v>18</v>
      </c>
      <c r="N7" s="97" t="s">
        <v>18</v>
      </c>
      <c r="O7" s="97" t="s">
        <v>18</v>
      </c>
      <c r="P7" s="97" t="s">
        <v>18</v>
      </c>
      <c r="Q7" s="97" t="s">
        <v>18</v>
      </c>
      <c r="R7" s="97" t="s">
        <v>18</v>
      </c>
      <c r="S7" s="97" t="s">
        <v>18</v>
      </c>
      <c r="T7" s="97">
        <v>6637.1365185046561</v>
      </c>
      <c r="U7" s="97">
        <v>6195.333174016384</v>
      </c>
      <c r="V7" s="97">
        <v>3313</v>
      </c>
      <c r="W7" s="97">
        <v>3947.1593803751339</v>
      </c>
      <c r="X7" s="97">
        <v>4054.0010166171428</v>
      </c>
      <c r="Y7" s="97">
        <v>4315.6394602562495</v>
      </c>
      <c r="Z7" s="97">
        <v>4305.1139147223876</v>
      </c>
      <c r="AA7" s="97">
        <f t="shared" si="0"/>
        <v>4359.0341147596273</v>
      </c>
      <c r="AB7" s="227"/>
      <c r="AC7" s="97">
        <v>1077.7286321953882</v>
      </c>
      <c r="AD7" s="97">
        <v>2117.4276293024186</v>
      </c>
      <c r="AE7" s="97">
        <v>3228.20932183378</v>
      </c>
      <c r="AF7" s="97">
        <v>4305.1139147223876</v>
      </c>
      <c r="AG7" s="97">
        <v>1014.9329510211841</v>
      </c>
      <c r="AH7" s="97">
        <v>2044.264863409102</v>
      </c>
      <c r="AI7" s="97">
        <v>3188.806565638969</v>
      </c>
      <c r="AJ7" s="97">
        <v>4359.0341147596273</v>
      </c>
      <c r="AK7" s="107"/>
      <c r="AL7" s="97">
        <f t="shared" si="1"/>
        <v>1077.7286321953882</v>
      </c>
      <c r="AM7" s="97">
        <f t="shared" si="2"/>
        <v>1039.6989971070304</v>
      </c>
      <c r="AN7" s="97">
        <f t="shared" si="2"/>
        <v>1110.7816925313614</v>
      </c>
      <c r="AO7" s="97">
        <f t="shared" si="2"/>
        <v>1076.9045928886076</v>
      </c>
      <c r="AP7" s="97">
        <f t="shared" si="3"/>
        <v>1014.9329510211841</v>
      </c>
      <c r="AQ7" s="97">
        <f t="shared" si="4"/>
        <v>1029.3319123879178</v>
      </c>
      <c r="AR7" s="97">
        <f t="shared" si="4"/>
        <v>1144.541702229867</v>
      </c>
      <c r="AS7" s="97">
        <f t="shared" si="5"/>
        <v>1170.2275491206583</v>
      </c>
      <c r="AT7" s="107"/>
    </row>
    <row r="8" spans="2:46" s="58" customFormat="1" ht="15" hidden="1" customHeight="1" outlineLevel="1" x14ac:dyDescent="0.35">
      <c r="B8" s="187" t="s">
        <v>317</v>
      </c>
      <c r="C8" s="97" t="s">
        <v>18</v>
      </c>
      <c r="D8" s="97" t="s">
        <v>18</v>
      </c>
      <c r="E8" s="97" t="s">
        <v>18</v>
      </c>
      <c r="F8" s="97" t="s">
        <v>18</v>
      </c>
      <c r="G8" s="97" t="s">
        <v>18</v>
      </c>
      <c r="H8" s="97" t="s">
        <v>18</v>
      </c>
      <c r="I8" s="97" t="s">
        <v>18</v>
      </c>
      <c r="J8" s="97" t="s">
        <v>18</v>
      </c>
      <c r="K8" s="97" t="s">
        <v>18</v>
      </c>
      <c r="L8" s="97" t="s">
        <v>18</v>
      </c>
      <c r="M8" s="97" t="s">
        <v>18</v>
      </c>
      <c r="N8" s="97" t="s">
        <v>18</v>
      </c>
      <c r="O8" s="97" t="s">
        <v>18</v>
      </c>
      <c r="P8" s="97" t="s">
        <v>18</v>
      </c>
      <c r="Q8" s="97" t="s">
        <v>18</v>
      </c>
      <c r="R8" s="97" t="s">
        <v>18</v>
      </c>
      <c r="S8" s="97" t="s">
        <v>18</v>
      </c>
      <c r="T8" s="97">
        <v>-4007.8713431629949</v>
      </c>
      <c r="U8" s="97">
        <v>-3284.3404541383352</v>
      </c>
      <c r="V8" s="97">
        <v>-3420.2941945727616</v>
      </c>
      <c r="W8" s="97">
        <v>-3104.2304261280751</v>
      </c>
      <c r="X8" s="97">
        <v>-4130.0013407778752</v>
      </c>
      <c r="Y8" s="97">
        <v>-2416.0467864933507</v>
      </c>
      <c r="Z8" s="97">
        <v>827.79846050584274</v>
      </c>
      <c r="AA8" s="97">
        <f t="shared" si="0"/>
        <v>555.95370941088549</v>
      </c>
      <c r="AB8" s="227"/>
      <c r="AC8" s="97">
        <v>-273.03238420845491</v>
      </c>
      <c r="AD8" s="97">
        <v>533.07314641778157</v>
      </c>
      <c r="AE8" s="97">
        <v>652.76471158614004</v>
      </c>
      <c r="AF8" s="97">
        <v>827.79846050584274</v>
      </c>
      <c r="AG8" s="97">
        <v>104.26963425740689</v>
      </c>
      <c r="AH8" s="97">
        <v>282.00295409304454</v>
      </c>
      <c r="AI8" s="97">
        <v>348.86549542180001</v>
      </c>
      <c r="AJ8" s="97">
        <v>555.95370941088549</v>
      </c>
      <c r="AK8" s="107"/>
      <c r="AL8" s="97">
        <f t="shared" si="1"/>
        <v>-273.03238420845491</v>
      </c>
      <c r="AM8" s="97">
        <f t="shared" si="2"/>
        <v>806.10553062623649</v>
      </c>
      <c r="AN8" s="97">
        <f t="shared" si="2"/>
        <v>119.69156516835847</v>
      </c>
      <c r="AO8" s="97">
        <f t="shared" si="2"/>
        <v>175.0337489197027</v>
      </c>
      <c r="AP8" s="97">
        <f t="shared" si="3"/>
        <v>104.26963425740689</v>
      </c>
      <c r="AQ8" s="97">
        <f t="shared" si="2"/>
        <v>177.73331983563764</v>
      </c>
      <c r="AR8" s="97">
        <f t="shared" si="2"/>
        <v>66.862541328755469</v>
      </c>
      <c r="AS8" s="97">
        <f t="shared" si="5"/>
        <v>207.08821398908549</v>
      </c>
      <c r="AT8" s="107"/>
    </row>
    <row r="9" spans="2:46" ht="15" customHeight="1" collapsed="1" x14ac:dyDescent="0.35">
      <c r="B9" s="57" t="s">
        <v>33</v>
      </c>
      <c r="C9" s="231" t="s">
        <v>18</v>
      </c>
      <c r="D9" s="231" t="s">
        <v>18</v>
      </c>
      <c r="E9" s="231" t="s">
        <v>18</v>
      </c>
      <c r="F9" s="231" t="s">
        <v>18</v>
      </c>
      <c r="G9" s="231" t="s">
        <v>18</v>
      </c>
      <c r="H9" s="231" t="s">
        <v>18</v>
      </c>
      <c r="I9" s="231" t="s">
        <v>18</v>
      </c>
      <c r="J9" s="231" t="s">
        <v>18</v>
      </c>
      <c r="K9" s="231" t="s">
        <v>18</v>
      </c>
      <c r="L9" s="231" t="s">
        <v>18</v>
      </c>
      <c r="M9" s="231" t="s">
        <v>18</v>
      </c>
      <c r="N9" s="231" t="s">
        <v>18</v>
      </c>
      <c r="O9" s="231" t="s">
        <v>18</v>
      </c>
      <c r="P9" s="231" t="s">
        <v>18</v>
      </c>
      <c r="Q9" s="227">
        <v>10062.293811547117</v>
      </c>
      <c r="R9" s="227">
        <v>8856.9682417859367</v>
      </c>
      <c r="S9" s="227">
        <v>10354.922798192285</v>
      </c>
      <c r="T9" s="227">
        <v>10178.903246388894</v>
      </c>
      <c r="U9" s="227">
        <v>9115.8589065144843</v>
      </c>
      <c r="V9" s="227">
        <v>7356.4867873569929</v>
      </c>
      <c r="W9" s="227">
        <v>10148.018698363005</v>
      </c>
      <c r="X9" s="227">
        <v>14529.713836391627</v>
      </c>
      <c r="Y9" s="227">
        <v>9205.3480696248625</v>
      </c>
      <c r="Z9" s="227">
        <v>8092.2830760750539</v>
      </c>
      <c r="AA9" s="227">
        <f t="shared" si="0"/>
        <v>8667.2997847262959</v>
      </c>
      <c r="AB9" s="227"/>
      <c r="AC9" s="227">
        <v>1974.9719646086426</v>
      </c>
      <c r="AD9" s="227">
        <v>3611.2669858024988</v>
      </c>
      <c r="AE9" s="227">
        <v>5562.7378115733982</v>
      </c>
      <c r="AF9" s="227">
        <v>8092.2830760750539</v>
      </c>
      <c r="AG9" s="227">
        <v>2071.7478535641949</v>
      </c>
      <c r="AH9" s="227">
        <v>4004.0731581654068</v>
      </c>
      <c r="AI9" s="227">
        <f>AI4-AI13</f>
        <v>6210.1125740025627</v>
      </c>
      <c r="AJ9" s="227">
        <f>AJ4-AJ13</f>
        <v>8667.2997847262959</v>
      </c>
      <c r="AL9" s="227">
        <f t="shared" si="1"/>
        <v>1974.9719646086426</v>
      </c>
      <c r="AM9" s="227">
        <f t="shared" si="2"/>
        <v>1636.2950211938562</v>
      </c>
      <c r="AN9" s="227">
        <f t="shared" si="2"/>
        <v>1951.4708257708994</v>
      </c>
      <c r="AO9" s="227">
        <f t="shared" si="2"/>
        <v>2529.5452645016558</v>
      </c>
      <c r="AP9" s="227">
        <f t="shared" si="3"/>
        <v>2071.7478535641949</v>
      </c>
      <c r="AQ9" s="227">
        <f t="shared" si="2"/>
        <v>1932.3253046012119</v>
      </c>
      <c r="AR9" s="227">
        <f t="shared" si="2"/>
        <v>2206.039415837156</v>
      </c>
      <c r="AS9" s="227">
        <f t="shared" si="5"/>
        <v>2457.1872107237332</v>
      </c>
    </row>
    <row r="10" spans="2:46" s="58" customFormat="1" ht="15" hidden="1" customHeight="1" outlineLevel="1" x14ac:dyDescent="0.35">
      <c r="B10" s="187" t="s">
        <v>32</v>
      </c>
      <c r="C10" s="232" t="s">
        <v>18</v>
      </c>
      <c r="D10" s="232" t="s">
        <v>18</v>
      </c>
      <c r="E10" s="232" t="s">
        <v>18</v>
      </c>
      <c r="F10" s="232" t="s">
        <v>18</v>
      </c>
      <c r="G10" s="232" t="s">
        <v>18</v>
      </c>
      <c r="H10" s="232" t="s">
        <v>18</v>
      </c>
      <c r="I10" s="232" t="s">
        <v>18</v>
      </c>
      <c r="J10" s="232" t="s">
        <v>18</v>
      </c>
      <c r="K10" s="232" t="s">
        <v>18</v>
      </c>
      <c r="L10" s="232" t="s">
        <v>18</v>
      </c>
      <c r="M10" s="232" t="s">
        <v>18</v>
      </c>
      <c r="N10" s="232" t="s">
        <v>18</v>
      </c>
      <c r="O10" s="232" t="s">
        <v>18</v>
      </c>
      <c r="P10" s="232" t="s">
        <v>18</v>
      </c>
      <c r="Q10" s="97" t="s">
        <v>18</v>
      </c>
      <c r="R10" s="97" t="s">
        <v>18</v>
      </c>
      <c r="S10" s="97" t="s">
        <v>18</v>
      </c>
      <c r="T10" s="97">
        <v>9257.0624288158178</v>
      </c>
      <c r="U10" s="97">
        <v>8011.9216723956497</v>
      </c>
      <c r="V10" s="97">
        <v>9112.9932594796937</v>
      </c>
      <c r="W10" s="97">
        <v>11372.026661574611</v>
      </c>
      <c r="X10" s="97">
        <v>16950.176442943841</v>
      </c>
      <c r="Y10" s="97">
        <v>9758.6140763228123</v>
      </c>
      <c r="Z10" s="97">
        <v>5484.2729198461075</v>
      </c>
      <c r="AA10" s="97">
        <f t="shared" si="0"/>
        <v>6293.5151196812931</v>
      </c>
      <c r="AB10" s="227"/>
      <c r="AC10" s="97">
        <v>1805.3543228304329</v>
      </c>
      <c r="AD10" s="97">
        <v>2226.2808495455411</v>
      </c>
      <c r="AE10" s="97">
        <v>3621.3599655211719</v>
      </c>
      <c r="AF10" s="97">
        <v>5484.2729198461075</v>
      </c>
      <c r="AG10" s="97">
        <v>1605.5510186606666</v>
      </c>
      <c r="AH10" s="97">
        <v>2933.6016659649836</v>
      </c>
      <c r="AI10" s="97">
        <f t="shared" ref="AI10:AJ10" si="6">AI6-AI15</f>
        <v>4579.0595665904948</v>
      </c>
      <c r="AJ10" s="97">
        <f t="shared" si="6"/>
        <v>6293.5151196812931</v>
      </c>
      <c r="AK10" s="107"/>
      <c r="AL10" s="97">
        <f t="shared" si="1"/>
        <v>1805.3543228304329</v>
      </c>
      <c r="AM10" s="97">
        <f t="shared" si="2"/>
        <v>420.92652671510814</v>
      </c>
      <c r="AN10" s="97">
        <f t="shared" si="2"/>
        <v>1395.0791159756309</v>
      </c>
      <c r="AO10" s="97">
        <f t="shared" si="2"/>
        <v>1862.9129543249355</v>
      </c>
      <c r="AP10" s="97">
        <f t="shared" si="3"/>
        <v>1605.5510186606666</v>
      </c>
      <c r="AQ10" s="97">
        <f t="shared" si="2"/>
        <v>1328.050647304317</v>
      </c>
      <c r="AR10" s="97">
        <f t="shared" si="2"/>
        <v>1645.4579006255112</v>
      </c>
      <c r="AS10" s="97">
        <f t="shared" si="5"/>
        <v>1714.4555530907983</v>
      </c>
      <c r="AT10" s="107"/>
    </row>
    <row r="11" spans="2:46" s="58" customFormat="1" ht="15" hidden="1" customHeight="1" outlineLevel="1" x14ac:dyDescent="0.35">
      <c r="B11" s="187" t="s">
        <v>133</v>
      </c>
      <c r="C11" s="232" t="s">
        <v>18</v>
      </c>
      <c r="D11" s="232" t="s">
        <v>18</v>
      </c>
      <c r="E11" s="232" t="s">
        <v>18</v>
      </c>
      <c r="F11" s="232" t="s">
        <v>18</v>
      </c>
      <c r="G11" s="232" t="s">
        <v>18</v>
      </c>
      <c r="H11" s="232" t="s">
        <v>18</v>
      </c>
      <c r="I11" s="232" t="s">
        <v>18</v>
      </c>
      <c r="J11" s="232" t="s">
        <v>18</v>
      </c>
      <c r="K11" s="232" t="s">
        <v>18</v>
      </c>
      <c r="L11" s="232" t="s">
        <v>18</v>
      </c>
      <c r="M11" s="232" t="s">
        <v>18</v>
      </c>
      <c r="N11" s="232" t="s">
        <v>18</v>
      </c>
      <c r="O11" s="232" t="s">
        <v>18</v>
      </c>
      <c r="P11" s="232" t="s">
        <v>18</v>
      </c>
      <c r="Q11" s="97" t="s">
        <v>18</v>
      </c>
      <c r="R11" s="97" t="s">
        <v>18</v>
      </c>
      <c r="S11" s="97" t="s">
        <v>18</v>
      </c>
      <c r="T11" s="97">
        <v>4922.3948980910955</v>
      </c>
      <c r="U11" s="97">
        <v>4378.98232074728</v>
      </c>
      <c r="V11" s="97">
        <v>1644.4428669767185</v>
      </c>
      <c r="W11" s="97">
        <v>1876.2720844534338</v>
      </c>
      <c r="X11" s="97">
        <v>1705.223898594023</v>
      </c>
      <c r="Y11" s="97">
        <v>1861.233226621669</v>
      </c>
      <c r="Z11" s="97">
        <v>1840.1598070905075</v>
      </c>
      <c r="AA11" s="97">
        <f t="shared" si="0"/>
        <v>1893.3892217744296</v>
      </c>
      <c r="AB11" s="227"/>
      <c r="AC11" s="97">
        <v>449.15869206878938</v>
      </c>
      <c r="AD11" s="97">
        <v>893.77235325427569</v>
      </c>
      <c r="AE11" s="97">
        <v>1351.0447179355476</v>
      </c>
      <c r="AF11" s="97">
        <v>1840.1598070905075</v>
      </c>
      <c r="AG11" s="97">
        <v>386.24126397729003</v>
      </c>
      <c r="AH11" s="97">
        <v>828.45929226485009</v>
      </c>
      <c r="AI11" s="97">
        <f t="shared" ref="AI11:AJ11" si="7">AI7-AI16</f>
        <v>1337.9978320214939</v>
      </c>
      <c r="AJ11" s="97">
        <f t="shared" si="7"/>
        <v>1893.3892217744296</v>
      </c>
      <c r="AK11" s="107"/>
      <c r="AL11" s="97">
        <f t="shared" si="1"/>
        <v>449.15869206878938</v>
      </c>
      <c r="AM11" s="97">
        <f t="shared" si="2"/>
        <v>444.61366118548631</v>
      </c>
      <c r="AN11" s="97">
        <f t="shared" si="2"/>
        <v>457.27236468127194</v>
      </c>
      <c r="AO11" s="97">
        <f t="shared" si="2"/>
        <v>489.11508915495983</v>
      </c>
      <c r="AP11" s="97">
        <f t="shared" si="3"/>
        <v>386.24126397729003</v>
      </c>
      <c r="AQ11" s="97">
        <f t="shared" si="2"/>
        <v>442.21802828756006</v>
      </c>
      <c r="AR11" s="97">
        <f t="shared" si="2"/>
        <v>509.53853975664379</v>
      </c>
      <c r="AS11" s="97">
        <f t="shared" si="5"/>
        <v>555.39138975293577</v>
      </c>
      <c r="AT11" s="107"/>
    </row>
    <row r="12" spans="2:46" s="58" customFormat="1" ht="15" hidden="1" customHeight="1" outlineLevel="1" x14ac:dyDescent="0.35">
      <c r="B12" s="187" t="s">
        <v>317</v>
      </c>
      <c r="C12" s="232" t="s">
        <v>18</v>
      </c>
      <c r="D12" s="232" t="s">
        <v>18</v>
      </c>
      <c r="E12" s="232" t="s">
        <v>18</v>
      </c>
      <c r="F12" s="232" t="s">
        <v>18</v>
      </c>
      <c r="G12" s="232" t="s">
        <v>18</v>
      </c>
      <c r="H12" s="232" t="s">
        <v>18</v>
      </c>
      <c r="I12" s="232" t="s">
        <v>18</v>
      </c>
      <c r="J12" s="232" t="s">
        <v>18</v>
      </c>
      <c r="K12" s="232" t="s">
        <v>18</v>
      </c>
      <c r="L12" s="232" t="s">
        <v>18</v>
      </c>
      <c r="M12" s="232" t="s">
        <v>18</v>
      </c>
      <c r="N12" s="232" t="s">
        <v>18</v>
      </c>
      <c r="O12" s="232" t="s">
        <v>18</v>
      </c>
      <c r="P12" s="232" t="s">
        <v>18</v>
      </c>
      <c r="Q12" s="97" t="s">
        <v>18</v>
      </c>
      <c r="R12" s="97" t="s">
        <v>18</v>
      </c>
      <c r="S12" s="97" t="s">
        <v>18</v>
      </c>
      <c r="T12" s="97">
        <v>-4000.5540805180171</v>
      </c>
      <c r="U12" s="97">
        <v>-3275.0450866284418</v>
      </c>
      <c r="V12" s="97">
        <v>-3400.9493390994194</v>
      </c>
      <c r="W12" s="97">
        <v>-3100.2800476650391</v>
      </c>
      <c r="X12" s="97">
        <v>-4125.6865051462401</v>
      </c>
      <c r="Y12" s="97">
        <v>-2414.4992333196196</v>
      </c>
      <c r="Z12" s="97">
        <v>767.85034913843901</v>
      </c>
      <c r="AA12" s="97">
        <f t="shared" si="0"/>
        <v>480.39544327057138</v>
      </c>
      <c r="AB12" s="227"/>
      <c r="AC12" s="97">
        <v>-279.54105029058269</v>
      </c>
      <c r="AD12" s="97">
        <v>491.21378300268179</v>
      </c>
      <c r="AE12" s="97">
        <v>590.33312811667929</v>
      </c>
      <c r="AF12" s="97">
        <v>767.85034913843901</v>
      </c>
      <c r="AG12" s="97">
        <v>79.955570926238011</v>
      </c>
      <c r="AH12" s="97">
        <v>242.01219993557288</v>
      </c>
      <c r="AI12" s="97">
        <f>AI8-AI17</f>
        <v>293.05517539057291</v>
      </c>
      <c r="AJ12" s="97">
        <f>AJ8-AJ17</f>
        <v>480.39544327057138</v>
      </c>
      <c r="AK12" s="107"/>
      <c r="AL12" s="97">
        <f t="shared" si="1"/>
        <v>-279.54105029058269</v>
      </c>
      <c r="AM12" s="97">
        <f t="shared" si="2"/>
        <v>770.75483329326448</v>
      </c>
      <c r="AN12" s="97">
        <f t="shared" si="2"/>
        <v>99.119345113997497</v>
      </c>
      <c r="AO12" s="97">
        <f t="shared" si="2"/>
        <v>177.51722102175972</v>
      </c>
      <c r="AP12" s="97">
        <f t="shared" si="3"/>
        <v>79.955570926238011</v>
      </c>
      <c r="AQ12" s="97">
        <f>AH12-AG12</f>
        <v>162.05662900933487</v>
      </c>
      <c r="AR12" s="97">
        <f>AI12-AH12</f>
        <v>51.042975455000033</v>
      </c>
      <c r="AS12" s="97">
        <f t="shared" si="5"/>
        <v>187.34026787999846</v>
      </c>
      <c r="AT12" s="107"/>
    </row>
    <row r="13" spans="2:46" ht="15" customHeight="1" collapsed="1" x14ac:dyDescent="0.35">
      <c r="B13" s="6" t="s">
        <v>160</v>
      </c>
      <c r="C13" s="233" t="s">
        <v>18</v>
      </c>
      <c r="D13" s="233" t="s">
        <v>18</v>
      </c>
      <c r="E13" s="233" t="s">
        <v>18</v>
      </c>
      <c r="F13" s="233" t="s">
        <v>18</v>
      </c>
      <c r="G13" s="233">
        <v>3863.8329042601945</v>
      </c>
      <c r="H13" s="233">
        <v>4158.4543568620738</v>
      </c>
      <c r="I13" s="233">
        <v>4553.4677730000003</v>
      </c>
      <c r="J13" s="233">
        <v>4897.1849339999999</v>
      </c>
      <c r="K13" s="233">
        <v>5105.3135599999996</v>
      </c>
      <c r="L13" s="233">
        <v>5404.3312660000001</v>
      </c>
      <c r="M13" s="233">
        <v>5436.4747319999997</v>
      </c>
      <c r="N13" s="233">
        <v>5428.1669899999997</v>
      </c>
      <c r="O13" s="233">
        <v>5450.7966820000001</v>
      </c>
      <c r="P13" s="233">
        <v>5367.1290545283146</v>
      </c>
      <c r="Q13" s="233">
        <v>5454.706188452883</v>
      </c>
      <c r="R13" s="233">
        <v>5738.0317582140642</v>
      </c>
      <c r="S13" s="233">
        <v>5391.0772018077159</v>
      </c>
      <c r="T13" s="233">
        <v>5099.1826558541679</v>
      </c>
      <c r="U13" s="233">
        <v>5217.149840863086</v>
      </c>
      <c r="V13" s="233">
        <v>5091.7179414310012</v>
      </c>
      <c r="W13" s="233">
        <v>4834.8907689629905</v>
      </c>
      <c r="X13" s="233">
        <v>6121.0505501140078</v>
      </c>
      <c r="Y13" s="233">
        <v>6996.9598531327629</v>
      </c>
      <c r="Z13" s="233">
        <v>6873.478773363403</v>
      </c>
      <c r="AA13" s="233">
        <f t="shared" si="0"/>
        <v>6939.693250176294</v>
      </c>
      <c r="AB13" s="227"/>
      <c r="AC13" s="233">
        <v>1783.8684872178139</v>
      </c>
      <c r="AD13" s="233">
        <v>3549.7498199744591</v>
      </c>
      <c r="AE13" s="233">
        <v>5257.3749415921402</v>
      </c>
      <c r="AF13" s="233">
        <v>6873.478773363403</v>
      </c>
      <c r="AG13" s="233">
        <v>2015.0071592774118</v>
      </c>
      <c r="AH13" s="233">
        <v>3650.7176516676977</v>
      </c>
      <c r="AI13" s="233">
        <v>5233.3893279560407</v>
      </c>
      <c r="AJ13" s="233">
        <v>6939.693250176294</v>
      </c>
      <c r="AL13" s="233">
        <f t="shared" si="1"/>
        <v>1783.8684872178139</v>
      </c>
      <c r="AM13" s="233">
        <f t="shared" si="2"/>
        <v>1765.8813327566452</v>
      </c>
      <c r="AN13" s="233">
        <f t="shared" si="2"/>
        <v>1707.6251216176811</v>
      </c>
      <c r="AO13" s="233">
        <f t="shared" si="2"/>
        <v>1616.1038317712628</v>
      </c>
      <c r="AP13" s="233">
        <f t="shared" si="3"/>
        <v>2015.0071592774118</v>
      </c>
      <c r="AQ13" s="233">
        <f t="shared" si="2"/>
        <v>1635.7104923902859</v>
      </c>
      <c r="AR13" s="233">
        <f t="shared" si="2"/>
        <v>1582.671676288343</v>
      </c>
      <c r="AS13" s="233">
        <f t="shared" si="5"/>
        <v>1706.3039222202533</v>
      </c>
    </row>
    <row r="14" spans="2:46" s="198" customFormat="1" ht="14.5" x14ac:dyDescent="0.35">
      <c r="B14" s="422" t="s">
        <v>31</v>
      </c>
      <c r="C14" s="423" t="s">
        <v>18</v>
      </c>
      <c r="D14" s="423" t="s">
        <v>18</v>
      </c>
      <c r="E14" s="423" t="s">
        <v>18</v>
      </c>
      <c r="F14" s="423" t="s">
        <v>18</v>
      </c>
      <c r="G14" s="423" t="s">
        <v>18</v>
      </c>
      <c r="H14" s="423">
        <v>7.6251085360610427E-2</v>
      </c>
      <c r="I14" s="423">
        <v>9.4990441697669459E-2</v>
      </c>
      <c r="J14" s="423">
        <v>7.5484702678272342E-2</v>
      </c>
      <c r="K14" s="423">
        <v>4.2499645981308953E-2</v>
      </c>
      <c r="L14" s="423">
        <v>5.856990025897657E-2</v>
      </c>
      <c r="M14" s="423">
        <v>5.9477231164977162E-3</v>
      </c>
      <c r="N14" s="423">
        <v>-1.5281487378391301E-3</v>
      </c>
      <c r="O14" s="423">
        <v>4.1689380672498277E-3</v>
      </c>
      <c r="P14" s="423">
        <v>-1.534961444222982E-2</v>
      </c>
      <c r="Q14" s="423">
        <v>1.6317314719808795E-2</v>
      </c>
      <c r="R14" s="423">
        <v>5.1941490517116273E-2</v>
      </c>
      <c r="S14" s="423">
        <v>-6.0465778341097232E-2</v>
      </c>
      <c r="T14" s="423">
        <v>-5.4144011489145605E-2</v>
      </c>
      <c r="U14" s="423">
        <v>2.3134528211787853E-2</v>
      </c>
      <c r="V14" s="423">
        <v>-2.4042226744120931E-2</v>
      </c>
      <c r="W14" s="423">
        <v>-5.0440180587817629E-2</v>
      </c>
      <c r="X14" s="423">
        <v>0.26601630576793345</v>
      </c>
      <c r="Y14" s="423">
        <v>0.14309787116566786</v>
      </c>
      <c r="Z14" s="423">
        <v>-1.7647818818636418E-2</v>
      </c>
      <c r="AA14" s="423">
        <f t="shared" si="0"/>
        <v>9.6333281873932641E-3</v>
      </c>
      <c r="AB14" s="227"/>
      <c r="AC14" s="234" t="s">
        <v>18</v>
      </c>
      <c r="AD14" s="234" t="s">
        <v>18</v>
      </c>
      <c r="AE14" s="234" t="s">
        <v>18</v>
      </c>
      <c r="AF14" s="234" t="s">
        <v>18</v>
      </c>
      <c r="AG14" s="234">
        <v>0.12957158765671695</v>
      </c>
      <c r="AH14" s="234">
        <v>2.8443647246657155E-2</v>
      </c>
      <c r="AI14" s="234">
        <f>IFERROR(AI13/AE13-1,"-")</f>
        <v>-4.5622794460300486E-3</v>
      </c>
      <c r="AJ14" s="234">
        <f>IFERROR(AJ13/AF13-1,"-")</f>
        <v>9.6333281873932641E-3</v>
      </c>
      <c r="AK14" s="425"/>
      <c r="AL14" s="234"/>
      <c r="AM14" s="234"/>
      <c r="AN14" s="234"/>
      <c r="AO14" s="234"/>
      <c r="AP14" s="234"/>
      <c r="AQ14" s="234"/>
      <c r="AR14" s="234"/>
      <c r="AS14" s="234"/>
      <c r="AT14" s="425"/>
    </row>
    <row r="15" spans="2:46" s="58" customFormat="1" ht="15" hidden="1" customHeight="1" outlineLevel="1" x14ac:dyDescent="0.35">
      <c r="B15" s="187" t="s">
        <v>32</v>
      </c>
      <c r="C15" s="97" t="s">
        <v>18</v>
      </c>
      <c r="D15" s="97" t="s">
        <v>18</v>
      </c>
      <c r="E15" s="97" t="s">
        <v>18</v>
      </c>
      <c r="F15" s="97" t="s">
        <v>18</v>
      </c>
      <c r="G15" s="97" t="s">
        <v>18</v>
      </c>
      <c r="H15" s="97" t="s">
        <v>18</v>
      </c>
      <c r="I15" s="97" t="s">
        <v>18</v>
      </c>
      <c r="J15" s="97" t="s">
        <v>18</v>
      </c>
      <c r="K15" s="97" t="s">
        <v>18</v>
      </c>
      <c r="L15" s="97" t="s">
        <v>18</v>
      </c>
      <c r="M15" s="97" t="s">
        <v>18</v>
      </c>
      <c r="N15" s="97" t="s">
        <v>18</v>
      </c>
      <c r="O15" s="97" t="s">
        <v>18</v>
      </c>
      <c r="P15" s="97" t="s">
        <v>18</v>
      </c>
      <c r="Q15" s="97" t="s">
        <v>18</v>
      </c>
      <c r="R15" s="97" t="s">
        <v>18</v>
      </c>
      <c r="S15" s="97" t="s">
        <v>18</v>
      </c>
      <c r="T15" s="97">
        <v>3391.758298085585</v>
      </c>
      <c r="U15" s="97">
        <v>3410.0943551038754</v>
      </c>
      <c r="V15" s="97">
        <v>3442.5056638810624</v>
      </c>
      <c r="W15" s="97">
        <v>2767.9538515043259</v>
      </c>
      <c r="X15" s="97">
        <v>3776.5882677225227</v>
      </c>
      <c r="Y15" s="97">
        <v>4544.1011726719134</v>
      </c>
      <c r="Z15" s="97">
        <v>4348.5765543641191</v>
      </c>
      <c r="AA15" s="97">
        <f t="shared" si="0"/>
        <v>4398.4900910507822</v>
      </c>
      <c r="AB15" s="227"/>
      <c r="AC15" s="97">
        <v>1148.7898810090896</v>
      </c>
      <c r="AD15" s="97">
        <v>2284.2351805112166</v>
      </c>
      <c r="AE15" s="97">
        <v>3317.7787542244469</v>
      </c>
      <c r="AF15" s="97">
        <v>4348.5765543641191</v>
      </c>
      <c r="AG15" s="97">
        <v>1362.0014089023489</v>
      </c>
      <c r="AH15" s="97">
        <v>2394.9213263659744</v>
      </c>
      <c r="AI15" s="97">
        <v>3326.7702743073382</v>
      </c>
      <c r="AJ15" s="97">
        <v>4398.4900910507822</v>
      </c>
      <c r="AK15" s="107"/>
      <c r="AL15" s="97">
        <f t="shared" ref="AL15:AL34" si="8">AC15</f>
        <v>1148.7898810090896</v>
      </c>
      <c r="AM15" s="97">
        <f t="shared" ref="AM15:AS21" si="9">AD15-AC15</f>
        <v>1135.445299502127</v>
      </c>
      <c r="AN15" s="97">
        <f t="shared" si="9"/>
        <v>1033.5435737132302</v>
      </c>
      <c r="AO15" s="97">
        <f t="shared" si="9"/>
        <v>1030.7978001396723</v>
      </c>
      <c r="AP15" s="97">
        <f t="shared" ref="AP15:AP34" si="10">AG15</f>
        <v>1362.0014089023489</v>
      </c>
      <c r="AQ15" s="97">
        <f t="shared" si="9"/>
        <v>1032.9199174636256</v>
      </c>
      <c r="AR15" s="97">
        <f t="shared" si="9"/>
        <v>931.8489479413638</v>
      </c>
      <c r="AS15" s="97">
        <f t="shared" si="9"/>
        <v>1071.719816743444</v>
      </c>
      <c r="AT15" s="107"/>
    </row>
    <row r="16" spans="2:46" s="58" customFormat="1" ht="15" hidden="1" customHeight="1" outlineLevel="1" x14ac:dyDescent="0.35">
      <c r="B16" s="187" t="s">
        <v>133</v>
      </c>
      <c r="C16" s="97" t="s">
        <v>18</v>
      </c>
      <c r="D16" s="97" t="s">
        <v>18</v>
      </c>
      <c r="E16" s="97" t="s">
        <v>18</v>
      </c>
      <c r="F16" s="97" t="s">
        <v>18</v>
      </c>
      <c r="G16" s="97" t="s">
        <v>18</v>
      </c>
      <c r="H16" s="97" t="s">
        <v>18</v>
      </c>
      <c r="I16" s="97" t="s">
        <v>18</v>
      </c>
      <c r="J16" s="97" t="s">
        <v>18</v>
      </c>
      <c r="K16" s="97" t="s">
        <v>18</v>
      </c>
      <c r="L16" s="97" t="s">
        <v>18</v>
      </c>
      <c r="M16" s="97" t="s">
        <v>18</v>
      </c>
      <c r="N16" s="97" t="s">
        <v>18</v>
      </c>
      <c r="O16" s="97" t="s">
        <v>18</v>
      </c>
      <c r="P16" s="97" t="s">
        <v>18</v>
      </c>
      <c r="Q16" s="97" t="s">
        <v>18</v>
      </c>
      <c r="R16" s="97" t="s">
        <v>18</v>
      </c>
      <c r="S16" s="97" t="s">
        <v>18</v>
      </c>
      <c r="T16" s="97">
        <v>1714.7416204135604</v>
      </c>
      <c r="U16" s="97">
        <v>1816.3508532691039</v>
      </c>
      <c r="V16" s="97">
        <v>1668.5571330232815</v>
      </c>
      <c r="W16" s="97">
        <v>2070.8872959217001</v>
      </c>
      <c r="X16" s="97">
        <v>2348.7771180231198</v>
      </c>
      <c r="Y16" s="97">
        <v>2454.4062336345805</v>
      </c>
      <c r="Z16" s="97">
        <v>2464.9541076318801</v>
      </c>
      <c r="AA16" s="97">
        <f t="shared" si="0"/>
        <v>2465.6448929851977</v>
      </c>
      <c r="AB16" s="227"/>
      <c r="AC16" s="97">
        <v>628.56994012659879</v>
      </c>
      <c r="AD16" s="97">
        <v>1223.6552760481429</v>
      </c>
      <c r="AE16" s="97">
        <v>1877.1646038982324</v>
      </c>
      <c r="AF16" s="97">
        <v>2464.9541076318801</v>
      </c>
      <c r="AG16" s="97">
        <v>628.69168704389404</v>
      </c>
      <c r="AH16" s="97">
        <v>1215.8055711442519</v>
      </c>
      <c r="AI16" s="97">
        <v>1850.8087336174751</v>
      </c>
      <c r="AJ16" s="97">
        <v>2465.6448929851977</v>
      </c>
      <c r="AK16" s="107"/>
      <c r="AL16" s="97">
        <f t="shared" si="8"/>
        <v>628.56994012659879</v>
      </c>
      <c r="AM16" s="97">
        <f t="shared" si="9"/>
        <v>595.08533592154413</v>
      </c>
      <c r="AN16" s="97">
        <f t="shared" si="9"/>
        <v>653.50932785008945</v>
      </c>
      <c r="AO16" s="97">
        <f t="shared" si="9"/>
        <v>587.78950373364773</v>
      </c>
      <c r="AP16" s="97">
        <f t="shared" si="10"/>
        <v>628.69168704389404</v>
      </c>
      <c r="AQ16" s="97">
        <f t="shared" si="9"/>
        <v>587.11388410035784</v>
      </c>
      <c r="AR16" s="97">
        <f t="shared" si="9"/>
        <v>635.00316247322326</v>
      </c>
      <c r="AS16" s="97">
        <f t="shared" si="9"/>
        <v>614.83615936772253</v>
      </c>
      <c r="AT16" s="107"/>
    </row>
    <row r="17" spans="2:46" s="58" customFormat="1" ht="15" hidden="1" customHeight="1" outlineLevel="1" x14ac:dyDescent="0.35">
      <c r="B17" s="187" t="s">
        <v>317</v>
      </c>
      <c r="C17" s="97" t="s">
        <v>18</v>
      </c>
      <c r="D17" s="97" t="s">
        <v>18</v>
      </c>
      <c r="E17" s="97" t="s">
        <v>18</v>
      </c>
      <c r="F17" s="97" t="s">
        <v>18</v>
      </c>
      <c r="G17" s="97" t="s">
        <v>18</v>
      </c>
      <c r="H17" s="97" t="s">
        <v>18</v>
      </c>
      <c r="I17" s="97" t="s">
        <v>18</v>
      </c>
      <c r="J17" s="97" t="s">
        <v>18</v>
      </c>
      <c r="K17" s="97" t="s">
        <v>18</v>
      </c>
      <c r="L17" s="97" t="s">
        <v>18</v>
      </c>
      <c r="M17" s="97" t="s">
        <v>18</v>
      </c>
      <c r="N17" s="97" t="s">
        <v>18</v>
      </c>
      <c r="O17" s="97" t="s">
        <v>18</v>
      </c>
      <c r="P17" s="97" t="s">
        <v>18</v>
      </c>
      <c r="Q17" s="97" t="s">
        <v>18</v>
      </c>
      <c r="R17" s="97" t="s">
        <v>18</v>
      </c>
      <c r="S17" s="97" t="s">
        <v>18</v>
      </c>
      <c r="T17" s="97">
        <v>-7.3172626449777454</v>
      </c>
      <c r="U17" s="97">
        <v>-9.2953675098933672</v>
      </c>
      <c r="V17" s="97">
        <v>-19.34485547334225</v>
      </c>
      <c r="W17" s="97">
        <v>-3.9503784630360315</v>
      </c>
      <c r="X17" s="97">
        <v>-4.3148356316351055</v>
      </c>
      <c r="Y17" s="97">
        <v>-1.547553173731103</v>
      </c>
      <c r="Z17" s="97">
        <v>59.948111367403726</v>
      </c>
      <c r="AA17" s="97">
        <f t="shared" si="0"/>
        <v>75.558266140314117</v>
      </c>
      <c r="AB17" s="227"/>
      <c r="AC17" s="97">
        <v>6.5086660821277746</v>
      </c>
      <c r="AD17" s="97">
        <v>41.859363415099779</v>
      </c>
      <c r="AE17" s="97">
        <v>62.431583469460747</v>
      </c>
      <c r="AF17" s="97">
        <v>59.948111367403726</v>
      </c>
      <c r="AG17" s="97">
        <v>24.314063331168882</v>
      </c>
      <c r="AH17" s="97">
        <v>39.990754157471656</v>
      </c>
      <c r="AI17" s="97">
        <v>55.810320031227093</v>
      </c>
      <c r="AJ17" s="97">
        <v>75.558266140314117</v>
      </c>
      <c r="AK17" s="107"/>
      <c r="AL17" s="97">
        <f t="shared" si="8"/>
        <v>6.5086660821277746</v>
      </c>
      <c r="AM17" s="97">
        <f t="shared" si="9"/>
        <v>35.350697332972004</v>
      </c>
      <c r="AN17" s="97">
        <f t="shared" si="9"/>
        <v>20.572220054360969</v>
      </c>
      <c r="AO17" s="97">
        <f t="shared" si="9"/>
        <v>-2.4834721020570214</v>
      </c>
      <c r="AP17" s="97">
        <f t="shared" si="10"/>
        <v>24.314063331168882</v>
      </c>
      <c r="AQ17" s="97">
        <f t="shared" si="9"/>
        <v>15.676690826302774</v>
      </c>
      <c r="AR17" s="97">
        <f t="shared" si="9"/>
        <v>15.819565873755437</v>
      </c>
      <c r="AS17" s="97">
        <f t="shared" si="9"/>
        <v>19.747946109087025</v>
      </c>
      <c r="AT17" s="107"/>
    </row>
    <row r="18" spans="2:46" ht="15" customHeight="1" collapsed="1" x14ac:dyDescent="0.35">
      <c r="B18" t="s">
        <v>217</v>
      </c>
      <c r="C18" s="227" t="s">
        <v>18</v>
      </c>
      <c r="D18" s="227" t="s">
        <v>18</v>
      </c>
      <c r="E18" s="227" t="s">
        <v>18</v>
      </c>
      <c r="F18" s="227" t="s">
        <v>18</v>
      </c>
      <c r="G18" s="227">
        <v>816.78139799136602</v>
      </c>
      <c r="H18" s="227">
        <v>741.39797293615197</v>
      </c>
      <c r="I18" s="227">
        <v>684.186914</v>
      </c>
      <c r="J18" s="227">
        <v>735.76831700000002</v>
      </c>
      <c r="K18" s="227">
        <v>768.20248700000002</v>
      </c>
      <c r="L18" s="227">
        <v>862.25646900000004</v>
      </c>
      <c r="M18" s="227">
        <v>901.04796099999999</v>
      </c>
      <c r="N18" s="227">
        <v>928.28656899999999</v>
      </c>
      <c r="O18" s="227">
        <v>909.76874899999996</v>
      </c>
      <c r="P18" s="227">
        <v>896.95892457258503</v>
      </c>
      <c r="Q18" s="227">
        <v>920.60827182087212</v>
      </c>
      <c r="R18" s="227">
        <v>947.87428906323498</v>
      </c>
      <c r="S18" s="227">
        <v>990.53268901175704</v>
      </c>
      <c r="T18" s="227">
        <v>956.96103214975199</v>
      </c>
      <c r="U18" s="227">
        <v>897.54252150197397</v>
      </c>
      <c r="V18" s="227">
        <v>856.51890451900022</v>
      </c>
      <c r="W18" s="227">
        <v>888.95364156399978</v>
      </c>
      <c r="X18" s="227">
        <v>1103.6682077618525</v>
      </c>
      <c r="Y18" s="227">
        <v>1175.9144149175843</v>
      </c>
      <c r="Z18" s="227">
        <v>1116.8121095915922</v>
      </c>
      <c r="AA18" s="227">
        <f t="shared" si="0"/>
        <v>1078.0308874196098</v>
      </c>
      <c r="AB18" s="227"/>
      <c r="AC18" s="227">
        <v>260.07780194737234</v>
      </c>
      <c r="AD18" s="227">
        <v>548.91357092785995</v>
      </c>
      <c r="AE18" s="227">
        <v>813.87375078724028</v>
      </c>
      <c r="AF18" s="227">
        <v>1116.8121095915922</v>
      </c>
      <c r="AG18" s="227">
        <v>254.72669148631195</v>
      </c>
      <c r="AH18" s="227">
        <v>518.23070389463396</v>
      </c>
      <c r="AI18" s="227">
        <v>781.75160157566779</v>
      </c>
      <c r="AJ18" s="227">
        <v>1078.0308874196098</v>
      </c>
      <c r="AL18" s="227">
        <f t="shared" si="8"/>
        <v>260.07780194737234</v>
      </c>
      <c r="AM18" s="227">
        <f t="shared" si="9"/>
        <v>288.83576898048761</v>
      </c>
      <c r="AN18" s="227">
        <f t="shared" si="9"/>
        <v>264.96017985938033</v>
      </c>
      <c r="AO18" s="227">
        <f t="shared" si="9"/>
        <v>302.93835880435188</v>
      </c>
      <c r="AP18" s="227">
        <f t="shared" si="10"/>
        <v>254.72669148631195</v>
      </c>
      <c r="AQ18" s="227">
        <f t="shared" si="9"/>
        <v>263.50401240832201</v>
      </c>
      <c r="AR18" s="227">
        <f t="shared" si="9"/>
        <v>263.52089768103383</v>
      </c>
      <c r="AS18" s="227">
        <f t="shared" si="9"/>
        <v>296.27928584394203</v>
      </c>
    </row>
    <row r="19" spans="2:46" ht="15" customHeight="1" x14ac:dyDescent="0.35">
      <c r="B19" t="s">
        <v>318</v>
      </c>
      <c r="C19" s="227" t="s">
        <v>18</v>
      </c>
      <c r="D19" s="227" t="s">
        <v>18</v>
      </c>
      <c r="E19" s="227" t="s">
        <v>18</v>
      </c>
      <c r="F19" s="227" t="s">
        <v>18</v>
      </c>
      <c r="G19" s="227">
        <v>545.98707359402226</v>
      </c>
      <c r="H19" s="227">
        <v>585.08635299155173</v>
      </c>
      <c r="I19" s="227">
        <v>866.33280600000001</v>
      </c>
      <c r="J19" s="227">
        <v>734.87388599999997</v>
      </c>
      <c r="K19" s="227">
        <v>698.38876300000004</v>
      </c>
      <c r="L19" s="227">
        <v>728.77000399999997</v>
      </c>
      <c r="M19" s="227">
        <v>634.90044599999999</v>
      </c>
      <c r="N19" s="227">
        <v>671.53645400000005</v>
      </c>
      <c r="O19" s="227">
        <v>631.77537900000004</v>
      </c>
      <c r="P19" s="227">
        <v>555.43813796487302</v>
      </c>
      <c r="Q19" s="227">
        <v>652.97901461670301</v>
      </c>
      <c r="R19" s="227">
        <v>660.61558489428012</v>
      </c>
      <c r="S19" s="227">
        <v>680.83332853921092</v>
      </c>
      <c r="T19" s="227">
        <v>651.54020783716896</v>
      </c>
      <c r="U19" s="227">
        <v>620.19571341636185</v>
      </c>
      <c r="V19" s="227">
        <v>667.31306530300014</v>
      </c>
      <c r="W19" s="227">
        <v>666.45914833399979</v>
      </c>
      <c r="X19" s="227">
        <v>770.7996983279686</v>
      </c>
      <c r="Y19" s="227">
        <v>819.25885400356105</v>
      </c>
      <c r="Z19" s="227">
        <v>832.66574907895119</v>
      </c>
      <c r="AA19" s="227">
        <f t="shared" si="0"/>
        <v>829.01725911958545</v>
      </c>
      <c r="AB19" s="227"/>
      <c r="AC19" s="227">
        <v>212.95853236007301</v>
      </c>
      <c r="AD19" s="227">
        <v>416.98329216940397</v>
      </c>
      <c r="AE19" s="227">
        <v>610.2662300110519</v>
      </c>
      <c r="AF19" s="227">
        <v>832.66574907895119</v>
      </c>
      <c r="AG19" s="227">
        <v>212.70594533344712</v>
      </c>
      <c r="AH19" s="227">
        <v>421.58913438154599</v>
      </c>
      <c r="AI19" s="227">
        <v>613.83014349731275</v>
      </c>
      <c r="AJ19" s="227">
        <v>829.01725911958545</v>
      </c>
      <c r="AL19" s="227">
        <f t="shared" si="8"/>
        <v>212.95853236007301</v>
      </c>
      <c r="AM19" s="227">
        <f t="shared" si="9"/>
        <v>204.02475980933096</v>
      </c>
      <c r="AN19" s="227">
        <f t="shared" si="9"/>
        <v>193.28293784164794</v>
      </c>
      <c r="AO19" s="227">
        <f t="shared" si="9"/>
        <v>222.39951906789929</v>
      </c>
      <c r="AP19" s="227">
        <f t="shared" si="10"/>
        <v>212.70594533344712</v>
      </c>
      <c r="AQ19" s="227">
        <f t="shared" si="9"/>
        <v>208.88318904809887</v>
      </c>
      <c r="AR19" s="227">
        <f t="shared" si="9"/>
        <v>192.24100911576676</v>
      </c>
      <c r="AS19" s="227">
        <f t="shared" si="9"/>
        <v>215.1871156222727</v>
      </c>
    </row>
    <row r="20" spans="2:46" ht="15" customHeight="1" x14ac:dyDescent="0.35">
      <c r="B20" t="s">
        <v>162</v>
      </c>
      <c r="C20" s="227" t="s">
        <v>18</v>
      </c>
      <c r="D20" s="227" t="s">
        <v>18</v>
      </c>
      <c r="E20" s="227" t="s">
        <v>18</v>
      </c>
      <c r="F20" s="227" t="s">
        <v>18</v>
      </c>
      <c r="G20" s="227">
        <v>453.52539899331805</v>
      </c>
      <c r="H20" s="227">
        <v>526.52039012769137</v>
      </c>
      <c r="I20" s="227">
        <v>374.67384099999998</v>
      </c>
      <c r="J20" s="227">
        <v>271.60703000000001</v>
      </c>
      <c r="K20" s="227">
        <v>275.77387499999998</v>
      </c>
      <c r="L20" s="227">
        <v>200.49498500000001</v>
      </c>
      <c r="M20" s="227">
        <v>144.938658</v>
      </c>
      <c r="N20" s="227">
        <v>199.88643099999999</v>
      </c>
      <c r="O20" s="227">
        <v>311.24318299999999</v>
      </c>
      <c r="P20" s="227">
        <v>272.33929408362388</v>
      </c>
      <c r="Q20" s="227">
        <v>-42.839410274561892</v>
      </c>
      <c r="R20" s="227">
        <v>370.23442905220998</v>
      </c>
      <c r="S20" s="227">
        <v>-270.23705687731683</v>
      </c>
      <c r="T20" s="227">
        <v>173.55208333762707</v>
      </c>
      <c r="U20" s="227">
        <v>-6.205247903113067</v>
      </c>
      <c r="V20" s="227">
        <v>-378.81917775799968</v>
      </c>
      <c r="W20" s="227">
        <v>-335.46599694399964</v>
      </c>
      <c r="X20" s="227">
        <v>-37.52664707892967</v>
      </c>
      <c r="Y20" s="227">
        <v>59.472799891178781</v>
      </c>
      <c r="Z20" s="227">
        <v>88.047366218789335</v>
      </c>
      <c r="AA20" s="227">
        <f t="shared" si="0"/>
        <v>164.36789235258865</v>
      </c>
      <c r="AB20" s="227"/>
      <c r="AC20" s="227">
        <v>-4.4415152370542774</v>
      </c>
      <c r="AD20" s="227">
        <v>-38.085265052388969</v>
      </c>
      <c r="AE20" s="227">
        <v>24.675321032135574</v>
      </c>
      <c r="AF20" s="227">
        <v>88.047366218789335</v>
      </c>
      <c r="AG20" s="227">
        <v>167.76307143336649</v>
      </c>
      <c r="AH20" s="227">
        <v>170.15315771313567</v>
      </c>
      <c r="AI20" s="227">
        <v>163.99037694017113</v>
      </c>
      <c r="AJ20" s="227">
        <v>164.36789235258865</v>
      </c>
      <c r="AL20" s="227">
        <f t="shared" si="8"/>
        <v>-4.4415152370542774</v>
      </c>
      <c r="AM20" s="227">
        <f t="shared" si="9"/>
        <v>-33.643749815334694</v>
      </c>
      <c r="AN20" s="227">
        <f t="shared" si="9"/>
        <v>62.760586084524547</v>
      </c>
      <c r="AO20" s="227">
        <f t="shared" si="9"/>
        <v>63.372045186653764</v>
      </c>
      <c r="AP20" s="227">
        <f t="shared" si="10"/>
        <v>167.76307143336649</v>
      </c>
      <c r="AQ20" s="227">
        <f t="shared" si="9"/>
        <v>2.3900862797691786</v>
      </c>
      <c r="AR20" s="227">
        <f t="shared" si="9"/>
        <v>-6.1627807729645383</v>
      </c>
      <c r="AS20" s="227">
        <f t="shared" si="9"/>
        <v>0.37751541241752307</v>
      </c>
    </row>
    <row r="21" spans="2:46" ht="15" customHeight="1" x14ac:dyDescent="0.35">
      <c r="B21" s="55" t="s">
        <v>216</v>
      </c>
      <c r="C21" s="235" t="s">
        <v>18</v>
      </c>
      <c r="D21" s="235" t="s">
        <v>18</v>
      </c>
      <c r="E21" s="235" t="s">
        <v>18</v>
      </c>
      <c r="F21" s="235" t="s">
        <v>18</v>
      </c>
      <c r="G21" s="235">
        <v>1816.2938705787067</v>
      </c>
      <c r="H21" s="235">
        <v>1853.004716055395</v>
      </c>
      <c r="I21" s="235">
        <v>1925.193561</v>
      </c>
      <c r="J21" s="235">
        <v>1742.249233</v>
      </c>
      <c r="K21" s="235">
        <v>1742.3651249999998</v>
      </c>
      <c r="L21" s="235">
        <v>1791.5214579999999</v>
      </c>
      <c r="M21" s="235">
        <v>1680.8870649999999</v>
      </c>
      <c r="N21" s="235">
        <v>1799.7094539999998</v>
      </c>
      <c r="O21" s="235">
        <v>1852.787311</v>
      </c>
      <c r="P21" s="235">
        <v>1724.736356621082</v>
      </c>
      <c r="Q21" s="235">
        <v>1530.7478761630132</v>
      </c>
      <c r="R21" s="235">
        <v>1978.7243030097252</v>
      </c>
      <c r="S21" s="235">
        <v>1401.1289606736514</v>
      </c>
      <c r="T21" s="235">
        <v>1782.0533233245478</v>
      </c>
      <c r="U21" s="235">
        <v>1511.5329870152259</v>
      </c>
      <c r="V21" s="235">
        <v>1145.0127920640007</v>
      </c>
      <c r="W21" s="235">
        <v>1219.9467929539999</v>
      </c>
      <c r="X21" s="235">
        <v>1836.9412590108914</v>
      </c>
      <c r="Y21" s="235">
        <v>2054.6460688123243</v>
      </c>
      <c r="Z21" s="235">
        <v>2037.5252248893328</v>
      </c>
      <c r="AA21" s="235">
        <f t="shared" si="0"/>
        <v>2071.416038891784</v>
      </c>
      <c r="AB21" s="227"/>
      <c r="AC21" s="235">
        <v>468.59481907039111</v>
      </c>
      <c r="AD21" s="235">
        <v>927.81159804487493</v>
      </c>
      <c r="AE21" s="235">
        <v>1448.8153018304276</v>
      </c>
      <c r="AF21" s="235">
        <v>2037.5252248893328</v>
      </c>
      <c r="AG21" s="235">
        <v>635.19570825312553</v>
      </c>
      <c r="AH21" s="235">
        <v>1109.9729959893157</v>
      </c>
      <c r="AI21" s="235">
        <v>1559.5721220131518</v>
      </c>
      <c r="AJ21" s="235">
        <v>2071.416038891784</v>
      </c>
      <c r="AL21" s="235">
        <f t="shared" si="8"/>
        <v>468.59481907039111</v>
      </c>
      <c r="AM21" s="235">
        <f t="shared" si="9"/>
        <v>459.21677897448382</v>
      </c>
      <c r="AN21" s="235">
        <f t="shared" si="9"/>
        <v>521.00370378555272</v>
      </c>
      <c r="AO21" s="235">
        <f t="shared" si="9"/>
        <v>588.70992305890513</v>
      </c>
      <c r="AP21" s="235">
        <f t="shared" si="10"/>
        <v>635.19570825312553</v>
      </c>
      <c r="AQ21" s="235">
        <f t="shared" si="9"/>
        <v>474.77728773619015</v>
      </c>
      <c r="AR21" s="235">
        <f t="shared" si="9"/>
        <v>449.59912602383611</v>
      </c>
      <c r="AS21" s="235">
        <f t="shared" si="9"/>
        <v>511.84391687863217</v>
      </c>
    </row>
    <row r="22" spans="2:46" s="58" customFormat="1" ht="15" hidden="1" customHeight="1" outlineLevel="1" x14ac:dyDescent="0.35">
      <c r="B22" s="187" t="s">
        <v>32</v>
      </c>
      <c r="C22" s="97" t="s">
        <v>18</v>
      </c>
      <c r="D22" s="97" t="s">
        <v>18</v>
      </c>
      <c r="E22" s="97" t="s">
        <v>18</v>
      </c>
      <c r="F22" s="97" t="s">
        <v>18</v>
      </c>
      <c r="G22" s="97" t="s">
        <v>18</v>
      </c>
      <c r="H22" s="97" t="s">
        <v>18</v>
      </c>
      <c r="I22" s="97" t="s">
        <v>18</v>
      </c>
      <c r="J22" s="97" t="s">
        <v>18</v>
      </c>
      <c r="K22" s="97" t="s">
        <v>18</v>
      </c>
      <c r="L22" s="97" t="s">
        <v>18</v>
      </c>
      <c r="M22" s="97" t="s">
        <v>18</v>
      </c>
      <c r="N22" s="97" t="s">
        <v>18</v>
      </c>
      <c r="O22" s="97" t="s">
        <v>18</v>
      </c>
      <c r="P22" s="97" t="s">
        <v>18</v>
      </c>
      <c r="Q22" s="97" t="s">
        <v>18</v>
      </c>
      <c r="R22" s="97" t="s">
        <v>18</v>
      </c>
      <c r="S22" s="97" t="s">
        <v>18</v>
      </c>
      <c r="T22" s="97">
        <v>882.86644234752373</v>
      </c>
      <c r="U22" s="97">
        <v>650.22038462259786</v>
      </c>
      <c r="V22" s="97">
        <v>356.07730442321349</v>
      </c>
      <c r="W22" s="97">
        <v>420.25981199320017</v>
      </c>
      <c r="X22" s="97">
        <v>949.093665079331</v>
      </c>
      <c r="Y22" s="97">
        <v>1018.714226452557</v>
      </c>
      <c r="Z22" s="97">
        <v>1096.7976160103879</v>
      </c>
      <c r="AA22" s="97">
        <f t="shared" si="0"/>
        <v>1068.65281478784</v>
      </c>
      <c r="AB22" s="227"/>
      <c r="AC22" s="97">
        <v>304.40782389739496</v>
      </c>
      <c r="AD22" s="97">
        <v>472.66963874141823</v>
      </c>
      <c r="AE22" s="97">
        <v>737.37018501486318</v>
      </c>
      <c r="AF22" s="97">
        <v>1096.7976160103879</v>
      </c>
      <c r="AG22" s="97">
        <v>384.19305663931453</v>
      </c>
      <c r="AH22" s="97">
        <v>625.34457603200394</v>
      </c>
      <c r="AI22" s="97">
        <v>839.21869914773197</v>
      </c>
      <c r="AJ22" s="97">
        <v>1068.65281478784</v>
      </c>
      <c r="AK22" s="107"/>
      <c r="AL22" s="97">
        <f t="shared" si="8"/>
        <v>304.40782389739496</v>
      </c>
      <c r="AM22" s="97">
        <f t="shared" ref="AM22:AS24" si="11">+AD22-AC22</f>
        <v>168.26181484402326</v>
      </c>
      <c r="AN22" s="97">
        <f t="shared" si="11"/>
        <v>264.70054627344496</v>
      </c>
      <c r="AO22" s="97">
        <f t="shared" si="11"/>
        <v>359.42743099552467</v>
      </c>
      <c r="AP22" s="97">
        <f t="shared" si="10"/>
        <v>384.19305663931453</v>
      </c>
      <c r="AQ22" s="97">
        <f t="shared" si="11"/>
        <v>241.15151939268941</v>
      </c>
      <c r="AR22" s="97">
        <f t="shared" si="11"/>
        <v>213.87412311572803</v>
      </c>
      <c r="AS22" s="97">
        <f t="shared" si="11"/>
        <v>229.43411564010808</v>
      </c>
      <c r="AT22" s="107"/>
    </row>
    <row r="23" spans="2:46" s="58" customFormat="1" ht="15" hidden="1" customHeight="1" outlineLevel="1" x14ac:dyDescent="0.35">
      <c r="B23" s="187" t="s">
        <v>133</v>
      </c>
      <c r="C23" s="97" t="s">
        <v>18</v>
      </c>
      <c r="D23" s="97" t="s">
        <v>18</v>
      </c>
      <c r="E23" s="97" t="s">
        <v>18</v>
      </c>
      <c r="F23" s="97" t="s">
        <v>18</v>
      </c>
      <c r="G23" s="97" t="s">
        <v>18</v>
      </c>
      <c r="H23" s="97" t="s">
        <v>18</v>
      </c>
      <c r="I23" s="97" t="s">
        <v>18</v>
      </c>
      <c r="J23" s="97" t="s">
        <v>18</v>
      </c>
      <c r="K23" s="97" t="s">
        <v>18</v>
      </c>
      <c r="L23" s="97" t="s">
        <v>18</v>
      </c>
      <c r="M23" s="97" t="s">
        <v>18</v>
      </c>
      <c r="N23" s="97" t="s">
        <v>18</v>
      </c>
      <c r="O23" s="97" t="s">
        <v>18</v>
      </c>
      <c r="P23" s="97" t="s">
        <v>18</v>
      </c>
      <c r="Q23" s="97" t="s">
        <v>18</v>
      </c>
      <c r="R23" s="97" t="s">
        <v>18</v>
      </c>
      <c r="S23" s="97" t="s">
        <v>18</v>
      </c>
      <c r="T23" s="97">
        <v>824.96334165986684</v>
      </c>
      <c r="U23" s="97">
        <v>824.96334165986684</v>
      </c>
      <c r="V23" s="97">
        <v>763.43671096491289</v>
      </c>
      <c r="W23" s="97">
        <v>744.02495416044906</v>
      </c>
      <c r="X23" s="97">
        <v>843.39547385984793</v>
      </c>
      <c r="Y23" s="97">
        <v>953.87582658479892</v>
      </c>
      <c r="Z23" s="97">
        <v>906.36246922825694</v>
      </c>
      <c r="AA23" s="97">
        <f t="shared" si="0"/>
        <v>969.99324345174409</v>
      </c>
      <c r="AB23" s="227"/>
      <c r="AC23" s="97">
        <v>160.55421546435903</v>
      </c>
      <c r="AD23" s="97">
        <v>405.350211667054</v>
      </c>
      <c r="AE23" s="97">
        <v>635.07549701542712</v>
      </c>
      <c r="AF23" s="97">
        <v>906.36246922825694</v>
      </c>
      <c r="AG23" s="97">
        <v>235.16348432634399</v>
      </c>
      <c r="AH23" s="97">
        <v>471.31442399042191</v>
      </c>
      <c r="AI23" s="97">
        <v>699.27306759435396</v>
      </c>
      <c r="AJ23" s="97">
        <v>969.99324345174409</v>
      </c>
      <c r="AK23" s="107"/>
      <c r="AL23" s="97">
        <f t="shared" si="8"/>
        <v>160.55421546435903</v>
      </c>
      <c r="AM23" s="97">
        <f t="shared" si="11"/>
        <v>244.79599620269497</v>
      </c>
      <c r="AN23" s="97">
        <f t="shared" si="11"/>
        <v>229.72528534837312</v>
      </c>
      <c r="AO23" s="97">
        <f t="shared" si="11"/>
        <v>271.28697221282982</v>
      </c>
      <c r="AP23" s="97">
        <f t="shared" si="10"/>
        <v>235.16348432634399</v>
      </c>
      <c r="AQ23" s="97">
        <f t="shared" si="11"/>
        <v>236.15093966407792</v>
      </c>
      <c r="AR23" s="97">
        <f t="shared" si="11"/>
        <v>227.95864360393205</v>
      </c>
      <c r="AS23" s="97">
        <f t="shared" si="11"/>
        <v>270.72017585739013</v>
      </c>
      <c r="AT23" s="107"/>
    </row>
    <row r="24" spans="2:46" s="58" customFormat="1" ht="15" hidden="1" customHeight="1" outlineLevel="1" x14ac:dyDescent="0.35">
      <c r="B24" s="187" t="s">
        <v>317</v>
      </c>
      <c r="C24" s="97" t="s">
        <v>18</v>
      </c>
      <c r="D24" s="97" t="s">
        <v>18</v>
      </c>
      <c r="E24" s="97" t="s">
        <v>18</v>
      </c>
      <c r="F24" s="97" t="s">
        <v>18</v>
      </c>
      <c r="G24" s="97" t="s">
        <v>18</v>
      </c>
      <c r="H24" s="97" t="s">
        <v>18</v>
      </c>
      <c r="I24" s="97" t="s">
        <v>18</v>
      </c>
      <c r="J24" s="97" t="s">
        <v>18</v>
      </c>
      <c r="K24" s="97" t="s">
        <v>18</v>
      </c>
      <c r="L24" s="97" t="s">
        <v>18</v>
      </c>
      <c r="M24" s="97" t="s">
        <v>18</v>
      </c>
      <c r="N24" s="97" t="s">
        <v>18</v>
      </c>
      <c r="O24" s="97" t="s">
        <v>18</v>
      </c>
      <c r="P24" s="97" t="s">
        <v>18</v>
      </c>
      <c r="Q24" s="97" t="s">
        <v>18</v>
      </c>
      <c r="R24" s="97" t="s">
        <v>18</v>
      </c>
      <c r="S24" s="97" t="s">
        <v>18</v>
      </c>
      <c r="T24" s="97">
        <v>36.349260732756193</v>
      </c>
      <c r="U24" s="97">
        <v>36.349260732756193</v>
      </c>
      <c r="V24" s="97">
        <v>25.498776675874296</v>
      </c>
      <c r="W24" s="97">
        <v>55.662026800350532</v>
      </c>
      <c r="X24" s="97">
        <v>44.45212007171267</v>
      </c>
      <c r="Y24" s="97">
        <v>82.056015774968273</v>
      </c>
      <c r="Z24" s="97">
        <v>34.365139650687979</v>
      </c>
      <c r="AA24" s="97">
        <f t="shared" si="0"/>
        <v>32.76998065219982</v>
      </c>
      <c r="AB24" s="227"/>
      <c r="AC24" s="97">
        <v>3.6327797086370879</v>
      </c>
      <c r="AD24" s="97">
        <v>49.791747636402761</v>
      </c>
      <c r="AE24" s="97">
        <v>76.369619800137343</v>
      </c>
      <c r="AF24" s="97">
        <v>34.365139650687979</v>
      </c>
      <c r="AG24" s="97">
        <v>15.839167287467006</v>
      </c>
      <c r="AH24" s="97">
        <v>13.313995966889706</v>
      </c>
      <c r="AI24" s="97">
        <v>21.080355271065855</v>
      </c>
      <c r="AJ24" s="97">
        <v>32.76998065219982</v>
      </c>
      <c r="AK24" s="107"/>
      <c r="AL24" s="97">
        <f t="shared" si="8"/>
        <v>3.6327797086370879</v>
      </c>
      <c r="AM24" s="97">
        <f t="shared" si="11"/>
        <v>46.158967927765673</v>
      </c>
      <c r="AN24" s="97">
        <f t="shared" si="11"/>
        <v>26.577872163734583</v>
      </c>
      <c r="AO24" s="97">
        <f t="shared" si="11"/>
        <v>-42.004480149449364</v>
      </c>
      <c r="AP24" s="97">
        <f t="shared" si="10"/>
        <v>15.839167287467006</v>
      </c>
      <c r="AQ24" s="97">
        <f>+AH24-AG24</f>
        <v>-2.5251713205773001</v>
      </c>
      <c r="AR24" s="97">
        <f>+AI24-AH24</f>
        <v>7.7663593041761487</v>
      </c>
      <c r="AS24" s="97">
        <f>+AJ24-AI24</f>
        <v>11.689625381133965</v>
      </c>
      <c r="AT24" s="107"/>
    </row>
    <row r="25" spans="2:46" ht="15" customHeight="1" collapsed="1" x14ac:dyDescent="0.35">
      <c r="B25" t="s">
        <v>34</v>
      </c>
      <c r="C25" s="228" t="s">
        <v>18</v>
      </c>
      <c r="D25" s="228" t="s">
        <v>18</v>
      </c>
      <c r="E25" s="228" t="s">
        <v>18</v>
      </c>
      <c r="F25" s="228" t="s">
        <v>18</v>
      </c>
      <c r="G25" s="228">
        <v>35.295335111166331</v>
      </c>
      <c r="H25" s="228">
        <v>245.32902327084196</v>
      </c>
      <c r="I25" s="228">
        <v>23.708090664098897</v>
      </c>
      <c r="J25" s="228">
        <v>34.6867815356607</v>
      </c>
      <c r="K25" s="228">
        <v>25.152407652294301</v>
      </c>
      <c r="L25" s="228">
        <v>23.470024136642898</v>
      </c>
      <c r="M25" s="228">
        <v>19.477160734264601</v>
      </c>
      <c r="N25" s="228">
        <v>23.777080426121199</v>
      </c>
      <c r="O25" s="228">
        <v>-14.165549793519</v>
      </c>
      <c r="P25" s="228">
        <v>15.093776135408</v>
      </c>
      <c r="Q25" s="228">
        <v>-23.898775530068001</v>
      </c>
      <c r="R25" s="228">
        <v>-22.061984462392999</v>
      </c>
      <c r="S25" s="228">
        <v>11.520583613466</v>
      </c>
      <c r="T25" s="228">
        <v>10.857528404937998</v>
      </c>
      <c r="U25" s="227">
        <v>25.010804512674998</v>
      </c>
      <c r="V25" s="227">
        <v>3.2574351240000947</v>
      </c>
      <c r="W25" s="227">
        <v>108.1060566580002</v>
      </c>
      <c r="X25" s="227">
        <v>239.42958149759698</v>
      </c>
      <c r="Y25" s="227">
        <v>77.711735938261853</v>
      </c>
      <c r="Z25" s="227">
        <v>-34.852341771961193</v>
      </c>
      <c r="AA25" s="227">
        <f t="shared" si="0"/>
        <v>159.44603206081106</v>
      </c>
      <c r="AB25" s="227"/>
      <c r="AC25" s="227">
        <v>25.455270660729074</v>
      </c>
      <c r="AD25" s="227">
        <v>67.946592141273271</v>
      </c>
      <c r="AE25" s="227">
        <v>90.416891362608993</v>
      </c>
      <c r="AF25" s="227">
        <v>-34.852341771961193</v>
      </c>
      <c r="AG25" s="227">
        <v>40.934207768032977</v>
      </c>
      <c r="AH25" s="227">
        <v>41.101968798834925</v>
      </c>
      <c r="AI25" s="227">
        <v>97.695382028389957</v>
      </c>
      <c r="AJ25" s="227">
        <v>159.44603206081106</v>
      </c>
      <c r="AL25" s="227">
        <f t="shared" si="8"/>
        <v>25.455270660729074</v>
      </c>
      <c r="AM25" s="227">
        <f t="shared" ref="AM25:AM34" si="12">AD25-AC25</f>
        <v>42.491321480544201</v>
      </c>
      <c r="AN25" s="227">
        <f t="shared" ref="AN25:AN34" si="13">AE25-AD25</f>
        <v>22.470299221335722</v>
      </c>
      <c r="AO25" s="227">
        <f t="shared" ref="AO25:AS34" si="14">AF25-AE25</f>
        <v>-125.26923313457019</v>
      </c>
      <c r="AP25" s="227">
        <f t="shared" si="10"/>
        <v>40.934207768032977</v>
      </c>
      <c r="AQ25" s="227">
        <f t="shared" si="14"/>
        <v>0.16776103080194815</v>
      </c>
      <c r="AR25" s="227">
        <f t="shared" si="14"/>
        <v>56.593413229555033</v>
      </c>
      <c r="AS25" s="227">
        <f t="shared" si="14"/>
        <v>61.750650032421106</v>
      </c>
    </row>
    <row r="26" spans="2:46" s="58" customFormat="1" ht="15" hidden="1" customHeight="1" outlineLevel="1" x14ac:dyDescent="0.35">
      <c r="B26" s="187" t="s">
        <v>32</v>
      </c>
      <c r="C26" s="232" t="s">
        <v>18</v>
      </c>
      <c r="D26" s="232" t="s">
        <v>18</v>
      </c>
      <c r="E26" s="232" t="s">
        <v>18</v>
      </c>
      <c r="F26" s="232" t="s">
        <v>18</v>
      </c>
      <c r="G26" s="232" t="s">
        <v>18</v>
      </c>
      <c r="H26" s="232" t="s">
        <v>18</v>
      </c>
      <c r="I26" s="232" t="s">
        <v>18</v>
      </c>
      <c r="J26" s="232" t="s">
        <v>18</v>
      </c>
      <c r="K26" s="232" t="s">
        <v>18</v>
      </c>
      <c r="L26" s="232" t="s">
        <v>18</v>
      </c>
      <c r="M26" s="232" t="s">
        <v>18</v>
      </c>
      <c r="N26" s="232" t="s">
        <v>18</v>
      </c>
      <c r="O26" s="232" t="s">
        <v>18</v>
      </c>
      <c r="P26" s="232" t="s">
        <v>18</v>
      </c>
      <c r="Q26" s="232" t="s">
        <v>18</v>
      </c>
      <c r="R26" s="232" t="s">
        <v>18</v>
      </c>
      <c r="S26" s="232" t="s">
        <v>18</v>
      </c>
      <c r="T26" s="232" t="s">
        <v>18</v>
      </c>
      <c r="U26" s="232" t="s">
        <v>18</v>
      </c>
      <c r="V26" s="97">
        <v>2.563960278406781</v>
      </c>
      <c r="W26" s="97">
        <v>68.395206470397</v>
      </c>
      <c r="X26" s="97">
        <v>186.12315538201497</v>
      </c>
      <c r="Y26" s="97">
        <v>26.435202801905</v>
      </c>
      <c r="Z26" s="97">
        <v>76.890444147336012</v>
      </c>
      <c r="AA26" s="97">
        <f t="shared" si="0"/>
        <v>108.09292559392699</v>
      </c>
      <c r="AB26" s="227"/>
      <c r="AC26" s="97">
        <v>20.637134521644001</v>
      </c>
      <c r="AD26" s="97">
        <v>35.207030058545996</v>
      </c>
      <c r="AE26" s="97">
        <v>53.700378269612997</v>
      </c>
      <c r="AF26" s="97">
        <v>76.890444147336012</v>
      </c>
      <c r="AG26" s="97">
        <v>18.556123625615001</v>
      </c>
      <c r="AH26" s="97">
        <v>32.973236761252004</v>
      </c>
      <c r="AI26" s="97">
        <v>93.234511358099994</v>
      </c>
      <c r="AJ26" s="97">
        <v>108.09292559392699</v>
      </c>
      <c r="AK26" s="107"/>
      <c r="AL26" s="97">
        <f t="shared" si="8"/>
        <v>20.637134521644001</v>
      </c>
      <c r="AM26" s="97">
        <f t="shared" si="12"/>
        <v>14.569895536901996</v>
      </c>
      <c r="AN26" s="97">
        <f t="shared" si="13"/>
        <v>18.493348211067001</v>
      </c>
      <c r="AO26" s="97">
        <f t="shared" si="14"/>
        <v>23.190065877723015</v>
      </c>
      <c r="AP26" s="97">
        <f t="shared" si="10"/>
        <v>18.556123625615001</v>
      </c>
      <c r="AQ26" s="97">
        <f t="shared" si="14"/>
        <v>14.417113135637003</v>
      </c>
      <c r="AR26" s="97">
        <f t="shared" si="14"/>
        <v>60.26127459684799</v>
      </c>
      <c r="AS26" s="97">
        <f t="shared" si="14"/>
        <v>14.858414235826999</v>
      </c>
      <c r="AT26" s="107"/>
    </row>
    <row r="27" spans="2:46" s="58" customFormat="1" ht="15" hidden="1" customHeight="1" outlineLevel="1" x14ac:dyDescent="0.35">
      <c r="B27" s="187" t="s">
        <v>133</v>
      </c>
      <c r="C27" s="232" t="s">
        <v>18</v>
      </c>
      <c r="D27" s="232" t="s">
        <v>18</v>
      </c>
      <c r="E27" s="232" t="s">
        <v>18</v>
      </c>
      <c r="F27" s="232" t="s">
        <v>18</v>
      </c>
      <c r="G27" s="232" t="s">
        <v>18</v>
      </c>
      <c r="H27" s="232" t="s">
        <v>18</v>
      </c>
      <c r="I27" s="232" t="s">
        <v>18</v>
      </c>
      <c r="J27" s="232" t="s">
        <v>18</v>
      </c>
      <c r="K27" s="232" t="s">
        <v>18</v>
      </c>
      <c r="L27" s="232" t="s">
        <v>18</v>
      </c>
      <c r="M27" s="232" t="s">
        <v>18</v>
      </c>
      <c r="N27" s="232" t="s">
        <v>18</v>
      </c>
      <c r="O27" s="232" t="s">
        <v>18</v>
      </c>
      <c r="P27" s="232" t="s">
        <v>18</v>
      </c>
      <c r="Q27" s="232" t="s">
        <v>18</v>
      </c>
      <c r="R27" s="232" t="s">
        <v>18</v>
      </c>
      <c r="S27" s="232" t="s">
        <v>18</v>
      </c>
      <c r="T27" s="232" t="s">
        <v>18</v>
      </c>
      <c r="U27" s="232" t="s">
        <v>18</v>
      </c>
      <c r="V27" s="97">
        <v>2.3815595561334604</v>
      </c>
      <c r="W27" s="97">
        <v>0.25555322000000003</v>
      </c>
      <c r="X27" s="97">
        <v>0.317667851838</v>
      </c>
      <c r="Y27" s="97">
        <v>9.5560140000000002E-2</v>
      </c>
      <c r="Z27" s="97">
        <v>31.898508411569001</v>
      </c>
      <c r="AA27" s="97">
        <f t="shared" si="0"/>
        <v>33.618581888057001</v>
      </c>
      <c r="AB27" s="227"/>
      <c r="AC27" s="97">
        <v>5.223462550911</v>
      </c>
      <c r="AD27" s="97">
        <v>18.530003096784</v>
      </c>
      <c r="AE27" s="97">
        <v>26.728886992970001</v>
      </c>
      <c r="AF27" s="97">
        <v>31.898508411569001</v>
      </c>
      <c r="AG27" s="97">
        <v>7.8574566041630005</v>
      </c>
      <c r="AH27" s="97">
        <v>20.624814717160003</v>
      </c>
      <c r="AI27" s="97">
        <v>26.983721406302003</v>
      </c>
      <c r="AJ27" s="97">
        <v>33.618581888057001</v>
      </c>
      <c r="AK27" s="107"/>
      <c r="AL27" s="97">
        <f t="shared" si="8"/>
        <v>5.223462550911</v>
      </c>
      <c r="AM27" s="97">
        <f t="shared" si="12"/>
        <v>13.306540545873</v>
      </c>
      <c r="AN27" s="97">
        <f t="shared" si="13"/>
        <v>8.1988838961860004</v>
      </c>
      <c r="AO27" s="97">
        <f t="shared" si="14"/>
        <v>5.1696214185990002</v>
      </c>
      <c r="AP27" s="97">
        <f t="shared" si="10"/>
        <v>7.8574566041630005</v>
      </c>
      <c r="AQ27" s="97">
        <f t="shared" si="14"/>
        <v>12.767358112997002</v>
      </c>
      <c r="AR27" s="97">
        <f t="shared" si="14"/>
        <v>6.3589066891419996</v>
      </c>
      <c r="AS27" s="97">
        <f t="shared" si="14"/>
        <v>6.6348604817549983</v>
      </c>
      <c r="AT27" s="107"/>
    </row>
    <row r="28" spans="2:46" s="58" customFormat="1" ht="15" hidden="1" customHeight="1" outlineLevel="1" x14ac:dyDescent="0.35">
      <c r="B28" s="187" t="s">
        <v>317</v>
      </c>
      <c r="C28" s="232" t="s">
        <v>18</v>
      </c>
      <c r="D28" s="232" t="s">
        <v>18</v>
      </c>
      <c r="E28" s="232" t="s">
        <v>18</v>
      </c>
      <c r="F28" s="232" t="s">
        <v>18</v>
      </c>
      <c r="G28" s="232" t="s">
        <v>18</v>
      </c>
      <c r="H28" s="232" t="s">
        <v>18</v>
      </c>
      <c r="I28" s="232" t="s">
        <v>18</v>
      </c>
      <c r="J28" s="232" t="s">
        <v>18</v>
      </c>
      <c r="K28" s="232" t="s">
        <v>18</v>
      </c>
      <c r="L28" s="232" t="s">
        <v>18</v>
      </c>
      <c r="M28" s="232" t="s">
        <v>18</v>
      </c>
      <c r="N28" s="232" t="s">
        <v>18</v>
      </c>
      <c r="O28" s="232" t="s">
        <v>18</v>
      </c>
      <c r="P28" s="232" t="s">
        <v>18</v>
      </c>
      <c r="Q28" s="232" t="s">
        <v>18</v>
      </c>
      <c r="R28" s="232" t="s">
        <v>18</v>
      </c>
      <c r="S28" s="232" t="s">
        <v>18</v>
      </c>
      <c r="T28" s="232" t="s">
        <v>18</v>
      </c>
      <c r="U28" s="232" t="s">
        <v>18</v>
      </c>
      <c r="V28" s="97">
        <v>-1.6880847105401466</v>
      </c>
      <c r="W28" s="97">
        <v>39.455296967603203</v>
      </c>
      <c r="X28" s="97">
        <v>52.988758263744018</v>
      </c>
      <c r="Y28" s="97">
        <v>51.180972996356857</v>
      </c>
      <c r="Z28" s="97">
        <v>-143.6412943308662</v>
      </c>
      <c r="AA28" s="97">
        <f t="shared" si="0"/>
        <v>17.734524578827063</v>
      </c>
      <c r="AB28" s="227"/>
      <c r="AC28" s="97">
        <v>-0.40532641182592855</v>
      </c>
      <c r="AD28" s="97">
        <v>14.209558985943275</v>
      </c>
      <c r="AE28" s="97">
        <v>9.9876261000259916</v>
      </c>
      <c r="AF28" s="97">
        <v>-143.6412943308662</v>
      </c>
      <c r="AG28" s="97">
        <v>14.520627538254974</v>
      </c>
      <c r="AH28" s="97">
        <v>-12.496082679577079</v>
      </c>
      <c r="AI28" s="97">
        <v>-22.522850736012032</v>
      </c>
      <c r="AJ28" s="97">
        <v>17.734524578827063</v>
      </c>
      <c r="AK28" s="107"/>
      <c r="AL28" s="97">
        <f t="shared" si="8"/>
        <v>-0.40532641182592855</v>
      </c>
      <c r="AM28" s="97">
        <f t="shared" si="12"/>
        <v>14.614885397769203</v>
      </c>
      <c r="AN28" s="97">
        <f t="shared" si="13"/>
        <v>-4.2219328859172833</v>
      </c>
      <c r="AO28" s="97">
        <f t="shared" si="14"/>
        <v>-153.62892043089221</v>
      </c>
      <c r="AP28" s="97">
        <f t="shared" si="10"/>
        <v>14.520627538254974</v>
      </c>
      <c r="AQ28" s="97">
        <f t="shared" si="14"/>
        <v>-27.016710217832053</v>
      </c>
      <c r="AR28" s="97">
        <f t="shared" si="14"/>
        <v>-10.026768056434953</v>
      </c>
      <c r="AS28" s="97">
        <f t="shared" si="14"/>
        <v>40.257375314839095</v>
      </c>
      <c r="AT28" s="107"/>
    </row>
    <row r="29" spans="2:46" ht="15" customHeight="1" collapsed="1" x14ac:dyDescent="0.35">
      <c r="B29" s="6" t="s">
        <v>70</v>
      </c>
      <c r="C29" s="233">
        <v>1454.2</v>
      </c>
      <c r="D29" s="233">
        <v>1483.8</v>
      </c>
      <c r="E29" s="233">
        <v>1827</v>
      </c>
      <c r="F29" s="233">
        <v>1968</v>
      </c>
      <c r="G29" s="233">
        <v>2047.5</v>
      </c>
      <c r="H29" s="233">
        <v>2305.4</v>
      </c>
      <c r="I29" s="233">
        <v>2628.2742119999998</v>
      </c>
      <c r="J29" s="233">
        <v>3154.9357009999999</v>
      </c>
      <c r="K29" s="233">
        <v>3362.9484349999998</v>
      </c>
      <c r="L29" s="233">
        <v>3612.809808</v>
      </c>
      <c r="M29" s="233">
        <v>3755.5876669999998</v>
      </c>
      <c r="N29" s="233">
        <v>3628.4575359999999</v>
      </c>
      <c r="O29" s="233">
        <v>3598.0093710000001</v>
      </c>
      <c r="P29" s="233">
        <v>3642.3926979072326</v>
      </c>
      <c r="Q29" s="233">
        <v>3923.9583122898698</v>
      </c>
      <c r="R29" s="233">
        <v>3759.307455204339</v>
      </c>
      <c r="S29" s="233">
        <v>3989.9482411340646</v>
      </c>
      <c r="T29" s="233">
        <v>3317.1293325296206</v>
      </c>
      <c r="U29" s="233">
        <v>3730.6276583605331</v>
      </c>
      <c r="V29" s="233">
        <v>3949.9625844909988</v>
      </c>
      <c r="W29" s="233">
        <v>3723.0500326669921</v>
      </c>
      <c r="X29" s="233">
        <v>4523.5388726007122</v>
      </c>
      <c r="Y29" s="233">
        <v>5020.0255202586986</v>
      </c>
      <c r="Z29" s="233">
        <v>4801.101206702112</v>
      </c>
      <c r="AA29" s="233">
        <f t="shared" si="0"/>
        <v>5027.7232433453146</v>
      </c>
      <c r="AB29" s="227"/>
      <c r="AC29" s="233">
        <v>1340.7289388081538</v>
      </c>
      <c r="AD29" s="233">
        <v>2689.8848140708542</v>
      </c>
      <c r="AE29" s="233">
        <v>3898.97653112432</v>
      </c>
      <c r="AF29" s="233">
        <v>4801.101206702112</v>
      </c>
      <c r="AG29" s="233">
        <v>1420.74565879232</v>
      </c>
      <c r="AH29" s="233">
        <v>2581.8466244772194</v>
      </c>
      <c r="AI29" s="233">
        <v>3771.5125879712778</v>
      </c>
      <c r="AJ29" s="233">
        <v>5027.7232433453146</v>
      </c>
      <c r="AL29" s="233">
        <f t="shared" si="8"/>
        <v>1340.7289388081538</v>
      </c>
      <c r="AM29" s="233">
        <f t="shared" si="12"/>
        <v>1349.1558752627004</v>
      </c>
      <c r="AN29" s="233">
        <f t="shared" si="13"/>
        <v>1209.0917170534658</v>
      </c>
      <c r="AO29" s="233">
        <f t="shared" si="14"/>
        <v>902.124675577792</v>
      </c>
      <c r="AP29" s="233">
        <f t="shared" si="10"/>
        <v>1420.74565879232</v>
      </c>
      <c r="AQ29" s="233">
        <f t="shared" si="14"/>
        <v>1161.1009656848994</v>
      </c>
      <c r="AR29" s="233">
        <f t="shared" si="14"/>
        <v>1189.6659634940584</v>
      </c>
      <c r="AS29" s="233">
        <f t="shared" si="14"/>
        <v>1256.2106553740368</v>
      </c>
    </row>
    <row r="30" spans="2:46" s="58" customFormat="1" ht="15" hidden="1" customHeight="1" outlineLevel="1" x14ac:dyDescent="0.35">
      <c r="B30" s="187" t="s">
        <v>32</v>
      </c>
      <c r="C30" s="97" t="s">
        <v>18</v>
      </c>
      <c r="D30" s="97" t="s">
        <v>18</v>
      </c>
      <c r="E30" s="97" t="s">
        <v>18</v>
      </c>
      <c r="F30" s="97" t="s">
        <v>18</v>
      </c>
      <c r="G30" s="97" t="s">
        <v>18</v>
      </c>
      <c r="H30" s="97" t="s">
        <v>18</v>
      </c>
      <c r="I30" s="97" t="s">
        <v>18</v>
      </c>
      <c r="J30" s="97" t="s">
        <v>18</v>
      </c>
      <c r="K30" s="97" t="s">
        <v>18</v>
      </c>
      <c r="L30" s="97" t="s">
        <v>18</v>
      </c>
      <c r="M30" s="97" t="s">
        <v>18</v>
      </c>
      <c r="N30" s="97" t="s">
        <v>18</v>
      </c>
      <c r="O30" s="97" t="s">
        <v>18</v>
      </c>
      <c r="P30" s="97" t="s">
        <v>18</v>
      </c>
      <c r="Q30" s="97" t="s">
        <v>18</v>
      </c>
      <c r="R30" s="97" t="s">
        <v>18</v>
      </c>
      <c r="S30" s="97" t="s">
        <v>18</v>
      </c>
      <c r="T30" s="97">
        <v>2508.8918557380612</v>
      </c>
      <c r="U30" s="97">
        <v>2776.9297831066037</v>
      </c>
      <c r="V30" s="97">
        <v>3088.9923197362546</v>
      </c>
      <c r="W30" s="97">
        <v>2416.0892459815182</v>
      </c>
      <c r="X30" s="97">
        <v>3013.6177580252111</v>
      </c>
      <c r="Y30" s="97">
        <v>3551.8221490212622</v>
      </c>
      <c r="Z30" s="97">
        <v>3328.6693825010661</v>
      </c>
      <c r="AA30" s="97">
        <f t="shared" si="0"/>
        <v>3437.9302018568687</v>
      </c>
      <c r="AB30" s="227"/>
      <c r="AC30" s="97">
        <v>865.01919163333719</v>
      </c>
      <c r="AD30" s="97">
        <v>1846.7725718283441</v>
      </c>
      <c r="AE30" s="97">
        <v>2634.1089474791961</v>
      </c>
      <c r="AF30" s="97">
        <v>3328.6693825010661</v>
      </c>
      <c r="AG30" s="97">
        <v>996.36383788864759</v>
      </c>
      <c r="AH30" s="97">
        <v>1802.5499870952212</v>
      </c>
      <c r="AI30" s="97">
        <v>2580.7860865177058</v>
      </c>
      <c r="AJ30" s="97">
        <v>3437.9302018568687</v>
      </c>
      <c r="AK30" s="107"/>
      <c r="AL30" s="97">
        <f t="shared" si="8"/>
        <v>865.01919163333719</v>
      </c>
      <c r="AM30" s="97">
        <f t="shared" si="12"/>
        <v>981.75338019500691</v>
      </c>
      <c r="AN30" s="97">
        <f t="shared" si="13"/>
        <v>787.33637565085201</v>
      </c>
      <c r="AO30" s="97">
        <f t="shared" si="14"/>
        <v>694.56043502187003</v>
      </c>
      <c r="AP30" s="97">
        <f t="shared" si="10"/>
        <v>996.36383788864759</v>
      </c>
      <c r="AQ30" s="97">
        <f t="shared" si="14"/>
        <v>806.18614920657365</v>
      </c>
      <c r="AR30" s="97">
        <f t="shared" si="14"/>
        <v>778.23609942248459</v>
      </c>
      <c r="AS30" s="97">
        <f t="shared" si="14"/>
        <v>857.14411533916291</v>
      </c>
      <c r="AT30" s="107"/>
    </row>
    <row r="31" spans="2:46" s="58" customFormat="1" ht="15" hidden="1" customHeight="1" outlineLevel="1" x14ac:dyDescent="0.35">
      <c r="B31" s="187" t="s">
        <v>133</v>
      </c>
      <c r="C31" s="97" t="s">
        <v>18</v>
      </c>
      <c r="D31" s="97" t="s">
        <v>18</v>
      </c>
      <c r="E31" s="97" t="s">
        <v>18</v>
      </c>
      <c r="F31" s="97" t="s">
        <v>18</v>
      </c>
      <c r="G31" s="97" t="s">
        <v>18</v>
      </c>
      <c r="H31" s="97" t="s">
        <v>18</v>
      </c>
      <c r="I31" s="97" t="s">
        <v>18</v>
      </c>
      <c r="J31" s="97" t="s">
        <v>18</v>
      </c>
      <c r="K31" s="97" t="s">
        <v>18</v>
      </c>
      <c r="L31" s="97" t="s">
        <v>18</v>
      </c>
      <c r="M31" s="97" t="s">
        <v>18</v>
      </c>
      <c r="N31" s="97" t="s">
        <v>18</v>
      </c>
      <c r="O31" s="97" t="s">
        <v>18</v>
      </c>
      <c r="P31" s="97" t="s">
        <v>18</v>
      </c>
      <c r="Q31" s="97" t="s">
        <v>18</v>
      </c>
      <c r="R31" s="97" t="s">
        <v>18</v>
      </c>
      <c r="S31" s="97" t="s">
        <v>18</v>
      </c>
      <c r="T31" s="97">
        <v>831.04841438653852</v>
      </c>
      <c r="U31" s="97">
        <v>996.96800933368093</v>
      </c>
      <c r="V31" s="97">
        <v>907.50198161450226</v>
      </c>
      <c r="W31" s="97">
        <v>1327.1178949812515</v>
      </c>
      <c r="X31" s="97">
        <v>1505.6993120151105</v>
      </c>
      <c r="Y31" s="97">
        <v>1500.6259671897819</v>
      </c>
      <c r="Z31" s="97">
        <v>1590.4901468151918</v>
      </c>
      <c r="AA31" s="97">
        <f t="shared" si="0"/>
        <v>1529.2702314215089</v>
      </c>
      <c r="AB31" s="227"/>
      <c r="AC31" s="97">
        <v>473.2391872131509</v>
      </c>
      <c r="AD31" s="97">
        <v>836.83506747787271</v>
      </c>
      <c r="AE31" s="97">
        <v>1268.8179938757755</v>
      </c>
      <c r="AF31" s="97">
        <v>1590.4901468151918</v>
      </c>
      <c r="AG31" s="97">
        <v>401.38565932171315</v>
      </c>
      <c r="AH31" s="97">
        <v>765.11596187098974</v>
      </c>
      <c r="AI31" s="97">
        <v>1178.5193874294227</v>
      </c>
      <c r="AJ31" s="97">
        <v>1529.2702314215089</v>
      </c>
      <c r="AK31" s="107"/>
      <c r="AL31" s="97">
        <f t="shared" si="8"/>
        <v>473.2391872131509</v>
      </c>
      <c r="AM31" s="97">
        <f t="shared" si="12"/>
        <v>363.59588026472181</v>
      </c>
      <c r="AN31" s="97">
        <f t="shared" si="13"/>
        <v>431.98292639790282</v>
      </c>
      <c r="AO31" s="97">
        <f t="shared" si="14"/>
        <v>321.67215293941626</v>
      </c>
      <c r="AP31" s="97">
        <f t="shared" si="10"/>
        <v>401.38565932171315</v>
      </c>
      <c r="AQ31" s="97">
        <f t="shared" si="14"/>
        <v>363.73030254927659</v>
      </c>
      <c r="AR31" s="97">
        <f t="shared" si="14"/>
        <v>413.40342555843301</v>
      </c>
      <c r="AS31" s="97">
        <f t="shared" si="14"/>
        <v>350.75084399208617</v>
      </c>
      <c r="AT31" s="107"/>
    </row>
    <row r="32" spans="2:46" s="58" customFormat="1" ht="15" hidden="1" customHeight="1" outlineLevel="1" x14ac:dyDescent="0.35">
      <c r="B32" s="187" t="s">
        <v>317</v>
      </c>
      <c r="C32" s="97" t="s">
        <v>18</v>
      </c>
      <c r="D32" s="97" t="s">
        <v>18</v>
      </c>
      <c r="E32" s="97" t="s">
        <v>18</v>
      </c>
      <c r="F32" s="97" t="s">
        <v>18</v>
      </c>
      <c r="G32" s="97" t="s">
        <v>18</v>
      </c>
      <c r="H32" s="97" t="s">
        <v>18</v>
      </c>
      <c r="I32" s="97" t="s">
        <v>18</v>
      </c>
      <c r="J32" s="97" t="s">
        <v>18</v>
      </c>
      <c r="K32" s="97" t="s">
        <v>18</v>
      </c>
      <c r="L32" s="97" t="s">
        <v>18</v>
      </c>
      <c r="M32" s="97" t="s">
        <v>18</v>
      </c>
      <c r="N32" s="97" t="s">
        <v>18</v>
      </c>
      <c r="O32" s="97" t="s">
        <v>18</v>
      </c>
      <c r="P32" s="97" t="s">
        <v>18</v>
      </c>
      <c r="Q32" s="97" t="s">
        <v>18</v>
      </c>
      <c r="R32" s="97" t="s">
        <v>18</v>
      </c>
      <c r="S32" s="97" t="s">
        <v>18</v>
      </c>
      <c r="T32" s="97">
        <v>-22.810937594978896</v>
      </c>
      <c r="U32" s="97">
        <v>-43.270134079751642</v>
      </c>
      <c r="V32" s="97">
        <v>-46.531716859758035</v>
      </c>
      <c r="W32" s="97">
        <v>-20.157108295777562</v>
      </c>
      <c r="X32" s="97">
        <v>4.2218025603906426</v>
      </c>
      <c r="Y32" s="97">
        <v>-32.422595952345546</v>
      </c>
      <c r="Z32" s="97">
        <v>-118.05832261414616</v>
      </c>
      <c r="AA32" s="97">
        <f t="shared" si="0"/>
        <v>60.522810066936472</v>
      </c>
      <c r="AB32" s="227"/>
      <c r="AC32" s="97">
        <v>2.4705599616656855</v>
      </c>
      <c r="AD32" s="97">
        <v>6.2771747646374934</v>
      </c>
      <c r="AE32" s="97">
        <v>-3.9504102306518689</v>
      </c>
      <c r="AF32" s="97">
        <v>-118.05832261414616</v>
      </c>
      <c r="AG32" s="97">
        <v>22.996161581959313</v>
      </c>
      <c r="AH32" s="97">
        <v>14.180675511008303</v>
      </c>
      <c r="AI32" s="97">
        <v>12.207114024149178</v>
      </c>
      <c r="AJ32" s="97">
        <v>60.522810066936472</v>
      </c>
      <c r="AK32" s="107"/>
      <c r="AL32" s="97">
        <f t="shared" si="8"/>
        <v>2.4705599616656855</v>
      </c>
      <c r="AM32" s="97">
        <f t="shared" si="12"/>
        <v>3.8066148029718079</v>
      </c>
      <c r="AN32" s="97">
        <f t="shared" si="13"/>
        <v>-10.227584995289362</v>
      </c>
      <c r="AO32" s="97">
        <f t="shared" si="14"/>
        <v>-114.10791238349429</v>
      </c>
      <c r="AP32" s="97">
        <f t="shared" si="10"/>
        <v>22.996161581959313</v>
      </c>
      <c r="AQ32" s="97">
        <f t="shared" si="14"/>
        <v>-8.8154860709510103</v>
      </c>
      <c r="AR32" s="97">
        <f t="shared" si="14"/>
        <v>-1.9735614868591256</v>
      </c>
      <c r="AS32" s="97">
        <f t="shared" si="14"/>
        <v>48.315696042787295</v>
      </c>
      <c r="AT32" s="107"/>
    </row>
    <row r="33" spans="2:46" ht="15" customHeight="1" collapsed="1" x14ac:dyDescent="0.35">
      <c r="B33" s="212" t="s">
        <v>35</v>
      </c>
      <c r="C33" s="227" t="s">
        <v>18</v>
      </c>
      <c r="D33" s="227" t="s">
        <v>18</v>
      </c>
      <c r="E33" s="227" t="s">
        <v>18</v>
      </c>
      <c r="F33" s="227" t="s">
        <v>18</v>
      </c>
      <c r="G33" s="227" t="s">
        <v>18</v>
      </c>
      <c r="H33" s="227" t="s">
        <v>18</v>
      </c>
      <c r="I33" s="227" t="s">
        <v>18</v>
      </c>
      <c r="J33" s="227" t="s">
        <v>18</v>
      </c>
      <c r="K33" s="227" t="s">
        <v>18</v>
      </c>
      <c r="L33" s="227" t="s">
        <v>18</v>
      </c>
      <c r="M33" s="227" t="s">
        <v>18</v>
      </c>
      <c r="N33" s="227" t="s">
        <v>18</v>
      </c>
      <c r="O33" s="227" t="s">
        <v>18</v>
      </c>
      <c r="P33" s="227">
        <v>211.39269790723256</v>
      </c>
      <c r="Q33" s="227">
        <v>440.95831228986981</v>
      </c>
      <c r="R33" s="227">
        <v>61.307455204339</v>
      </c>
      <c r="S33" s="227">
        <v>466.94824113406497</v>
      </c>
      <c r="T33" s="227">
        <v>30.522707963519156</v>
      </c>
      <c r="U33" s="227">
        <v>-2.2593949925438825</v>
      </c>
      <c r="V33" s="227">
        <v>445.7083756337438</v>
      </c>
      <c r="W33" s="227">
        <v>-12.044400580000001</v>
      </c>
      <c r="X33" s="227">
        <v>1.0805361933971653</v>
      </c>
      <c r="Y33" s="227">
        <v>-3.228245974901256</v>
      </c>
      <c r="Z33" s="97">
        <v>-152.83617253689772</v>
      </c>
      <c r="AA33" s="97">
        <f t="shared" si="0"/>
        <v>0.14245693740031129</v>
      </c>
      <c r="AB33" s="227"/>
      <c r="AC33" s="227">
        <v>-1.3456572700006291</v>
      </c>
      <c r="AD33" s="227">
        <v>19.533642029999555</v>
      </c>
      <c r="AE33" s="227">
        <v>19.533642030000465</v>
      </c>
      <c r="AF33" s="227">
        <v>-152.83617253689772</v>
      </c>
      <c r="AG33" s="227">
        <v>-3.964349989999846</v>
      </c>
      <c r="AH33" s="227">
        <v>-16.541987200000221</v>
      </c>
      <c r="AI33" s="227">
        <v>30.698429927800134</v>
      </c>
      <c r="AJ33" s="227">
        <v>0.14245693740031129</v>
      </c>
      <c r="AL33" s="227">
        <f t="shared" si="8"/>
        <v>-1.3456572700006291</v>
      </c>
      <c r="AM33" s="227">
        <f t="shared" si="12"/>
        <v>20.879299300000184</v>
      </c>
      <c r="AN33" s="227">
        <f t="shared" si="13"/>
        <v>9.0949470177292824E-13</v>
      </c>
      <c r="AO33" s="227">
        <f t="shared" si="14"/>
        <v>-172.36981456689819</v>
      </c>
      <c r="AP33" s="227">
        <f t="shared" si="10"/>
        <v>-3.964349989999846</v>
      </c>
      <c r="AQ33" s="227">
        <f t="shared" si="14"/>
        <v>-12.577637210000375</v>
      </c>
      <c r="AR33" s="227">
        <f t="shared" si="14"/>
        <v>47.240417127800356</v>
      </c>
      <c r="AS33" s="227">
        <f t="shared" si="14"/>
        <v>-30.555972990399823</v>
      </c>
    </row>
    <row r="34" spans="2:46" ht="15" customHeight="1" x14ac:dyDescent="0.35">
      <c r="B34" s="6" t="s">
        <v>36</v>
      </c>
      <c r="C34" s="227" t="s">
        <v>18</v>
      </c>
      <c r="D34" s="227" t="s">
        <v>18</v>
      </c>
      <c r="E34" s="227" t="s">
        <v>18</v>
      </c>
      <c r="F34" s="227" t="s">
        <v>18</v>
      </c>
      <c r="G34" s="227" t="s">
        <v>18</v>
      </c>
      <c r="H34" s="227" t="s">
        <v>18</v>
      </c>
      <c r="I34" s="227" t="s">
        <v>18</v>
      </c>
      <c r="J34" s="227" t="s">
        <v>18</v>
      </c>
      <c r="K34" s="227" t="s">
        <v>18</v>
      </c>
      <c r="L34" s="227" t="s">
        <v>18</v>
      </c>
      <c r="M34" s="227" t="s">
        <v>18</v>
      </c>
      <c r="N34" s="227" t="s">
        <v>18</v>
      </c>
      <c r="O34" s="227" t="s">
        <v>18</v>
      </c>
      <c r="P34" s="233">
        <v>3431</v>
      </c>
      <c r="Q34" s="233">
        <v>3483</v>
      </c>
      <c r="R34" s="233">
        <v>3698</v>
      </c>
      <c r="S34" s="233">
        <v>3523</v>
      </c>
      <c r="T34" s="233">
        <v>3286.6660797041832</v>
      </c>
      <c r="U34" s="233">
        <v>3732.8870533530867</v>
      </c>
      <c r="V34" s="233">
        <v>3504.254208857255</v>
      </c>
      <c r="W34" s="233">
        <v>3735.0944332469921</v>
      </c>
      <c r="X34" s="233">
        <v>4522.4583364073105</v>
      </c>
      <c r="Y34" s="233">
        <v>5023.2537662335926</v>
      </c>
      <c r="Z34" s="233">
        <v>4953.9373792390097</v>
      </c>
      <c r="AA34" s="233">
        <f t="shared" si="0"/>
        <v>5027.5807864079143</v>
      </c>
      <c r="AB34" s="227"/>
      <c r="AC34" s="233">
        <v>1342.0745960781544</v>
      </c>
      <c r="AD34" s="233">
        <v>2670.3511720408546</v>
      </c>
      <c r="AE34" s="233">
        <v>3879.4428890943195</v>
      </c>
      <c r="AF34" s="233">
        <v>4953.9373792390097</v>
      </c>
      <c r="AG34" s="233">
        <v>1424.7100087823198</v>
      </c>
      <c r="AH34" s="233">
        <v>2598.3886116772196</v>
      </c>
      <c r="AI34" s="233">
        <v>3740.8141580434776</v>
      </c>
      <c r="AJ34" s="233">
        <v>5027.5807864079143</v>
      </c>
      <c r="AL34" s="233">
        <f t="shared" si="8"/>
        <v>1342.0745960781544</v>
      </c>
      <c r="AM34" s="233">
        <f t="shared" si="12"/>
        <v>1328.2765759627002</v>
      </c>
      <c r="AN34" s="233">
        <f t="shared" si="13"/>
        <v>1209.0917170534649</v>
      </c>
      <c r="AO34" s="233">
        <f t="shared" si="14"/>
        <v>1074.4944901446902</v>
      </c>
      <c r="AP34" s="233">
        <f t="shared" si="10"/>
        <v>1424.7100087823198</v>
      </c>
      <c r="AQ34" s="233">
        <f t="shared" si="14"/>
        <v>1173.6786028948998</v>
      </c>
      <c r="AR34" s="233">
        <f t="shared" si="14"/>
        <v>1142.425546366258</v>
      </c>
      <c r="AS34" s="233">
        <f t="shared" si="14"/>
        <v>1286.7666283644367</v>
      </c>
    </row>
    <row r="35" spans="2:46" s="198" customFormat="1" ht="15" customHeight="1" x14ac:dyDescent="0.35">
      <c r="B35" s="422" t="s">
        <v>31</v>
      </c>
      <c r="C35" s="423" t="s">
        <v>18</v>
      </c>
      <c r="D35" s="423" t="s">
        <v>18</v>
      </c>
      <c r="E35" s="423" t="s">
        <v>18</v>
      </c>
      <c r="F35" s="423" t="s">
        <v>18</v>
      </c>
      <c r="G35" s="423" t="s">
        <v>18</v>
      </c>
      <c r="H35" s="423" t="s">
        <v>18</v>
      </c>
      <c r="I35" s="423" t="s">
        <v>18</v>
      </c>
      <c r="J35" s="423" t="s">
        <v>18</v>
      </c>
      <c r="K35" s="423" t="s">
        <v>18</v>
      </c>
      <c r="L35" s="423" t="s">
        <v>18</v>
      </c>
      <c r="M35" s="423" t="s">
        <v>18</v>
      </c>
      <c r="N35" s="423" t="s">
        <v>18</v>
      </c>
      <c r="O35" s="423" t="s">
        <v>18</v>
      </c>
      <c r="P35" s="423" t="s">
        <v>18</v>
      </c>
      <c r="Q35" s="423">
        <v>1.5155931215389051E-2</v>
      </c>
      <c r="R35" s="423">
        <v>6.1728395061728447E-2</v>
      </c>
      <c r="S35" s="423">
        <v>-4.7322877230935645E-2</v>
      </c>
      <c r="T35" s="423">
        <v>-6.708314513080238E-2</v>
      </c>
      <c r="U35" s="423">
        <v>0.13576705476848017</v>
      </c>
      <c r="V35" s="423">
        <v>-6.1248262063129166E-2</v>
      </c>
      <c r="W35" s="234">
        <v>6.587428041215504E-2</v>
      </c>
      <c r="X35" s="234">
        <v>0.21080160548333104</v>
      </c>
      <c r="Y35" s="234">
        <v>0.11073522243305378</v>
      </c>
      <c r="Z35" s="234">
        <v>-1.3799101184281959E-2</v>
      </c>
      <c r="AA35" s="234">
        <f t="shared" si="0"/>
        <v>1.4865631422296577E-2</v>
      </c>
      <c r="AB35" s="227"/>
      <c r="AC35" s="234" t="s">
        <v>18</v>
      </c>
      <c r="AD35" s="234" t="s">
        <v>18</v>
      </c>
      <c r="AE35" s="234" t="s">
        <v>18</v>
      </c>
      <c r="AF35" s="234" t="s">
        <v>18</v>
      </c>
      <c r="AG35" s="234">
        <v>6.1572890915039258E-2</v>
      </c>
      <c r="AH35" s="234">
        <v>-2.6948725365074977E-2</v>
      </c>
      <c r="AI35" s="234">
        <f>IFERROR(AI34/AE34-1,"-")</f>
        <v>-3.5734185297725984E-2</v>
      </c>
      <c r="AJ35" s="234">
        <f>IFERROR(AJ34/AF34-1,"-")</f>
        <v>1.4865631422296577E-2</v>
      </c>
      <c r="AK35" s="425"/>
      <c r="AL35" s="234"/>
      <c r="AM35" s="234"/>
      <c r="AN35" s="234"/>
      <c r="AO35" s="234"/>
      <c r="AP35" s="234"/>
      <c r="AQ35" s="234"/>
      <c r="AR35" s="234"/>
      <c r="AS35" s="234"/>
      <c r="AT35" s="425"/>
    </row>
    <row r="36" spans="2:46" s="58" customFormat="1" ht="15" hidden="1" customHeight="1" outlineLevel="1" x14ac:dyDescent="0.35">
      <c r="B36" s="187" t="s">
        <v>32</v>
      </c>
      <c r="C36" s="97" t="s">
        <v>18</v>
      </c>
      <c r="D36" s="97" t="s">
        <v>18</v>
      </c>
      <c r="E36" s="97" t="s">
        <v>18</v>
      </c>
      <c r="F36" s="97" t="s">
        <v>18</v>
      </c>
      <c r="G36" s="97" t="s">
        <v>18</v>
      </c>
      <c r="H36" s="97" t="s">
        <v>18</v>
      </c>
      <c r="I36" s="97" t="s">
        <v>18</v>
      </c>
      <c r="J36" s="97" t="s">
        <v>18</v>
      </c>
      <c r="K36" s="97" t="s">
        <v>18</v>
      </c>
      <c r="L36" s="97" t="s">
        <v>18</v>
      </c>
      <c r="M36" s="97" t="s">
        <v>18</v>
      </c>
      <c r="N36" s="97" t="s">
        <v>18</v>
      </c>
      <c r="O36" s="97" t="s">
        <v>18</v>
      </c>
      <c r="P36" s="97" t="s">
        <v>18</v>
      </c>
      <c r="Q36" s="97" t="s">
        <v>18</v>
      </c>
      <c r="R36" s="97" t="s">
        <v>18</v>
      </c>
      <c r="S36" s="97" t="s">
        <v>18</v>
      </c>
      <c r="T36" s="97">
        <v>2458.8795343449428</v>
      </c>
      <c r="U36" s="97">
        <v>2770.4582321066036</v>
      </c>
      <c r="V36" s="97">
        <v>2655.1982243675166</v>
      </c>
      <c r="W36" s="97">
        <v>2414.0229308815278</v>
      </c>
      <c r="X36" s="97">
        <v>3026.1849405718085</v>
      </c>
      <c r="Y36" s="97">
        <v>3544.6024799961565</v>
      </c>
      <c r="Z36" s="97">
        <v>3335.5594059810669</v>
      </c>
      <c r="AA36" s="97">
        <f t="shared" si="0"/>
        <v>3400.2756738803701</v>
      </c>
      <c r="AB36" s="227"/>
      <c r="AC36" s="97">
        <v>865.52621684333712</v>
      </c>
      <c r="AD36" s="97">
        <v>1847.3102046583419</v>
      </c>
      <c r="AE36" s="97">
        <v>2634.6465803091965</v>
      </c>
      <c r="AF36" s="97">
        <v>3335.5594059810669</v>
      </c>
      <c r="AG36" s="97">
        <v>999.7870900086474</v>
      </c>
      <c r="AH36" s="97">
        <v>1805.9989822552216</v>
      </c>
      <c r="AI36" s="97">
        <v>2535.5030626199054</v>
      </c>
      <c r="AJ36" s="97">
        <v>3400.2756738803701</v>
      </c>
      <c r="AK36" s="107"/>
      <c r="AL36" s="97">
        <f t="shared" ref="AL36:AL47" si="15">AC36</f>
        <v>865.52621684333712</v>
      </c>
      <c r="AM36" s="97">
        <f t="shared" ref="AM36:AM47" si="16">AD36-AC36</f>
        <v>981.78398781500482</v>
      </c>
      <c r="AN36" s="97">
        <f t="shared" ref="AN36:AN47" si="17">AE36-AD36</f>
        <v>787.33637565085451</v>
      </c>
      <c r="AO36" s="97">
        <f t="shared" ref="AO36:AS47" si="18">AF36-AE36</f>
        <v>700.91282567187045</v>
      </c>
      <c r="AP36" s="97">
        <f t="shared" ref="AP36:AP47" si="19">AG36</f>
        <v>999.7870900086474</v>
      </c>
      <c r="AQ36" s="97">
        <f t="shared" si="18"/>
        <v>806.21189224657417</v>
      </c>
      <c r="AR36" s="97">
        <f t="shared" si="18"/>
        <v>729.50408036468389</v>
      </c>
      <c r="AS36" s="97">
        <f t="shared" si="18"/>
        <v>864.7726112604646</v>
      </c>
      <c r="AT36" s="107"/>
    </row>
    <row r="37" spans="2:46" s="58" customFormat="1" ht="15" hidden="1" customHeight="1" outlineLevel="1" x14ac:dyDescent="0.35">
      <c r="B37" s="187" t="s">
        <v>133</v>
      </c>
      <c r="C37" s="97" t="s">
        <v>18</v>
      </c>
      <c r="D37" s="97" t="s">
        <v>18</v>
      </c>
      <c r="E37" s="97" t="s">
        <v>18</v>
      </c>
      <c r="F37" s="97" t="s">
        <v>18</v>
      </c>
      <c r="G37" s="97" t="s">
        <v>18</v>
      </c>
      <c r="H37" s="97" t="s">
        <v>18</v>
      </c>
      <c r="I37" s="97" t="s">
        <v>18</v>
      </c>
      <c r="J37" s="97" t="s">
        <v>18</v>
      </c>
      <c r="K37" s="97" t="s">
        <v>18</v>
      </c>
      <c r="L37" s="97" t="s">
        <v>18</v>
      </c>
      <c r="M37" s="97" t="s">
        <v>18</v>
      </c>
      <c r="N37" s="97" t="s">
        <v>18</v>
      </c>
      <c r="O37" s="97" t="s">
        <v>18</v>
      </c>
      <c r="P37" s="97" t="s">
        <v>18</v>
      </c>
      <c r="Q37" s="97" t="s">
        <v>18</v>
      </c>
      <c r="R37" s="97" t="s">
        <v>18</v>
      </c>
      <c r="S37" s="97" t="s">
        <v>18</v>
      </c>
      <c r="T37" s="97">
        <v>848.42003220704055</v>
      </c>
      <c r="U37" s="97">
        <v>1006.2678681468019</v>
      </c>
      <c r="V37" s="97">
        <v>888.96008744100448</v>
      </c>
      <c r="W37" s="97">
        <v>1339.8933689812507</v>
      </c>
      <c r="X37" s="97">
        <v>1504.3400054951105</v>
      </c>
      <c r="Y37" s="97">
        <v>1501.094967189782</v>
      </c>
      <c r="Z37" s="97">
        <v>1606.9045111351913</v>
      </c>
      <c r="AA37" s="97">
        <f t="shared" si="0"/>
        <v>1538.620096401509</v>
      </c>
      <c r="AB37" s="227"/>
      <c r="AC37" s="97">
        <v>473.862329663151</v>
      </c>
      <c r="AD37" s="97">
        <v>837.58182856787266</v>
      </c>
      <c r="AE37" s="97">
        <v>1269.5647549657756</v>
      </c>
      <c r="AF37" s="97">
        <v>1606.9045111351913</v>
      </c>
      <c r="AG37" s="97">
        <v>401.38565932171315</v>
      </c>
      <c r="AH37" s="97">
        <v>765.11596187098974</v>
      </c>
      <c r="AI37" s="97">
        <v>1178.5193874294227</v>
      </c>
      <c r="AJ37" s="97">
        <v>1538.620096401509</v>
      </c>
      <c r="AK37" s="107"/>
      <c r="AL37" s="97">
        <f t="shared" si="15"/>
        <v>473.862329663151</v>
      </c>
      <c r="AM37" s="97">
        <f t="shared" si="16"/>
        <v>363.71949890472166</v>
      </c>
      <c r="AN37" s="97">
        <f t="shared" si="17"/>
        <v>431.98292639790293</v>
      </c>
      <c r="AO37" s="97">
        <f t="shared" si="18"/>
        <v>337.33975616941575</v>
      </c>
      <c r="AP37" s="97">
        <f t="shared" si="19"/>
        <v>401.38565932171315</v>
      </c>
      <c r="AQ37" s="97">
        <f t="shared" si="18"/>
        <v>363.73030254927659</v>
      </c>
      <c r="AR37" s="97">
        <f t="shared" si="18"/>
        <v>413.40342555843301</v>
      </c>
      <c r="AS37" s="97">
        <f t="shared" si="18"/>
        <v>360.1007089720863</v>
      </c>
      <c r="AT37" s="107"/>
    </row>
    <row r="38" spans="2:46" s="58" customFormat="1" ht="15" hidden="1" customHeight="1" outlineLevel="1" x14ac:dyDescent="0.35">
      <c r="B38" s="187" t="s">
        <v>317</v>
      </c>
      <c r="C38" s="97" t="s">
        <v>18</v>
      </c>
      <c r="D38" s="97" t="s">
        <v>18</v>
      </c>
      <c r="E38" s="97" t="s">
        <v>18</v>
      </c>
      <c r="F38" s="97" t="s">
        <v>18</v>
      </c>
      <c r="G38" s="97" t="s">
        <v>18</v>
      </c>
      <c r="H38" s="97" t="s">
        <v>18</v>
      </c>
      <c r="I38" s="97" t="s">
        <v>18</v>
      </c>
      <c r="J38" s="97" t="s">
        <v>18</v>
      </c>
      <c r="K38" s="97" t="s">
        <v>18</v>
      </c>
      <c r="L38" s="97" t="s">
        <v>18</v>
      </c>
      <c r="M38" s="97" t="s">
        <v>18</v>
      </c>
      <c r="N38" s="97" t="s">
        <v>18</v>
      </c>
      <c r="O38" s="97" t="s">
        <v>18</v>
      </c>
      <c r="P38" s="97" t="s">
        <v>18</v>
      </c>
      <c r="Q38" s="97" t="s">
        <v>18</v>
      </c>
      <c r="R38" s="97" t="s">
        <v>18</v>
      </c>
      <c r="S38" s="97" t="s">
        <v>18</v>
      </c>
      <c r="T38" s="97">
        <v>-20.633486847800736</v>
      </c>
      <c r="U38" s="97">
        <v>-43.832134079746389</v>
      </c>
      <c r="V38" s="97">
        <v>-39.904102951265941</v>
      </c>
      <c r="W38" s="97">
        <v>-18.821866615786348</v>
      </c>
      <c r="X38" s="97">
        <v>-8.06660965960873</v>
      </c>
      <c r="Y38" s="97">
        <v>-22.443680952345858</v>
      </c>
      <c r="Z38" s="97">
        <v>11.473462122751471</v>
      </c>
      <c r="AA38" s="97">
        <f t="shared" si="0"/>
        <v>88.68501612603518</v>
      </c>
      <c r="AB38" s="227"/>
      <c r="AC38" s="97">
        <v>2.686049571666274</v>
      </c>
      <c r="AD38" s="97">
        <v>-14.540861185359972</v>
      </c>
      <c r="AE38" s="97">
        <v>-24.768446180652518</v>
      </c>
      <c r="AF38" s="97">
        <v>11.473462122751471</v>
      </c>
      <c r="AG38" s="97">
        <v>23.537259451959301</v>
      </c>
      <c r="AH38" s="97">
        <v>27.273667551008316</v>
      </c>
      <c r="AI38" s="97">
        <f t="shared" ref="AI38:AJ38" si="20">AI34-AI36-AI37</f>
        <v>26.791707994149419</v>
      </c>
      <c r="AJ38" s="97">
        <f t="shared" si="20"/>
        <v>88.68501612603518</v>
      </c>
      <c r="AK38" s="107"/>
      <c r="AL38" s="97">
        <f t="shared" si="15"/>
        <v>2.686049571666274</v>
      </c>
      <c r="AM38" s="97">
        <f t="shared" si="16"/>
        <v>-17.226910757026246</v>
      </c>
      <c r="AN38" s="97">
        <f t="shared" si="17"/>
        <v>-10.227584995292545</v>
      </c>
      <c r="AO38" s="97">
        <f t="shared" si="18"/>
        <v>36.241908303403989</v>
      </c>
      <c r="AP38" s="97">
        <f t="shared" si="19"/>
        <v>23.537259451959301</v>
      </c>
      <c r="AQ38" s="97">
        <f t="shared" si="18"/>
        <v>3.7364080990490152</v>
      </c>
      <c r="AR38" s="97">
        <f t="shared" si="18"/>
        <v>-0.48195955685889658</v>
      </c>
      <c r="AS38" s="97">
        <f t="shared" si="18"/>
        <v>61.89330813188576</v>
      </c>
      <c r="AT38" s="107"/>
    </row>
    <row r="39" spans="2:46" ht="15" customHeight="1" collapsed="1" x14ac:dyDescent="0.35">
      <c r="B39" t="s">
        <v>222</v>
      </c>
      <c r="C39" s="227" t="s">
        <v>18</v>
      </c>
      <c r="D39" s="227" t="s">
        <v>18</v>
      </c>
      <c r="E39" s="227" t="s">
        <v>18</v>
      </c>
      <c r="F39" s="227" t="s">
        <v>18</v>
      </c>
      <c r="G39" s="227">
        <v>12.473952948954901</v>
      </c>
      <c r="H39" s="227">
        <v>94.5635916049863</v>
      </c>
      <c r="I39" s="227">
        <v>42.095423840364006</v>
      </c>
      <c r="J39" s="227">
        <v>32.070845804675102</v>
      </c>
      <c r="K39" s="227">
        <v>74.685195697285494</v>
      </c>
      <c r="L39" s="227">
        <v>103.578076092635</v>
      </c>
      <c r="M39" s="227">
        <v>0.692391124158941</v>
      </c>
      <c r="N39" s="227">
        <v>16.055443762018399</v>
      </c>
      <c r="O39" s="227">
        <v>54.537937961331998</v>
      </c>
      <c r="P39" s="227">
        <v>52.095035862261</v>
      </c>
      <c r="Q39" s="227">
        <v>16.055744439426999</v>
      </c>
      <c r="R39" s="227">
        <v>-15.075603228012</v>
      </c>
      <c r="S39" s="227">
        <v>-3.6272114922459999</v>
      </c>
      <c r="T39" s="227">
        <v>287.93776320562205</v>
      </c>
      <c r="U39" s="227">
        <v>101.529997150849</v>
      </c>
      <c r="V39" s="227">
        <v>112.09326412099999</v>
      </c>
      <c r="W39" s="227">
        <v>60.510281386000017</v>
      </c>
      <c r="X39" s="227">
        <v>14.538787679175996</v>
      </c>
      <c r="Y39" s="227">
        <v>31.27192000737201</v>
      </c>
      <c r="Z39" s="97">
        <v>166.57447482339299</v>
      </c>
      <c r="AA39" s="97">
        <f t="shared" si="0"/>
        <v>11.836815457744004</v>
      </c>
      <c r="AB39" s="227"/>
      <c r="AC39" s="227">
        <v>2.0297041591790004</v>
      </c>
      <c r="AD39" s="227">
        <v>4.3387979792149975</v>
      </c>
      <c r="AE39" s="227">
        <v>6.5173703863729999</v>
      </c>
      <c r="AF39" s="227">
        <v>166.57447482339299</v>
      </c>
      <c r="AG39" s="227">
        <v>-5.4939113409340008</v>
      </c>
      <c r="AH39" s="227">
        <v>1.3300059206649979</v>
      </c>
      <c r="AI39" s="227">
        <v>2.7776557989670008</v>
      </c>
      <c r="AJ39" s="227">
        <v>11.836815457744004</v>
      </c>
      <c r="AK39" s="227"/>
      <c r="AL39" s="227">
        <f t="shared" si="15"/>
        <v>2.0297041591790004</v>
      </c>
      <c r="AM39" s="227">
        <f t="shared" si="16"/>
        <v>2.3090938200359972</v>
      </c>
      <c r="AN39" s="227">
        <f t="shared" si="17"/>
        <v>2.1785724071580024</v>
      </c>
      <c r="AO39" s="227">
        <f t="shared" si="18"/>
        <v>160.05710443702</v>
      </c>
      <c r="AP39" s="227">
        <f t="shared" si="19"/>
        <v>-5.4939113409340008</v>
      </c>
      <c r="AQ39" s="227">
        <f t="shared" si="18"/>
        <v>6.8239172615989983</v>
      </c>
      <c r="AR39" s="227">
        <f t="shared" si="18"/>
        <v>1.4476498783020029</v>
      </c>
      <c r="AS39" s="227">
        <f t="shared" si="18"/>
        <v>9.0591596587770038</v>
      </c>
    </row>
    <row r="40" spans="2:46" ht="15" hidden="1" customHeight="1" outlineLevel="1" x14ac:dyDescent="0.35">
      <c r="B40" s="187" t="s">
        <v>32</v>
      </c>
      <c r="C40" s="97" t="s">
        <v>18</v>
      </c>
      <c r="D40" s="97" t="s">
        <v>18</v>
      </c>
      <c r="E40" s="97" t="s">
        <v>18</v>
      </c>
      <c r="F40" s="97" t="s">
        <v>18</v>
      </c>
      <c r="G40" s="97" t="s">
        <v>18</v>
      </c>
      <c r="H40" s="97" t="s">
        <v>18</v>
      </c>
      <c r="I40" s="97" t="s">
        <v>18</v>
      </c>
      <c r="J40" s="97" t="s">
        <v>18</v>
      </c>
      <c r="K40" s="97" t="s">
        <v>18</v>
      </c>
      <c r="L40" s="97" t="s">
        <v>18</v>
      </c>
      <c r="M40" s="97" t="s">
        <v>18</v>
      </c>
      <c r="N40" s="97" t="s">
        <v>18</v>
      </c>
      <c r="O40" s="97" t="s">
        <v>18</v>
      </c>
      <c r="P40" s="97" t="s">
        <v>18</v>
      </c>
      <c r="Q40" s="97" t="s">
        <v>18</v>
      </c>
      <c r="R40" s="97" t="s">
        <v>18</v>
      </c>
      <c r="S40" s="97" t="s">
        <v>18</v>
      </c>
      <c r="T40" s="97">
        <v>279.28758421124854</v>
      </c>
      <c r="U40" s="97">
        <v>87.820344176343397</v>
      </c>
      <c r="V40" s="97">
        <v>101.24540318760923</v>
      </c>
      <c r="W40" s="97">
        <v>51.348898860798002</v>
      </c>
      <c r="X40" s="97">
        <v>10.637679878179998</v>
      </c>
      <c r="Y40" s="97">
        <v>18.237621295225999</v>
      </c>
      <c r="Z40" s="97">
        <v>133.63764638627399</v>
      </c>
      <c r="AA40" s="97">
        <f t="shared" si="0"/>
        <v>0.27993286873699996</v>
      </c>
      <c r="AB40" s="227"/>
      <c r="AC40" s="97">
        <v>-7.0792522377863011E-7</v>
      </c>
      <c r="AD40" s="97">
        <v>-0.36323522694499993</v>
      </c>
      <c r="AE40" s="97">
        <v>1.1487995334069998</v>
      </c>
      <c r="AF40" s="97">
        <v>133.63764638627399</v>
      </c>
      <c r="AG40" s="97">
        <v>-7.5920360006270009</v>
      </c>
      <c r="AH40" s="97">
        <v>-4.0105293039749998</v>
      </c>
      <c r="AI40" s="97">
        <v>-4.3858762098490001</v>
      </c>
      <c r="AJ40" s="97">
        <v>0.27993286873699996</v>
      </c>
      <c r="AL40" s="97">
        <f t="shared" si="15"/>
        <v>-7.0792522377863011E-7</v>
      </c>
      <c r="AM40" s="97">
        <f t="shared" si="16"/>
        <v>-0.36323451901977616</v>
      </c>
      <c r="AN40" s="97">
        <f t="shared" si="17"/>
        <v>1.5120347603519997</v>
      </c>
      <c r="AO40" s="97">
        <f t="shared" si="18"/>
        <v>132.488846852867</v>
      </c>
      <c r="AP40" s="97">
        <f t="shared" si="19"/>
        <v>-7.5920360006270009</v>
      </c>
      <c r="AQ40" s="97">
        <f t="shared" si="18"/>
        <v>3.5815066966520011</v>
      </c>
      <c r="AR40" s="97">
        <f t="shared" si="18"/>
        <v>-0.37534690587400021</v>
      </c>
      <c r="AS40" s="97">
        <f t="shared" si="18"/>
        <v>4.6658090785860002</v>
      </c>
    </row>
    <row r="41" spans="2:46" ht="15" hidden="1" customHeight="1" outlineLevel="1" x14ac:dyDescent="0.35">
      <c r="B41" s="187" t="s">
        <v>133</v>
      </c>
      <c r="C41" s="97" t="s">
        <v>18</v>
      </c>
      <c r="D41" s="97" t="s">
        <v>18</v>
      </c>
      <c r="E41" s="97" t="s">
        <v>18</v>
      </c>
      <c r="F41" s="97" t="s">
        <v>18</v>
      </c>
      <c r="G41" s="97" t="s">
        <v>18</v>
      </c>
      <c r="H41" s="97" t="s">
        <v>18</v>
      </c>
      <c r="I41" s="97" t="s">
        <v>18</v>
      </c>
      <c r="J41" s="97" t="s">
        <v>18</v>
      </c>
      <c r="K41" s="97" t="s">
        <v>18</v>
      </c>
      <c r="L41" s="97" t="s">
        <v>18</v>
      </c>
      <c r="M41" s="97" t="s">
        <v>18</v>
      </c>
      <c r="N41" s="97" t="s">
        <v>18</v>
      </c>
      <c r="O41" s="97" t="s">
        <v>18</v>
      </c>
      <c r="P41" s="97" t="s">
        <v>18</v>
      </c>
      <c r="Q41" s="97" t="s">
        <v>18</v>
      </c>
      <c r="R41" s="97" t="s">
        <v>18</v>
      </c>
      <c r="S41" s="97" t="s">
        <v>18</v>
      </c>
      <c r="T41" s="97">
        <v>13.835524923868849</v>
      </c>
      <c r="U41" s="97">
        <v>14.132029712546677</v>
      </c>
      <c r="V41" s="97">
        <v>10.715659612509928</v>
      </c>
      <c r="W41" s="97">
        <v>7.1450714008120002</v>
      </c>
      <c r="X41" s="97">
        <v>2.0381043640070002</v>
      </c>
      <c r="Y41" s="97">
        <v>10.281367003059</v>
      </c>
      <c r="Z41" s="97">
        <v>13.177438288777999</v>
      </c>
      <c r="AA41" s="97">
        <f t="shared" si="0"/>
        <v>11.212660409654001</v>
      </c>
      <c r="AB41" s="227"/>
      <c r="AC41" s="97">
        <v>1.6299766048790001</v>
      </c>
      <c r="AD41" s="97">
        <v>7.1292729502909999</v>
      </c>
      <c r="AE41" s="97">
        <v>9.7344428464000003</v>
      </c>
      <c r="AF41" s="97">
        <v>13.177438288777999</v>
      </c>
      <c r="AG41" s="97">
        <v>2.1016397163399998</v>
      </c>
      <c r="AH41" s="97">
        <v>4.9357019419470003</v>
      </c>
      <c r="AI41" s="97">
        <v>6.7043295297269996</v>
      </c>
      <c r="AJ41" s="97">
        <v>11.212660409654001</v>
      </c>
      <c r="AL41" s="97">
        <f t="shared" si="15"/>
        <v>1.6299766048790001</v>
      </c>
      <c r="AM41" s="97">
        <f t="shared" si="16"/>
        <v>5.4992963454119996</v>
      </c>
      <c r="AN41" s="97">
        <f t="shared" si="17"/>
        <v>2.6051698961090004</v>
      </c>
      <c r="AO41" s="97">
        <f t="shared" si="18"/>
        <v>3.4429954423779989</v>
      </c>
      <c r="AP41" s="97">
        <f t="shared" si="19"/>
        <v>2.1016397163399998</v>
      </c>
      <c r="AQ41" s="97">
        <f t="shared" si="18"/>
        <v>2.8340622256070005</v>
      </c>
      <c r="AR41" s="97">
        <f t="shared" si="18"/>
        <v>1.7686275877799993</v>
      </c>
      <c r="AS41" s="97">
        <f t="shared" si="18"/>
        <v>4.5083308799270014</v>
      </c>
    </row>
    <row r="42" spans="2:46" ht="15" hidden="1" customHeight="1" outlineLevel="1" x14ac:dyDescent="0.35">
      <c r="B42" s="187" t="s">
        <v>317</v>
      </c>
      <c r="C42" s="97" t="s">
        <v>18</v>
      </c>
      <c r="D42" s="97" t="s">
        <v>18</v>
      </c>
      <c r="E42" s="97" t="s">
        <v>18</v>
      </c>
      <c r="F42" s="97" t="s">
        <v>18</v>
      </c>
      <c r="G42" s="97" t="s">
        <v>18</v>
      </c>
      <c r="H42" s="97" t="s">
        <v>18</v>
      </c>
      <c r="I42" s="97" t="s">
        <v>18</v>
      </c>
      <c r="J42" s="97" t="s">
        <v>18</v>
      </c>
      <c r="K42" s="97" t="s">
        <v>18</v>
      </c>
      <c r="L42" s="97" t="s">
        <v>18</v>
      </c>
      <c r="M42" s="97" t="s">
        <v>18</v>
      </c>
      <c r="N42" s="97" t="s">
        <v>18</v>
      </c>
      <c r="O42" s="97" t="s">
        <v>18</v>
      </c>
      <c r="P42" s="97" t="s">
        <v>18</v>
      </c>
      <c r="Q42" s="97" t="s">
        <v>18</v>
      </c>
      <c r="R42" s="97" t="s">
        <v>18</v>
      </c>
      <c r="S42" s="97" t="s">
        <v>18</v>
      </c>
      <c r="T42" s="97">
        <v>-5.1853459294953268</v>
      </c>
      <c r="U42" s="97">
        <v>-0.37138066999962405</v>
      </c>
      <c r="V42" s="97">
        <v>0.13220132088083858</v>
      </c>
      <c r="W42" s="97">
        <v>2.0163111243900147</v>
      </c>
      <c r="X42" s="97">
        <v>1.863003436988997</v>
      </c>
      <c r="Y42" s="97">
        <v>2.7529317090870116</v>
      </c>
      <c r="Z42" s="97">
        <v>19.759390148340998</v>
      </c>
      <c r="AA42" s="97">
        <f t="shared" si="0"/>
        <v>0.34422217935300381</v>
      </c>
      <c r="AB42" s="227"/>
      <c r="AC42" s="97">
        <v>-0.14567864874300041</v>
      </c>
      <c r="AD42" s="97">
        <v>-2.4272397441310023</v>
      </c>
      <c r="AE42" s="97">
        <v>-4.3658719934340011</v>
      </c>
      <c r="AF42" s="97">
        <v>19.759390148340998</v>
      </c>
      <c r="AG42" s="97">
        <v>-3.5150566469992484E-3</v>
      </c>
      <c r="AH42" s="97">
        <v>-0.40483328269299745</v>
      </c>
      <c r="AI42" s="97">
        <v>-0.45920247908900125</v>
      </c>
      <c r="AJ42" s="97">
        <v>0.34422217935300381</v>
      </c>
      <c r="AL42" s="97">
        <f t="shared" si="15"/>
        <v>-0.14567864874300041</v>
      </c>
      <c r="AM42" s="97">
        <f t="shared" si="16"/>
        <v>-2.2815610953880019</v>
      </c>
      <c r="AN42" s="97">
        <f t="shared" si="17"/>
        <v>-1.9386322493029988</v>
      </c>
      <c r="AO42" s="97">
        <f t="shared" si="18"/>
        <v>24.125262141775</v>
      </c>
      <c r="AP42" s="97">
        <f t="shared" si="19"/>
        <v>-3.5150566469992484E-3</v>
      </c>
      <c r="AQ42" s="97">
        <f t="shared" si="18"/>
        <v>-0.40131822604599821</v>
      </c>
      <c r="AR42" s="97">
        <f t="shared" si="18"/>
        <v>-5.4369196396003794E-2</v>
      </c>
      <c r="AS42" s="97">
        <f t="shared" si="18"/>
        <v>0.80342465844200506</v>
      </c>
    </row>
    <row r="43" spans="2:46" ht="15" customHeight="1" collapsed="1" x14ac:dyDescent="0.35">
      <c r="B43" t="s">
        <v>37</v>
      </c>
      <c r="C43" s="227" t="s">
        <v>18</v>
      </c>
      <c r="D43" s="227" t="s">
        <v>18</v>
      </c>
      <c r="E43" s="227" t="s">
        <v>18</v>
      </c>
      <c r="F43" s="227" t="s">
        <v>18</v>
      </c>
      <c r="G43" s="227">
        <v>898.93883291668158</v>
      </c>
      <c r="H43" s="227">
        <v>957.84992582724931</v>
      </c>
      <c r="I43" s="227">
        <v>1025.8510184234199</v>
      </c>
      <c r="J43" s="227">
        <v>1192.8716301342199</v>
      </c>
      <c r="K43" s="227">
        <v>1318.6963100073501</v>
      </c>
      <c r="L43" s="227">
        <v>1446.722705455968</v>
      </c>
      <c r="M43" s="227">
        <v>1487.5057650083988</v>
      </c>
      <c r="N43" s="227">
        <v>1468.9880257712696</v>
      </c>
      <c r="O43" s="227">
        <v>1425.0470871871048</v>
      </c>
      <c r="P43" s="227">
        <v>1397.2373042806501</v>
      </c>
      <c r="Q43" s="227">
        <v>1464.5230408024722</v>
      </c>
      <c r="R43" s="227">
        <v>1510.3038328227062</v>
      </c>
      <c r="S43" s="227">
        <v>1675.658629819256</v>
      </c>
      <c r="T43" s="227">
        <v>1444.8116585815528</v>
      </c>
      <c r="U43" s="227">
        <v>1765.6192507622709</v>
      </c>
      <c r="V43" s="227">
        <v>1631.8314147700005</v>
      </c>
      <c r="W43" s="227">
        <v>1731.7544942229999</v>
      </c>
      <c r="X43" s="227">
        <v>1979.0068017217409</v>
      </c>
      <c r="Y43" s="227">
        <v>2190.5833155842211</v>
      </c>
      <c r="Z43" s="410">
        <v>2372.5438593590757</v>
      </c>
      <c r="AA43" s="410">
        <f t="shared" si="0"/>
        <v>2016.4725286674147</v>
      </c>
      <c r="AB43" s="227"/>
      <c r="AC43" s="227">
        <v>426.76646524580883</v>
      </c>
      <c r="AD43" s="227">
        <v>853.98406826540975</v>
      </c>
      <c r="AE43" s="227">
        <v>1294.5851332755979</v>
      </c>
      <c r="AF43" s="227">
        <v>2372.5438593590757</v>
      </c>
      <c r="AG43" s="227">
        <v>480.71252938644778</v>
      </c>
      <c r="AH43" s="227">
        <v>965.05429307354689</v>
      </c>
      <c r="AI43" s="227">
        <v>1489.015728385825</v>
      </c>
      <c r="AJ43" s="227">
        <v>2016.4725286674147</v>
      </c>
      <c r="AL43" s="227">
        <f t="shared" si="15"/>
        <v>426.76646524580883</v>
      </c>
      <c r="AM43" s="227">
        <f t="shared" si="16"/>
        <v>427.21760301960092</v>
      </c>
      <c r="AN43" s="227">
        <f t="shared" si="17"/>
        <v>440.60106501018811</v>
      </c>
      <c r="AO43" s="227">
        <f t="shared" si="18"/>
        <v>1077.9587260834778</v>
      </c>
      <c r="AP43" s="227">
        <f t="shared" si="19"/>
        <v>480.71252938644778</v>
      </c>
      <c r="AQ43" s="227">
        <f t="shared" si="18"/>
        <v>484.3417636870991</v>
      </c>
      <c r="AR43" s="227">
        <f t="shared" si="18"/>
        <v>523.96143531227813</v>
      </c>
      <c r="AS43" s="227">
        <f t="shared" si="18"/>
        <v>527.45680028158972</v>
      </c>
    </row>
    <row r="44" spans="2:46" s="58" customFormat="1" ht="15" hidden="1" customHeight="1" outlineLevel="1" x14ac:dyDescent="0.35">
      <c r="B44" s="187" t="s">
        <v>32</v>
      </c>
      <c r="C44" s="97" t="s">
        <v>18</v>
      </c>
      <c r="D44" s="97" t="s">
        <v>18</v>
      </c>
      <c r="E44" s="97" t="s">
        <v>18</v>
      </c>
      <c r="F44" s="97" t="s">
        <v>18</v>
      </c>
      <c r="G44" s="97" t="s">
        <v>18</v>
      </c>
      <c r="H44" s="97" t="s">
        <v>18</v>
      </c>
      <c r="I44" s="97" t="s">
        <v>18</v>
      </c>
      <c r="J44" s="97" t="s">
        <v>18</v>
      </c>
      <c r="K44" s="97" t="s">
        <v>18</v>
      </c>
      <c r="L44" s="97" t="s">
        <v>18</v>
      </c>
      <c r="M44" s="97" t="s">
        <v>18</v>
      </c>
      <c r="N44" s="97" t="s">
        <v>18</v>
      </c>
      <c r="O44" s="97" t="s">
        <v>18</v>
      </c>
      <c r="P44" s="97" t="s">
        <v>18</v>
      </c>
      <c r="Q44" s="97" t="s">
        <v>18</v>
      </c>
      <c r="R44" s="97" t="s">
        <v>18</v>
      </c>
      <c r="S44" s="97" t="s">
        <v>18</v>
      </c>
      <c r="T44" s="97">
        <v>1054.8775048256086</v>
      </c>
      <c r="U44" s="97">
        <v>1354.5546269605711</v>
      </c>
      <c r="V44" s="97">
        <v>1218.181839391561</v>
      </c>
      <c r="W44" s="97">
        <v>1211.6322325762058</v>
      </c>
      <c r="X44" s="97">
        <v>1419.3342342161159</v>
      </c>
      <c r="Y44" s="97">
        <v>1598.1134970477626</v>
      </c>
      <c r="Z44" s="97">
        <v>1740.9364152098049</v>
      </c>
      <c r="AA44" s="97">
        <f t="shared" si="0"/>
        <v>1369.11721833502</v>
      </c>
      <c r="AB44" s="227"/>
      <c r="AC44" s="97">
        <v>276.43479302726104</v>
      </c>
      <c r="AD44" s="97">
        <v>549.25221687449903</v>
      </c>
      <c r="AE44" s="97">
        <v>831.36392082511793</v>
      </c>
      <c r="AF44" s="97">
        <v>1740.9364152098049</v>
      </c>
      <c r="AG44" s="97">
        <v>316.41815177579002</v>
      </c>
      <c r="AH44" s="97">
        <v>651.33544776382394</v>
      </c>
      <c r="AI44" s="97">
        <v>999.08952692234914</v>
      </c>
      <c r="AJ44" s="97">
        <v>1369.11721833502</v>
      </c>
      <c r="AK44" s="107"/>
      <c r="AL44" s="97">
        <f t="shared" si="15"/>
        <v>276.43479302726104</v>
      </c>
      <c r="AM44" s="97">
        <f t="shared" si="16"/>
        <v>272.81742384723799</v>
      </c>
      <c r="AN44" s="97">
        <f t="shared" si="17"/>
        <v>282.1117039506189</v>
      </c>
      <c r="AO44" s="97">
        <f t="shared" si="18"/>
        <v>909.57249438468693</v>
      </c>
      <c r="AP44" s="97">
        <f t="shared" si="19"/>
        <v>316.41815177579002</v>
      </c>
      <c r="AQ44" s="97">
        <f t="shared" si="18"/>
        <v>334.91729598803391</v>
      </c>
      <c r="AR44" s="97">
        <f t="shared" si="18"/>
        <v>347.7540791585252</v>
      </c>
      <c r="AS44" s="97">
        <f t="shared" si="18"/>
        <v>370.02769141267083</v>
      </c>
      <c r="AT44" s="107"/>
    </row>
    <row r="45" spans="2:46" s="58" customFormat="1" ht="15" hidden="1" customHeight="1" outlineLevel="1" x14ac:dyDescent="0.35">
      <c r="B45" s="187" t="s">
        <v>133</v>
      </c>
      <c r="C45" s="97" t="s">
        <v>18</v>
      </c>
      <c r="D45" s="97" t="s">
        <v>18</v>
      </c>
      <c r="E45" s="97" t="s">
        <v>18</v>
      </c>
      <c r="F45" s="97" t="s">
        <v>18</v>
      </c>
      <c r="G45" s="97" t="s">
        <v>18</v>
      </c>
      <c r="H45" s="97" t="s">
        <v>18</v>
      </c>
      <c r="I45" s="97" t="s">
        <v>18</v>
      </c>
      <c r="J45" s="97" t="s">
        <v>18</v>
      </c>
      <c r="K45" s="97" t="s">
        <v>18</v>
      </c>
      <c r="L45" s="97" t="s">
        <v>18</v>
      </c>
      <c r="M45" s="97" t="s">
        <v>18</v>
      </c>
      <c r="N45" s="97" t="s">
        <v>18</v>
      </c>
      <c r="O45" s="97" t="s">
        <v>18</v>
      </c>
      <c r="P45" s="97" t="s">
        <v>18</v>
      </c>
      <c r="Q45" s="97" t="s">
        <v>18</v>
      </c>
      <c r="R45" s="97" t="s">
        <v>18</v>
      </c>
      <c r="S45" s="97" t="s">
        <v>18</v>
      </c>
      <c r="T45" s="97">
        <v>334.37207432978488</v>
      </c>
      <c r="U45" s="97">
        <v>356.18400647268095</v>
      </c>
      <c r="V45" s="97">
        <v>373.31342338594527</v>
      </c>
      <c r="W45" s="97">
        <v>483.824391636016</v>
      </c>
      <c r="X45" s="97">
        <v>519.27049947682008</v>
      </c>
      <c r="Y45" s="97">
        <v>547.48622124290398</v>
      </c>
      <c r="Z45" s="97">
        <v>549.68240224724298</v>
      </c>
      <c r="AA45" s="97">
        <f t="shared" si="0"/>
        <v>575.97283785125001</v>
      </c>
      <c r="AB45" s="227"/>
      <c r="AC45" s="97">
        <v>137.13508168137602</v>
      </c>
      <c r="AD45" s="97">
        <v>268.95512110087697</v>
      </c>
      <c r="AE45" s="97">
        <v>407.38743371714804</v>
      </c>
      <c r="AF45" s="97">
        <v>549.68240224724298</v>
      </c>
      <c r="AG45" s="97">
        <v>146.18122296066298</v>
      </c>
      <c r="AH45" s="97">
        <v>280.65661690785998</v>
      </c>
      <c r="AI45" s="97">
        <v>439.30222846915598</v>
      </c>
      <c r="AJ45" s="97">
        <v>575.97283785125001</v>
      </c>
      <c r="AK45" s="107"/>
      <c r="AL45" s="97">
        <f t="shared" si="15"/>
        <v>137.13508168137602</v>
      </c>
      <c r="AM45" s="97">
        <f t="shared" si="16"/>
        <v>131.82003941950094</v>
      </c>
      <c r="AN45" s="97">
        <f t="shared" si="17"/>
        <v>138.43231261627108</v>
      </c>
      <c r="AO45" s="97">
        <f t="shared" si="18"/>
        <v>142.29496853009493</v>
      </c>
      <c r="AP45" s="97">
        <f t="shared" si="19"/>
        <v>146.18122296066298</v>
      </c>
      <c r="AQ45" s="97">
        <f t="shared" si="18"/>
        <v>134.47539394719701</v>
      </c>
      <c r="AR45" s="97">
        <f t="shared" si="18"/>
        <v>158.64561156129599</v>
      </c>
      <c r="AS45" s="97">
        <f t="shared" si="18"/>
        <v>136.67060938209403</v>
      </c>
      <c r="AT45" s="107"/>
    </row>
    <row r="46" spans="2:46" s="58" customFormat="1" ht="15" hidden="1" customHeight="1" outlineLevel="1" x14ac:dyDescent="0.35">
      <c r="B46" s="187" t="s">
        <v>317</v>
      </c>
      <c r="C46" s="97" t="s">
        <v>18</v>
      </c>
      <c r="D46" s="97" t="s">
        <v>18</v>
      </c>
      <c r="E46" s="97" t="s">
        <v>18</v>
      </c>
      <c r="F46" s="97" t="s">
        <v>18</v>
      </c>
      <c r="G46" s="97" t="s">
        <v>18</v>
      </c>
      <c r="H46" s="97" t="s">
        <v>18</v>
      </c>
      <c r="I46" s="97" t="s">
        <v>18</v>
      </c>
      <c r="J46" s="97" t="s">
        <v>18</v>
      </c>
      <c r="K46" s="97" t="s">
        <v>18</v>
      </c>
      <c r="L46" s="97" t="s">
        <v>18</v>
      </c>
      <c r="M46" s="97" t="s">
        <v>18</v>
      </c>
      <c r="N46" s="97" t="s">
        <v>18</v>
      </c>
      <c r="O46" s="97" t="s">
        <v>18</v>
      </c>
      <c r="P46" s="97" t="s">
        <v>18</v>
      </c>
      <c r="Q46" s="97" t="s">
        <v>18</v>
      </c>
      <c r="R46" s="97" t="s">
        <v>18</v>
      </c>
      <c r="S46" s="97" t="s">
        <v>18</v>
      </c>
      <c r="T46" s="97">
        <v>55.562079426159244</v>
      </c>
      <c r="U46" s="97">
        <v>54.880617329018605</v>
      </c>
      <c r="V46" s="97">
        <v>40.336151992494251</v>
      </c>
      <c r="W46" s="97">
        <v>36.29787001077807</v>
      </c>
      <c r="X46" s="97">
        <v>40.402068028804933</v>
      </c>
      <c r="Y46" s="97">
        <v>44.98359729355434</v>
      </c>
      <c r="Z46" s="97">
        <v>81.925041902027715</v>
      </c>
      <c r="AA46" s="97">
        <f t="shared" si="0"/>
        <v>71.38247248114476</v>
      </c>
      <c r="AB46" s="227"/>
      <c r="AC46" s="97">
        <v>13.196590537171801</v>
      </c>
      <c r="AD46" s="97">
        <v>35.776730290033697</v>
      </c>
      <c r="AE46" s="97">
        <v>55.833778733331883</v>
      </c>
      <c r="AF46" s="97">
        <v>81.925041902027715</v>
      </c>
      <c r="AG46" s="97">
        <v>18.113154649994783</v>
      </c>
      <c r="AH46" s="97">
        <v>33.062228401862967</v>
      </c>
      <c r="AI46" s="97">
        <v>50.623972994319956</v>
      </c>
      <c r="AJ46" s="97">
        <v>71.38247248114476</v>
      </c>
      <c r="AK46" s="107"/>
      <c r="AL46" s="97">
        <f t="shared" si="15"/>
        <v>13.196590537171801</v>
      </c>
      <c r="AM46" s="97">
        <f t="shared" si="16"/>
        <v>22.580139752861896</v>
      </c>
      <c r="AN46" s="97">
        <f t="shared" si="17"/>
        <v>20.057048443298186</v>
      </c>
      <c r="AO46" s="97">
        <f t="shared" si="18"/>
        <v>26.091263168695832</v>
      </c>
      <c r="AP46" s="97">
        <f t="shared" si="19"/>
        <v>18.113154649994783</v>
      </c>
      <c r="AQ46" s="97">
        <f t="shared" si="18"/>
        <v>14.949073751868184</v>
      </c>
      <c r="AR46" s="97">
        <f t="shared" si="18"/>
        <v>17.561744592456989</v>
      </c>
      <c r="AS46" s="97">
        <f t="shared" si="18"/>
        <v>20.758499486824803</v>
      </c>
      <c r="AT46" s="107"/>
    </row>
    <row r="47" spans="2:46" ht="15" customHeight="1" collapsed="1" x14ac:dyDescent="0.35">
      <c r="B47" s="6" t="s">
        <v>166</v>
      </c>
      <c r="C47" s="233" t="s">
        <v>18</v>
      </c>
      <c r="D47" s="233" t="s">
        <v>18</v>
      </c>
      <c r="E47" s="233" t="s">
        <v>18</v>
      </c>
      <c r="F47" s="233" t="s">
        <v>18</v>
      </c>
      <c r="G47" s="233">
        <v>1136.1262478158515</v>
      </c>
      <c r="H47" s="233">
        <v>1253.0361233744427</v>
      </c>
      <c r="I47" s="233">
        <v>1560.3277700000001</v>
      </c>
      <c r="J47" s="233">
        <v>1930.8716939999999</v>
      </c>
      <c r="K47" s="233">
        <v>1969.5669290000001</v>
      </c>
      <c r="L47" s="233">
        <v>2062.5090270000001</v>
      </c>
      <c r="M47" s="233">
        <v>2267.3895109999999</v>
      </c>
      <c r="N47" s="233">
        <v>2143.4140670000002</v>
      </c>
      <c r="O47" s="233">
        <v>2118.4253330000001</v>
      </c>
      <c r="P47" s="233">
        <v>2193.0603577643233</v>
      </c>
      <c r="Q47" s="233">
        <v>2443.3795270479704</v>
      </c>
      <c r="R47" s="233">
        <v>2264.0792256096447</v>
      </c>
      <c r="S47" s="233">
        <v>2317.9168228070548</v>
      </c>
      <c r="T47" s="233">
        <v>1584.3799107424577</v>
      </c>
      <c r="U47" s="233">
        <v>1863.4784104474095</v>
      </c>
      <c r="V47" s="233">
        <v>2206.0379056000002</v>
      </c>
      <c r="W47" s="233">
        <v>1930.7852570579867</v>
      </c>
      <c r="X47" s="233">
        <v>2529.9932831997976</v>
      </c>
      <c r="Y47" s="233">
        <v>2798.1702846671101</v>
      </c>
      <c r="Z47" s="411">
        <v>2261.9828725196417</v>
      </c>
      <c r="AA47" s="411">
        <f t="shared" si="0"/>
        <v>2999.4138992201638</v>
      </c>
      <c r="AB47" s="227"/>
      <c r="AC47" s="233">
        <v>911.93276940316605</v>
      </c>
      <c r="AD47" s="233">
        <v>1831.5619478262286</v>
      </c>
      <c r="AE47" s="233">
        <v>2597.8740274623501</v>
      </c>
      <c r="AF47" s="233">
        <v>2261.9828725196417</v>
      </c>
      <c r="AG47" s="233">
        <v>945.52704074680605</v>
      </c>
      <c r="AH47" s="233">
        <v>1615.4623254830126</v>
      </c>
      <c r="AI47" s="233">
        <v>2279.7192037864847</v>
      </c>
      <c r="AJ47" s="233">
        <v>2999.4138992201638</v>
      </c>
      <c r="AL47" s="233">
        <f t="shared" si="15"/>
        <v>911.93276940316605</v>
      </c>
      <c r="AM47" s="233">
        <f t="shared" si="16"/>
        <v>919.62917842306251</v>
      </c>
      <c r="AN47" s="233">
        <f t="shared" si="17"/>
        <v>766.31207963612155</v>
      </c>
      <c r="AO47" s="233">
        <f t="shared" si="18"/>
        <v>-335.89115494270845</v>
      </c>
      <c r="AP47" s="233">
        <f t="shared" si="19"/>
        <v>945.52704074680605</v>
      </c>
      <c r="AQ47" s="233">
        <f t="shared" si="18"/>
        <v>669.93528473620654</v>
      </c>
      <c r="AR47" s="233">
        <f t="shared" si="18"/>
        <v>664.25687830347215</v>
      </c>
      <c r="AS47" s="233">
        <f t="shared" si="18"/>
        <v>719.69469543367904</v>
      </c>
    </row>
    <row r="48" spans="2:46" s="198" customFormat="1" ht="15" customHeight="1" x14ac:dyDescent="0.35">
      <c r="B48" s="422" t="s">
        <v>31</v>
      </c>
      <c r="C48" s="423" t="s">
        <v>18</v>
      </c>
      <c r="D48" s="423" t="s">
        <v>18</v>
      </c>
      <c r="E48" s="423" t="s">
        <v>18</v>
      </c>
      <c r="F48" s="423" t="s">
        <v>18</v>
      </c>
      <c r="G48" s="423" t="s">
        <v>18</v>
      </c>
      <c r="H48" s="423">
        <v>0.10290218695619857</v>
      </c>
      <c r="I48" s="423">
        <v>0.2452376598673125</v>
      </c>
      <c r="J48" s="423">
        <v>0.23747826009659478</v>
      </c>
      <c r="K48" s="423">
        <v>2.0040293262489683E-2</v>
      </c>
      <c r="L48" s="423">
        <v>4.7189103671226418E-2</v>
      </c>
      <c r="M48" s="423">
        <v>9.9335557477780556E-2</v>
      </c>
      <c r="N48" s="423">
        <v>-5.4677612028522615E-2</v>
      </c>
      <c r="O48" s="423">
        <v>-1.1658379211336944E-2</v>
      </c>
      <c r="P48" s="423">
        <v>3.5231369074797181E-2</v>
      </c>
      <c r="Q48" s="423">
        <v>0.11414148652927669</v>
      </c>
      <c r="R48" s="423">
        <v>-7.3382092079224304E-2</v>
      </c>
      <c r="S48" s="423">
        <v>2.3779025304608403E-2</v>
      </c>
      <c r="T48" s="423">
        <v>-0.31646386308904118</v>
      </c>
      <c r="U48" s="423">
        <v>0.17615629800188715</v>
      </c>
      <c r="V48" s="423">
        <v>0.18382799244255499</v>
      </c>
      <c r="W48" s="234">
        <v>-0.12477240207128271</v>
      </c>
      <c r="X48" s="234">
        <v>0.31034421044567528</v>
      </c>
      <c r="Y48" s="234">
        <v>0.10599909622215953</v>
      </c>
      <c r="Z48" s="234">
        <v>-0.19162072268638108</v>
      </c>
      <c r="AA48" s="234">
        <f t="shared" si="0"/>
        <v>0.32601087994936573</v>
      </c>
      <c r="AB48" s="227"/>
      <c r="AC48" s="234" t="s">
        <v>18</v>
      </c>
      <c r="AD48" s="234" t="s">
        <v>18</v>
      </c>
      <c r="AE48" s="234" t="s">
        <v>18</v>
      </c>
      <c r="AF48" s="234" t="s">
        <v>18</v>
      </c>
      <c r="AG48" s="234">
        <v>3.6838539496312217E-2</v>
      </c>
      <c r="AH48" s="234">
        <v>-0.11798652106727359</v>
      </c>
      <c r="AI48" s="234">
        <f>IFERROR(AI47/AE47-1,"-")</f>
        <v>-0.12246737921570616</v>
      </c>
      <c r="AJ48" s="234">
        <f>IFERROR(AJ47/AF47-1,"-")</f>
        <v>0.32601087994936573</v>
      </c>
      <c r="AK48" s="425"/>
      <c r="AL48" s="234"/>
      <c r="AM48" s="234"/>
      <c r="AN48" s="234"/>
      <c r="AO48" s="234"/>
      <c r="AP48" s="234"/>
      <c r="AQ48" s="234"/>
      <c r="AR48" s="234"/>
      <c r="AS48" s="234"/>
      <c r="AT48" s="425"/>
    </row>
    <row r="49" spans="2:46" ht="15" hidden="1" customHeight="1" outlineLevel="1" x14ac:dyDescent="0.35">
      <c r="B49" s="187" t="s">
        <v>32</v>
      </c>
      <c r="C49" s="97" t="s">
        <v>18</v>
      </c>
      <c r="D49" s="97" t="s">
        <v>18</v>
      </c>
      <c r="E49" s="97" t="s">
        <v>18</v>
      </c>
      <c r="F49" s="97" t="s">
        <v>18</v>
      </c>
      <c r="G49" s="97" t="s">
        <v>18</v>
      </c>
      <c r="H49" s="97" t="s">
        <v>18</v>
      </c>
      <c r="I49" s="97" t="s">
        <v>18</v>
      </c>
      <c r="J49" s="97" t="s">
        <v>18</v>
      </c>
      <c r="K49" s="97" t="s">
        <v>18</v>
      </c>
      <c r="L49" s="97" t="s">
        <v>18</v>
      </c>
      <c r="M49" s="97" t="s">
        <v>18</v>
      </c>
      <c r="N49" s="97" t="s">
        <v>18</v>
      </c>
      <c r="O49" s="97" t="s">
        <v>18</v>
      </c>
      <c r="P49" s="97" t="s">
        <v>18</v>
      </c>
      <c r="Q49" s="97" t="s">
        <v>18</v>
      </c>
      <c r="R49" s="97" t="s">
        <v>18</v>
      </c>
      <c r="S49" s="97" t="s">
        <v>18</v>
      </c>
      <c r="T49" s="97">
        <v>1174.726766701204</v>
      </c>
      <c r="U49" s="97">
        <v>1334.6058080377311</v>
      </c>
      <c r="V49" s="97">
        <v>1769.5650771570847</v>
      </c>
      <c r="W49" s="97">
        <v>1153.1081145445141</v>
      </c>
      <c r="X49" s="97">
        <v>1583.6458439309158</v>
      </c>
      <c r="Y49" s="97">
        <v>1935.4710306782727</v>
      </c>
      <c r="Z49" s="97">
        <v>1454.0953209049856</v>
      </c>
      <c r="AA49" s="97">
        <f t="shared" si="0"/>
        <v>2068.5330506531132</v>
      </c>
      <c r="AB49" s="227"/>
      <c r="AC49" s="97">
        <v>588.33034970051892</v>
      </c>
      <c r="AD49" s="97">
        <v>1297.8835901807886</v>
      </c>
      <c r="AE49" s="97">
        <v>1801.596227120672</v>
      </c>
      <c r="AF49" s="97">
        <v>1454.0953209049856</v>
      </c>
      <c r="AG49" s="97">
        <v>687.53772211348462</v>
      </c>
      <c r="AH49" s="97">
        <v>1155.225068635373</v>
      </c>
      <c r="AI49" s="97">
        <v>1586.0824358052066</v>
      </c>
      <c r="AJ49" s="97">
        <v>2068.5330506531132</v>
      </c>
      <c r="AL49" s="97">
        <f t="shared" ref="AL49:AL58" si="21">AC49</f>
        <v>588.33034970051892</v>
      </c>
      <c r="AM49" s="97">
        <f t="shared" ref="AM49:AM58" si="22">AD49-AC49</f>
        <v>709.55324048026966</v>
      </c>
      <c r="AN49" s="97">
        <f t="shared" ref="AN49:AN58" si="23">AE49-AD49</f>
        <v>503.7126369398834</v>
      </c>
      <c r="AO49" s="97">
        <f t="shared" ref="AO49:AS58" si="24">AF49-AE49</f>
        <v>-347.50090621568643</v>
      </c>
      <c r="AP49" s="97">
        <f t="shared" ref="AP49:AP58" si="25">AG49</f>
        <v>687.53772211348462</v>
      </c>
      <c r="AQ49" s="97">
        <f t="shared" si="24"/>
        <v>467.68734652188834</v>
      </c>
      <c r="AR49" s="97">
        <f t="shared" si="24"/>
        <v>430.85736716983365</v>
      </c>
      <c r="AS49" s="97">
        <f t="shared" si="24"/>
        <v>482.45061484790654</v>
      </c>
    </row>
    <row r="50" spans="2:46" ht="15" hidden="1" customHeight="1" outlineLevel="1" x14ac:dyDescent="0.35">
      <c r="B50" s="187" t="s">
        <v>133</v>
      </c>
      <c r="C50" s="97" t="s">
        <v>18</v>
      </c>
      <c r="D50" s="97" t="s">
        <v>18</v>
      </c>
      <c r="E50" s="97" t="s">
        <v>18</v>
      </c>
      <c r="F50" s="97" t="s">
        <v>18</v>
      </c>
      <c r="G50" s="97" t="s">
        <v>18</v>
      </c>
      <c r="H50" s="97" t="s">
        <v>18</v>
      </c>
      <c r="I50" s="97" t="s">
        <v>18</v>
      </c>
      <c r="J50" s="97" t="s">
        <v>18</v>
      </c>
      <c r="K50" s="97" t="s">
        <v>18</v>
      </c>
      <c r="L50" s="97" t="s">
        <v>18</v>
      </c>
      <c r="M50" s="97" t="s">
        <v>18</v>
      </c>
      <c r="N50" s="97" t="s">
        <v>18</v>
      </c>
      <c r="O50" s="97" t="s">
        <v>18</v>
      </c>
      <c r="P50" s="97" t="s">
        <v>18</v>
      </c>
      <c r="Q50" s="97" t="s">
        <v>18</v>
      </c>
      <c r="R50" s="97" t="s">
        <v>18</v>
      </c>
      <c r="S50" s="97" t="s">
        <v>18</v>
      </c>
      <c r="T50" s="97">
        <v>482.84081513288481</v>
      </c>
      <c r="U50" s="97">
        <v>626.65197314845329</v>
      </c>
      <c r="V50" s="97">
        <v>523.47289861604702</v>
      </c>
      <c r="W50" s="97">
        <v>836.14843194442358</v>
      </c>
      <c r="X50" s="97">
        <v>984.39070817428308</v>
      </c>
      <c r="Y50" s="97">
        <v>942.85837894381882</v>
      </c>
      <c r="Z50" s="97">
        <v>1027.6303062791708</v>
      </c>
      <c r="AA50" s="97">
        <f t="shared" si="0"/>
        <v>942.08473316060588</v>
      </c>
      <c r="AB50" s="227"/>
      <c r="AC50" s="97">
        <v>334.4741289268959</v>
      </c>
      <c r="AD50" s="97">
        <v>560.75067342670479</v>
      </c>
      <c r="AE50" s="97">
        <v>851.69611731222744</v>
      </c>
      <c r="AF50" s="97">
        <v>1027.6303062791708</v>
      </c>
      <c r="AG50" s="97">
        <v>253.10279664471005</v>
      </c>
      <c r="AH50" s="97">
        <v>479.52364302118286</v>
      </c>
      <c r="AI50" s="97">
        <v>732.51282943053957</v>
      </c>
      <c r="AJ50" s="97">
        <v>942.08473316060588</v>
      </c>
      <c r="AL50" s="97">
        <f t="shared" si="21"/>
        <v>334.4741289268959</v>
      </c>
      <c r="AM50" s="97">
        <f t="shared" si="22"/>
        <v>226.27654449980889</v>
      </c>
      <c r="AN50" s="97">
        <f t="shared" si="23"/>
        <v>290.94544388552265</v>
      </c>
      <c r="AO50" s="97">
        <f t="shared" si="24"/>
        <v>175.93418896694334</v>
      </c>
      <c r="AP50" s="97">
        <f t="shared" si="25"/>
        <v>253.10279664471005</v>
      </c>
      <c r="AQ50" s="97">
        <f t="shared" si="24"/>
        <v>226.42084637647281</v>
      </c>
      <c r="AR50" s="97">
        <f t="shared" si="24"/>
        <v>252.98918640935671</v>
      </c>
      <c r="AS50" s="97">
        <f t="shared" si="24"/>
        <v>209.57190373006631</v>
      </c>
    </row>
    <row r="51" spans="2:46" ht="15" hidden="1" customHeight="1" outlineLevel="1" x14ac:dyDescent="0.35">
      <c r="B51" s="187" t="s">
        <v>317</v>
      </c>
      <c r="C51" s="97" t="s">
        <v>18</v>
      </c>
      <c r="D51" s="97" t="s">
        <v>18</v>
      </c>
      <c r="E51" s="97" t="s">
        <v>18</v>
      </c>
      <c r="F51" s="97" t="s">
        <v>18</v>
      </c>
      <c r="G51" s="97" t="s">
        <v>18</v>
      </c>
      <c r="H51" s="97" t="s">
        <v>18</v>
      </c>
      <c r="I51" s="97" t="s">
        <v>18</v>
      </c>
      <c r="J51" s="97" t="s">
        <v>18</v>
      </c>
      <c r="K51" s="97" t="s">
        <v>18</v>
      </c>
      <c r="L51" s="97" t="s">
        <v>18</v>
      </c>
      <c r="M51" s="97" t="s">
        <v>18</v>
      </c>
      <c r="N51" s="97" t="s">
        <v>18</v>
      </c>
      <c r="O51" s="97" t="s">
        <v>18</v>
      </c>
      <c r="P51" s="97" t="s">
        <v>18</v>
      </c>
      <c r="Q51" s="97" t="s">
        <v>18</v>
      </c>
      <c r="R51" s="97" t="s">
        <v>18</v>
      </c>
      <c r="S51" s="97" t="s">
        <v>18</v>
      </c>
      <c r="T51" s="97">
        <v>-73.187671091631273</v>
      </c>
      <c r="U51" s="97">
        <v>-97.779370738775015</v>
      </c>
      <c r="V51" s="97">
        <v>-87.000070173131462</v>
      </c>
      <c r="W51" s="97">
        <v>-58.471289430951174</v>
      </c>
      <c r="X51" s="97">
        <v>-38.043268905400964</v>
      </c>
      <c r="Y51" s="97">
        <v>-80.159124954981507</v>
      </c>
      <c r="Z51" s="97">
        <v>-219.74275466451445</v>
      </c>
      <c r="AA51" s="97">
        <f t="shared" si="0"/>
        <v>-11.203884593555358</v>
      </c>
      <c r="AB51" s="227"/>
      <c r="AC51" s="97">
        <v>-10.871709224248775</v>
      </c>
      <c r="AD51" s="97">
        <v>-27.072315781264706</v>
      </c>
      <c r="AE51" s="97">
        <v>-55.418316970549313</v>
      </c>
      <c r="AF51" s="97">
        <v>-219.74275466451445</v>
      </c>
      <c r="AG51" s="97">
        <v>4.8865219886113209</v>
      </c>
      <c r="AH51" s="97">
        <v>-19.286386173543178</v>
      </c>
      <c r="AI51" s="97">
        <v>-38.87606144926167</v>
      </c>
      <c r="AJ51" s="97">
        <v>-11.203884593555358</v>
      </c>
      <c r="AL51" s="97">
        <f t="shared" si="21"/>
        <v>-10.871709224248775</v>
      </c>
      <c r="AM51" s="97">
        <f t="shared" si="22"/>
        <v>-16.200606557015931</v>
      </c>
      <c r="AN51" s="97">
        <f t="shared" si="23"/>
        <v>-28.346001189284607</v>
      </c>
      <c r="AO51" s="97">
        <f t="shared" si="24"/>
        <v>-164.32443769396514</v>
      </c>
      <c r="AP51" s="97">
        <f t="shared" si="25"/>
        <v>4.8865219886113209</v>
      </c>
      <c r="AQ51" s="97">
        <f t="shared" si="24"/>
        <v>-24.172908162154499</v>
      </c>
      <c r="AR51" s="97">
        <f t="shared" si="24"/>
        <v>-19.589675275718491</v>
      </c>
      <c r="AS51" s="97">
        <f t="shared" si="24"/>
        <v>27.672176855706311</v>
      </c>
    </row>
    <row r="52" spans="2:46" ht="15" customHeight="1" collapsed="1" x14ac:dyDescent="0.35">
      <c r="B52" t="s">
        <v>0</v>
      </c>
      <c r="C52" s="227" t="s">
        <v>18</v>
      </c>
      <c r="D52" s="227" t="s">
        <v>18</v>
      </c>
      <c r="E52" s="227" t="s">
        <v>18</v>
      </c>
      <c r="F52" s="227" t="s">
        <v>18</v>
      </c>
      <c r="G52" s="227">
        <v>128.02408260786601</v>
      </c>
      <c r="H52" s="227">
        <v>42.770264071334708</v>
      </c>
      <c r="I52" s="227">
        <v>259.54895499999998</v>
      </c>
      <c r="J52" s="227">
        <v>426.28172999999998</v>
      </c>
      <c r="K52" s="227">
        <v>401.85424599999999</v>
      </c>
      <c r="L52" s="227">
        <v>400.67622</v>
      </c>
      <c r="M52" s="227">
        <v>675.03240400000004</v>
      </c>
      <c r="N52" s="227">
        <v>678.72207800000001</v>
      </c>
      <c r="O52" s="227">
        <v>712.49223400000005</v>
      </c>
      <c r="P52" s="227">
        <v>556.80280225901947</v>
      </c>
      <c r="Q52" s="227">
        <v>856.41452705411791</v>
      </c>
      <c r="R52" s="227">
        <v>891.47996332905302</v>
      </c>
      <c r="S52" s="227">
        <v>808.45299268659699</v>
      </c>
      <c r="T52" s="227">
        <v>554.14394416550522</v>
      </c>
      <c r="U52" s="227">
        <v>669.77303675332587</v>
      </c>
      <c r="V52" s="227">
        <v>670.62426921400049</v>
      </c>
      <c r="W52" s="227">
        <v>510.93314838100008</v>
      </c>
      <c r="X52" s="227">
        <v>910.22067166405327</v>
      </c>
      <c r="Y52" s="227">
        <v>910.19656798093865</v>
      </c>
      <c r="Z52" s="410">
        <v>882.48983491451372</v>
      </c>
      <c r="AA52" s="410">
        <f t="shared" si="0"/>
        <v>1032.6107598187984</v>
      </c>
      <c r="AB52" s="227"/>
      <c r="AC52" s="227">
        <v>235.65826973811488</v>
      </c>
      <c r="AD52" s="227">
        <v>460.53277991768556</v>
      </c>
      <c r="AE52" s="227">
        <v>656.79567097708559</v>
      </c>
      <c r="AF52" s="227">
        <v>882.48983491451372</v>
      </c>
      <c r="AG52" s="227">
        <v>237.05736414928526</v>
      </c>
      <c r="AH52" s="227">
        <v>469.52528759872729</v>
      </c>
      <c r="AI52" s="227">
        <v>742.25893177265664</v>
      </c>
      <c r="AJ52" s="227">
        <v>1032.6107598187984</v>
      </c>
      <c r="AL52" s="227">
        <f t="shared" si="21"/>
        <v>235.65826973811488</v>
      </c>
      <c r="AM52" s="227">
        <f t="shared" si="22"/>
        <v>224.87451017957068</v>
      </c>
      <c r="AN52" s="227">
        <f t="shared" si="23"/>
        <v>196.26289105940003</v>
      </c>
      <c r="AO52" s="227">
        <f t="shared" si="24"/>
        <v>225.69416393742813</v>
      </c>
      <c r="AP52" s="227">
        <f t="shared" si="25"/>
        <v>237.05736414928526</v>
      </c>
      <c r="AQ52" s="227">
        <f t="shared" si="24"/>
        <v>232.46792344944203</v>
      </c>
      <c r="AR52" s="227">
        <f t="shared" si="24"/>
        <v>272.73364417392935</v>
      </c>
      <c r="AS52" s="227">
        <f t="shared" si="24"/>
        <v>290.3518280461418</v>
      </c>
    </row>
    <row r="53" spans="2:46" ht="15" hidden="1" customHeight="1" outlineLevel="1" x14ac:dyDescent="0.35">
      <c r="B53" s="187" t="s">
        <v>319</v>
      </c>
      <c r="C53" s="97" t="s">
        <v>18</v>
      </c>
      <c r="D53" s="97" t="s">
        <v>18</v>
      </c>
      <c r="E53" s="97" t="s">
        <v>18</v>
      </c>
      <c r="F53" s="97" t="s">
        <v>18</v>
      </c>
      <c r="G53" s="97" t="s">
        <v>18</v>
      </c>
      <c r="H53" s="97" t="s">
        <v>18</v>
      </c>
      <c r="I53" s="97" t="s">
        <v>18</v>
      </c>
      <c r="J53" s="97" t="s">
        <v>18</v>
      </c>
      <c r="K53" s="97" t="s">
        <v>18</v>
      </c>
      <c r="L53" s="97" t="s">
        <v>18</v>
      </c>
      <c r="M53" s="97" t="s">
        <v>18</v>
      </c>
      <c r="N53" s="97" t="s">
        <v>18</v>
      </c>
      <c r="O53" s="97" t="s">
        <v>18</v>
      </c>
      <c r="P53" s="97" t="s">
        <v>18</v>
      </c>
      <c r="Q53" s="97" t="s">
        <v>18</v>
      </c>
      <c r="R53" s="97">
        <v>812.56171663144403</v>
      </c>
      <c r="S53" s="97">
        <v>690.78344091734198</v>
      </c>
      <c r="T53" s="97">
        <v>625.59416378823516</v>
      </c>
      <c r="U53" s="97">
        <v>597.29191753923499</v>
      </c>
      <c r="V53" s="97">
        <v>563.37120673799984</v>
      </c>
      <c r="W53" s="97">
        <v>548.58455896999988</v>
      </c>
      <c r="X53" s="97">
        <v>726.28765430962108</v>
      </c>
      <c r="Y53" s="97">
        <v>846.49162818916841</v>
      </c>
      <c r="Z53" s="97">
        <v>845.89816839210198</v>
      </c>
      <c r="AA53" s="97">
        <f t="shared" si="0"/>
        <v>927.00255279206669</v>
      </c>
      <c r="AB53" s="227"/>
      <c r="AC53" s="97">
        <v>221.44528587910816</v>
      </c>
      <c r="AD53" s="97">
        <v>420.70062998837346</v>
      </c>
      <c r="AE53" s="97">
        <v>633.2088870092856</v>
      </c>
      <c r="AF53" s="97">
        <v>845.89816839210198</v>
      </c>
      <c r="AG53" s="97">
        <v>217.40368773802334</v>
      </c>
      <c r="AH53" s="97">
        <v>427.18120700123086</v>
      </c>
      <c r="AI53" s="97">
        <v>674.00207411057318</v>
      </c>
      <c r="AJ53" s="97">
        <v>927.00255279206669</v>
      </c>
      <c r="AL53" s="97">
        <f t="shared" si="21"/>
        <v>221.44528587910816</v>
      </c>
      <c r="AM53" s="97">
        <f t="shared" si="22"/>
        <v>199.25534410926531</v>
      </c>
      <c r="AN53" s="97">
        <f t="shared" si="23"/>
        <v>212.50825702091214</v>
      </c>
      <c r="AO53" s="97">
        <f t="shared" si="24"/>
        <v>212.68928138281638</v>
      </c>
      <c r="AP53" s="97">
        <f t="shared" si="25"/>
        <v>217.40368773802334</v>
      </c>
      <c r="AQ53" s="97">
        <f t="shared" si="24"/>
        <v>209.77751926320752</v>
      </c>
      <c r="AR53" s="97">
        <f t="shared" si="24"/>
        <v>246.82086710934232</v>
      </c>
      <c r="AS53" s="97">
        <f t="shared" si="24"/>
        <v>253.00047868149352</v>
      </c>
    </row>
    <row r="54" spans="2:46" ht="15" hidden="1" customHeight="1" outlineLevel="1" x14ac:dyDescent="0.35">
      <c r="B54" s="187" t="s">
        <v>320</v>
      </c>
      <c r="C54" s="97" t="s">
        <v>18</v>
      </c>
      <c r="D54" s="97" t="s">
        <v>18</v>
      </c>
      <c r="E54" s="97" t="s">
        <v>18</v>
      </c>
      <c r="F54" s="97" t="s">
        <v>18</v>
      </c>
      <c r="G54" s="97" t="s">
        <v>18</v>
      </c>
      <c r="H54" s="97" t="s">
        <v>18</v>
      </c>
      <c r="I54" s="97" t="s">
        <v>18</v>
      </c>
      <c r="J54" s="97" t="s">
        <v>18</v>
      </c>
      <c r="K54" s="97" t="s">
        <v>18</v>
      </c>
      <c r="L54" s="97" t="s">
        <v>18</v>
      </c>
      <c r="M54" s="97" t="s">
        <v>18</v>
      </c>
      <c r="N54" s="97" t="s">
        <v>18</v>
      </c>
      <c r="O54" s="97" t="s">
        <v>18</v>
      </c>
      <c r="P54" s="97" t="s">
        <v>18</v>
      </c>
      <c r="Q54" s="97" t="s">
        <v>18</v>
      </c>
      <c r="R54" s="97">
        <v>-57.771369824301999</v>
      </c>
      <c r="S54" s="97">
        <v>-33.297439088566001</v>
      </c>
      <c r="T54" s="97">
        <v>-33.764210602496995</v>
      </c>
      <c r="U54" s="97">
        <v>-47.817109008000003</v>
      </c>
      <c r="V54" s="97">
        <v>-70.532348447000004</v>
      </c>
      <c r="W54" s="97">
        <v>-90.902104910000006</v>
      </c>
      <c r="X54" s="97">
        <v>-45.847366678545995</v>
      </c>
      <c r="Y54" s="97">
        <v>-137.53065822414101</v>
      </c>
      <c r="Z54" s="97">
        <v>-191.11377108560103</v>
      </c>
      <c r="AA54" s="97">
        <f t="shared" si="0"/>
        <v>-104.75637300027998</v>
      </c>
      <c r="AB54" s="227"/>
      <c r="AC54" s="97">
        <v>-41.77444107508402</v>
      </c>
      <c r="AD54" s="97">
        <v>-85.410437774673014</v>
      </c>
      <c r="AE54" s="97">
        <v>-131.42471323699604</v>
      </c>
      <c r="AF54" s="97">
        <v>-191.11377108560103</v>
      </c>
      <c r="AG54" s="97">
        <v>-26.531555071341995</v>
      </c>
      <c r="AH54" s="97">
        <v>-55.541012156824998</v>
      </c>
      <c r="AI54" s="97">
        <v>-80.875493502820987</v>
      </c>
      <c r="AJ54" s="97">
        <v>-104.75637300027998</v>
      </c>
      <c r="AL54" s="97">
        <f t="shared" si="21"/>
        <v>-41.77444107508402</v>
      </c>
      <c r="AM54" s="97">
        <f t="shared" si="22"/>
        <v>-43.635996699588993</v>
      </c>
      <c r="AN54" s="97">
        <f t="shared" si="23"/>
        <v>-46.014275462323027</v>
      </c>
      <c r="AO54" s="97">
        <f t="shared" si="24"/>
        <v>-59.689057848604989</v>
      </c>
      <c r="AP54" s="97">
        <f t="shared" si="25"/>
        <v>-26.531555071341995</v>
      </c>
      <c r="AQ54" s="97">
        <f t="shared" si="24"/>
        <v>-29.009457085483003</v>
      </c>
      <c r="AR54" s="97">
        <f t="shared" si="24"/>
        <v>-25.334481345995989</v>
      </c>
      <c r="AS54" s="97">
        <f t="shared" si="24"/>
        <v>-23.880879497458992</v>
      </c>
    </row>
    <row r="55" spans="2:46" ht="15" hidden="1" customHeight="1" outlineLevel="1" x14ac:dyDescent="0.35">
      <c r="B55" s="187" t="s">
        <v>38</v>
      </c>
      <c r="C55" s="97" t="s">
        <v>18</v>
      </c>
      <c r="D55" s="97" t="s">
        <v>18</v>
      </c>
      <c r="E55" s="97" t="s">
        <v>18</v>
      </c>
      <c r="F55" s="97" t="s">
        <v>18</v>
      </c>
      <c r="G55" s="97" t="s">
        <v>18</v>
      </c>
      <c r="H55" s="97" t="s">
        <v>18</v>
      </c>
      <c r="I55" s="97" t="s">
        <v>18</v>
      </c>
      <c r="J55" s="97" t="s">
        <v>18</v>
      </c>
      <c r="K55" s="97" t="s">
        <v>18</v>
      </c>
      <c r="L55" s="97" t="s">
        <v>18</v>
      </c>
      <c r="M55" s="97" t="s">
        <v>18</v>
      </c>
      <c r="N55" s="97" t="s">
        <v>18</v>
      </c>
      <c r="O55" s="97" t="s">
        <v>18</v>
      </c>
      <c r="P55" s="97" t="s">
        <v>18</v>
      </c>
      <c r="Q55" s="97" t="s">
        <v>18</v>
      </c>
      <c r="R55" s="97">
        <v>188.954142201211</v>
      </c>
      <c r="S55" s="97">
        <v>187.28102286537401</v>
      </c>
      <c r="T55" s="97">
        <v>176.778571562965</v>
      </c>
      <c r="U55" s="97">
        <v>204.12658771967199</v>
      </c>
      <c r="V55" s="97">
        <v>204.61038241200001</v>
      </c>
      <c r="W55" s="97">
        <v>184.01275449999994</v>
      </c>
      <c r="X55" s="97">
        <v>209.61787442119999</v>
      </c>
      <c r="Y55" s="97">
        <v>214.02733061746309</v>
      </c>
      <c r="Z55" s="97">
        <v>212.14035537954197</v>
      </c>
      <c r="AA55" s="97">
        <f t="shared" si="0"/>
        <v>228.19735192064303</v>
      </c>
      <c r="AB55" s="227"/>
      <c r="AC55" s="97">
        <v>48.939122391139001</v>
      </c>
      <c r="AD55" s="97">
        <v>102.06938840543297</v>
      </c>
      <c r="AE55" s="97">
        <v>157.60993513012195</v>
      </c>
      <c r="AF55" s="97">
        <v>212.14035537954197</v>
      </c>
      <c r="AG55" s="97">
        <v>54.349318046739008</v>
      </c>
      <c r="AH55" s="97">
        <v>110.93215921475701</v>
      </c>
      <c r="AI55" s="97">
        <v>167.01795437532306</v>
      </c>
      <c r="AJ55" s="97">
        <v>228.19735192064303</v>
      </c>
      <c r="AL55" s="97">
        <f t="shared" si="21"/>
        <v>48.939122391139001</v>
      </c>
      <c r="AM55" s="97">
        <f t="shared" si="22"/>
        <v>53.130266014293973</v>
      </c>
      <c r="AN55" s="97">
        <f t="shared" si="23"/>
        <v>55.54054672468898</v>
      </c>
      <c r="AO55" s="97">
        <f t="shared" si="24"/>
        <v>54.530420249420018</v>
      </c>
      <c r="AP55" s="97">
        <f t="shared" si="25"/>
        <v>54.349318046739008</v>
      </c>
      <c r="AQ55" s="97">
        <f t="shared" si="24"/>
        <v>56.582841168018</v>
      </c>
      <c r="AR55" s="97">
        <f t="shared" si="24"/>
        <v>56.08579516056605</v>
      </c>
      <c r="AS55" s="97">
        <f t="shared" si="24"/>
        <v>61.179397545319972</v>
      </c>
    </row>
    <row r="56" spans="2:46" s="56" customFormat="1" ht="15" hidden="1" customHeight="1" outlineLevel="1" x14ac:dyDescent="0.35">
      <c r="B56" s="187" t="s">
        <v>321</v>
      </c>
      <c r="C56" s="97" t="s">
        <v>18</v>
      </c>
      <c r="D56" s="97" t="s">
        <v>18</v>
      </c>
      <c r="E56" s="97" t="s">
        <v>18</v>
      </c>
      <c r="F56" s="97" t="s">
        <v>18</v>
      </c>
      <c r="G56" s="97" t="s">
        <v>18</v>
      </c>
      <c r="H56" s="97" t="s">
        <v>18</v>
      </c>
      <c r="I56" s="97" t="s">
        <v>18</v>
      </c>
      <c r="J56" s="97" t="s">
        <v>18</v>
      </c>
      <c r="K56" s="97" t="s">
        <v>18</v>
      </c>
      <c r="L56" s="97" t="s">
        <v>18</v>
      </c>
      <c r="M56" s="97" t="s">
        <v>18</v>
      </c>
      <c r="N56" s="97" t="s">
        <v>18</v>
      </c>
      <c r="O56" s="97" t="s">
        <v>18</v>
      </c>
      <c r="P56" s="97" t="s">
        <v>18</v>
      </c>
      <c r="Q56" s="97" t="s">
        <v>18</v>
      </c>
      <c r="R56" s="97">
        <v>17.755040261249999</v>
      </c>
      <c r="S56" s="97">
        <v>35.412490176505003</v>
      </c>
      <c r="T56" s="97">
        <v>4.9312461836310177</v>
      </c>
      <c r="U56" s="97">
        <v>18.635810212736992</v>
      </c>
      <c r="V56" s="97">
        <v>23.748460323000074</v>
      </c>
      <c r="W56" s="97">
        <v>-28.410867774000096</v>
      </c>
      <c r="X56" s="97">
        <v>39.224924156837915</v>
      </c>
      <c r="Y56" s="97">
        <v>54.967347109058409</v>
      </c>
      <c r="Z56" s="97">
        <v>53.215096464630051</v>
      </c>
      <c r="AA56" s="97">
        <f t="shared" si="0"/>
        <v>25.387840129150163</v>
      </c>
      <c r="AB56" s="227"/>
      <c r="AC56" s="97">
        <v>16.998694635829949</v>
      </c>
      <c r="AD56" s="97">
        <v>45.906773524633962</v>
      </c>
      <c r="AE56" s="97">
        <v>47.939683564316965</v>
      </c>
      <c r="AF56" s="97">
        <v>53.215096464630051</v>
      </c>
      <c r="AG56" s="97">
        <v>1.1304452161669474</v>
      </c>
      <c r="AH56" s="97">
        <v>8.2062393495709784</v>
      </c>
      <c r="AI56" s="97">
        <v>19.489926478608766</v>
      </c>
      <c r="AJ56" s="97">
        <v>25.387840129150163</v>
      </c>
      <c r="AK56" s="236"/>
      <c r="AL56" s="97">
        <f t="shared" si="21"/>
        <v>16.998694635829949</v>
      </c>
      <c r="AM56" s="97">
        <f t="shared" si="22"/>
        <v>28.908078888804013</v>
      </c>
      <c r="AN56" s="97">
        <f t="shared" si="23"/>
        <v>2.0329100396830029</v>
      </c>
      <c r="AO56" s="97">
        <f t="shared" si="24"/>
        <v>5.2754129003130856</v>
      </c>
      <c r="AP56" s="97">
        <f t="shared" si="25"/>
        <v>1.1304452161669474</v>
      </c>
      <c r="AQ56" s="97">
        <f t="shared" si="24"/>
        <v>7.0757941334040311</v>
      </c>
      <c r="AR56" s="97">
        <f t="shared" si="24"/>
        <v>11.283687129037787</v>
      </c>
      <c r="AS56" s="97">
        <f t="shared" si="24"/>
        <v>5.8979136505413976</v>
      </c>
      <c r="AT56" s="236"/>
    </row>
    <row r="57" spans="2:46" ht="15" hidden="1" customHeight="1" outlineLevel="1" x14ac:dyDescent="0.35">
      <c r="B57" s="187" t="s">
        <v>322</v>
      </c>
      <c r="C57" s="97" t="s">
        <v>18</v>
      </c>
      <c r="D57" s="97" t="s">
        <v>18</v>
      </c>
      <c r="E57" s="97" t="s">
        <v>18</v>
      </c>
      <c r="F57" s="97" t="s">
        <v>18</v>
      </c>
      <c r="G57" s="97" t="s">
        <v>18</v>
      </c>
      <c r="H57" s="97" t="s">
        <v>18</v>
      </c>
      <c r="I57" s="97" t="s">
        <v>18</v>
      </c>
      <c r="J57" s="97" t="s">
        <v>18</v>
      </c>
      <c r="K57" s="97" t="s">
        <v>18</v>
      </c>
      <c r="L57" s="97" t="s">
        <v>18</v>
      </c>
      <c r="M57" s="97" t="s">
        <v>18</v>
      </c>
      <c r="N57" s="97" t="s">
        <v>18</v>
      </c>
      <c r="O57" s="97" t="s">
        <v>18</v>
      </c>
      <c r="P57" s="97" t="s">
        <v>18</v>
      </c>
      <c r="Q57" s="97" t="s">
        <v>18</v>
      </c>
      <c r="R57" s="97">
        <v>-70.019565940549995</v>
      </c>
      <c r="S57" s="97">
        <v>-71.726522184058993</v>
      </c>
      <c r="T57" s="97">
        <v>-219.395826766829</v>
      </c>
      <c r="U57" s="97">
        <v>-102.464169710318</v>
      </c>
      <c r="V57" s="97">
        <v>-50.573431811999306</v>
      </c>
      <c r="W57" s="97">
        <v>-102.35119240499955</v>
      </c>
      <c r="X57" s="97">
        <v>-19.062414545059752</v>
      </c>
      <c r="Y57" s="97">
        <v>-67.759079710609925</v>
      </c>
      <c r="Z57" s="97">
        <v>-37.650014236159187</v>
      </c>
      <c r="AA57" s="97">
        <f t="shared" si="0"/>
        <v>-43.220612022781459</v>
      </c>
      <c r="AB57" s="227"/>
      <c r="AC57" s="97">
        <v>-9.9503920928781699</v>
      </c>
      <c r="AD57" s="97">
        <v>-22.733574226081789</v>
      </c>
      <c r="AE57" s="97">
        <v>-50.538121489643267</v>
      </c>
      <c r="AF57" s="97">
        <v>-37.650014236159187</v>
      </c>
      <c r="AG57" s="97">
        <v>-9.2945317803020195</v>
      </c>
      <c r="AH57" s="97">
        <v>-21.253305810006847</v>
      </c>
      <c r="AI57" s="97">
        <v>-37.375529689027225</v>
      </c>
      <c r="AJ57" s="97">
        <v>-43.220612022781459</v>
      </c>
      <c r="AL57" s="97">
        <f t="shared" si="21"/>
        <v>-9.9503920928781699</v>
      </c>
      <c r="AM57" s="97">
        <f t="shared" si="22"/>
        <v>-12.783182133203619</v>
      </c>
      <c r="AN57" s="97">
        <f t="shared" si="23"/>
        <v>-27.804547263561478</v>
      </c>
      <c r="AO57" s="97">
        <f t="shared" si="24"/>
        <v>12.88810725348408</v>
      </c>
      <c r="AP57" s="97">
        <f t="shared" si="25"/>
        <v>-9.2945317803020195</v>
      </c>
      <c r="AQ57" s="97">
        <f t="shared" si="24"/>
        <v>-11.958774029704827</v>
      </c>
      <c r="AR57" s="97">
        <f t="shared" si="24"/>
        <v>-16.122223879020378</v>
      </c>
      <c r="AS57" s="97">
        <f t="shared" si="24"/>
        <v>-5.8450823337542346</v>
      </c>
    </row>
    <row r="58" spans="2:46" ht="15" customHeight="1" collapsed="1" x14ac:dyDescent="0.35">
      <c r="B58" s="6" t="s">
        <v>49</v>
      </c>
      <c r="C58" s="233" t="s">
        <v>18</v>
      </c>
      <c r="D58" s="233" t="s">
        <v>18</v>
      </c>
      <c r="E58" s="233" t="s">
        <v>18</v>
      </c>
      <c r="F58" s="233" t="s">
        <v>18</v>
      </c>
      <c r="G58" s="233">
        <v>1264.1503304237176</v>
      </c>
      <c r="H58" s="233">
        <v>1295.8063874457775</v>
      </c>
      <c r="I58" s="233">
        <v>1300.7788150000001</v>
      </c>
      <c r="J58" s="233">
        <v>1504.589964</v>
      </c>
      <c r="K58" s="233">
        <v>1567.7126830000002</v>
      </c>
      <c r="L58" s="233">
        <v>1661.832807</v>
      </c>
      <c r="M58" s="233">
        <v>1592.3571069999998</v>
      </c>
      <c r="N58" s="233">
        <v>1464.6919890000001</v>
      </c>
      <c r="O58" s="233">
        <v>1405.9330990000001</v>
      </c>
      <c r="P58" s="233">
        <v>1636.2575555053038</v>
      </c>
      <c r="Q58" s="233">
        <v>1586.9649999938515</v>
      </c>
      <c r="R58" s="233">
        <v>1350.5372778181986</v>
      </c>
      <c r="S58" s="233">
        <v>1520.9844137339257</v>
      </c>
      <c r="T58" s="233">
        <v>1041.0934949818786</v>
      </c>
      <c r="U58" s="233">
        <v>1193.7053736940832</v>
      </c>
      <c r="V58" s="233">
        <v>1535.413636386</v>
      </c>
      <c r="W58" s="233">
        <v>1419.8521086769838</v>
      </c>
      <c r="X58" s="233">
        <v>1619.7726115357455</v>
      </c>
      <c r="Y58" s="233">
        <v>1887.9737166861735</v>
      </c>
      <c r="Z58" s="411">
        <v>1379.4930376051279</v>
      </c>
      <c r="AA58" s="411">
        <f t="shared" si="0"/>
        <v>1966.8031394013631</v>
      </c>
      <c r="AB58" s="227"/>
      <c r="AC58" s="233">
        <v>676.27449966505105</v>
      </c>
      <c r="AD58" s="233">
        <v>1371.0291679085417</v>
      </c>
      <c r="AE58" s="233">
        <v>1941.0783564852657</v>
      </c>
      <c r="AF58" s="233">
        <v>1379.4930376051279</v>
      </c>
      <c r="AG58" s="233">
        <v>708.46967659752113</v>
      </c>
      <c r="AH58" s="233">
        <v>1145.9370378842839</v>
      </c>
      <c r="AI58" s="233">
        <v>1537.46027201383</v>
      </c>
      <c r="AJ58" s="233">
        <v>1966.8031394013631</v>
      </c>
      <c r="AL58" s="233">
        <f t="shared" si="21"/>
        <v>676.27449966505105</v>
      </c>
      <c r="AM58" s="233">
        <f t="shared" si="22"/>
        <v>694.75466824349064</v>
      </c>
      <c r="AN58" s="233">
        <f t="shared" si="23"/>
        <v>570.04918857672396</v>
      </c>
      <c r="AO58" s="233">
        <f t="shared" si="24"/>
        <v>-561.58531888013772</v>
      </c>
      <c r="AP58" s="233">
        <f t="shared" si="25"/>
        <v>708.46967659752113</v>
      </c>
      <c r="AQ58" s="233">
        <f t="shared" si="24"/>
        <v>437.46736128676275</v>
      </c>
      <c r="AR58" s="233">
        <f t="shared" si="24"/>
        <v>391.52323412954615</v>
      </c>
      <c r="AS58" s="233">
        <f t="shared" si="24"/>
        <v>429.34286738753303</v>
      </c>
    </row>
    <row r="59" spans="2:46" ht="15" customHeight="1" x14ac:dyDescent="0.35">
      <c r="B59" s="422" t="s">
        <v>31</v>
      </c>
      <c r="C59" s="423" t="s">
        <v>18</v>
      </c>
      <c r="D59" s="423" t="s">
        <v>18</v>
      </c>
      <c r="E59" s="423" t="s">
        <v>18</v>
      </c>
      <c r="F59" s="423" t="s">
        <v>18</v>
      </c>
      <c r="G59" s="423" t="s">
        <v>18</v>
      </c>
      <c r="H59" s="423">
        <v>2.5041370682116204E-2</v>
      </c>
      <c r="I59" s="423">
        <v>3.8373229229282657E-3</v>
      </c>
      <c r="J59" s="423">
        <v>0.15668393938288405</v>
      </c>
      <c r="K59" s="423">
        <v>4.1953436158903123E-2</v>
      </c>
      <c r="L59" s="423">
        <v>6.0036590263395695E-2</v>
      </c>
      <c r="M59" s="423">
        <v>-4.1806672552950896E-2</v>
      </c>
      <c r="N59" s="423">
        <v>-8.0173673002609802E-2</v>
      </c>
      <c r="O59" s="423">
        <v>-4.0116891770615171E-2</v>
      </c>
      <c r="P59" s="423">
        <v>0.16382319803774936</v>
      </c>
      <c r="Q59" s="423">
        <v>-3.0125181298997883E-2</v>
      </c>
      <c r="R59" s="423">
        <v>-0.14898105640424897</v>
      </c>
      <c r="S59" s="423">
        <v>0.12620690943909785</v>
      </c>
      <c r="T59" s="423">
        <v>-0.31551337043220817</v>
      </c>
      <c r="U59" s="423">
        <v>0.14658806288561133</v>
      </c>
      <c r="V59" s="423">
        <v>0.28625846060695381</v>
      </c>
      <c r="W59" s="234">
        <v>-7.526410145804141E-2</v>
      </c>
      <c r="X59" s="234">
        <v>0.14080375106464249</v>
      </c>
      <c r="Y59" s="234">
        <v>0.16557947902091019</v>
      </c>
      <c r="Z59" s="234">
        <v>-0.26932614293674895</v>
      </c>
      <c r="AA59" s="234">
        <f t="shared" si="0"/>
        <v>0.42574343312079055</v>
      </c>
      <c r="AB59" s="227"/>
      <c r="AC59" s="234" t="s">
        <v>18</v>
      </c>
      <c r="AD59" s="234" t="s">
        <v>18</v>
      </c>
      <c r="AE59" s="234" t="s">
        <v>18</v>
      </c>
      <c r="AF59" s="234" t="s">
        <v>18</v>
      </c>
      <c r="AG59" s="424">
        <v>4.7606669996304474E-2</v>
      </c>
      <c r="AH59" s="424">
        <v>-0.16417749183821395</v>
      </c>
      <c r="AI59" s="424">
        <f>IFERROR(AI58/AE58-1,"-")</f>
        <v>-0.2079349775463325</v>
      </c>
      <c r="AJ59" s="424">
        <f>IFERROR(AJ58/AF58-1,"-")</f>
        <v>0.42574343312079055</v>
      </c>
      <c r="AL59" s="234"/>
      <c r="AM59" s="234"/>
      <c r="AN59" s="234"/>
      <c r="AO59" s="234"/>
      <c r="AP59" s="234"/>
      <c r="AQ59" s="234"/>
      <c r="AR59" s="234"/>
      <c r="AS59" s="234"/>
    </row>
    <row r="60" spans="2:46" s="64" customFormat="1" ht="15" customHeight="1" x14ac:dyDescent="0.35">
      <c r="B60" t="s">
        <v>323</v>
      </c>
      <c r="C60" s="228" t="s">
        <v>18</v>
      </c>
      <c r="D60" s="228" t="s">
        <v>18</v>
      </c>
      <c r="E60" s="228" t="s">
        <v>18</v>
      </c>
      <c r="F60" s="228" t="s">
        <v>18</v>
      </c>
      <c r="G60" s="227">
        <v>152.1886451756603</v>
      </c>
      <c r="H60" s="227">
        <v>265.91488878560421</v>
      </c>
      <c r="I60" s="227">
        <v>280.848092610891</v>
      </c>
      <c r="J60" s="227">
        <v>283.59100000000001</v>
      </c>
      <c r="K60" s="227">
        <v>399.76519403847493</v>
      </c>
      <c r="L60" s="227">
        <v>427.23181487306999</v>
      </c>
      <c r="M60" s="227">
        <v>260.37769525453575</v>
      </c>
      <c r="N60" s="227">
        <v>282.53665256147798</v>
      </c>
      <c r="O60" s="227">
        <v>212.28935416581098</v>
      </c>
      <c r="P60" s="227">
        <v>310.95219909994103</v>
      </c>
      <c r="Q60" s="227">
        <v>277.76896808577999</v>
      </c>
      <c r="R60" s="227">
        <v>88.796444962089993</v>
      </c>
      <c r="S60" s="227">
        <v>10.303633203148987</v>
      </c>
      <c r="T60" s="227">
        <v>99.667203448857009</v>
      </c>
      <c r="U60" s="227">
        <v>225.900711607235</v>
      </c>
      <c r="V60" s="227">
        <v>309.11099368299995</v>
      </c>
      <c r="W60" s="227">
        <v>261.89168124699972</v>
      </c>
      <c r="X60" s="227">
        <v>398.49013019496982</v>
      </c>
      <c r="Y60" s="227">
        <v>507.21922452084794</v>
      </c>
      <c r="Z60" s="227">
        <v>506.35577644767511</v>
      </c>
      <c r="AA60" s="227">
        <f t="shared" si="0"/>
        <v>569.05721310318665</v>
      </c>
      <c r="AB60" s="227"/>
      <c r="AC60" s="227">
        <v>158.82538171089504</v>
      </c>
      <c r="AD60" s="227">
        <v>378.36753941554485</v>
      </c>
      <c r="AE60" s="227">
        <v>607.36348166271068</v>
      </c>
      <c r="AF60" s="227">
        <v>506.35577644767511</v>
      </c>
      <c r="AG60" s="227">
        <v>179.20085493487389</v>
      </c>
      <c r="AH60" s="227">
        <v>280.39018748445494</v>
      </c>
      <c r="AI60" s="227">
        <v>409.03914764468578</v>
      </c>
      <c r="AJ60" s="227">
        <v>569.05721310318665</v>
      </c>
      <c r="AK60" s="230"/>
      <c r="AL60" s="227">
        <f t="shared" ref="AL60:AL72" si="26">AC60</f>
        <v>158.82538171089504</v>
      </c>
      <c r="AM60" s="227">
        <f>AD60-AC60</f>
        <v>219.54215770464981</v>
      </c>
      <c r="AN60" s="227">
        <f>AE60-AD60</f>
        <v>228.99594224716583</v>
      </c>
      <c r="AO60" s="227">
        <f>AF60-AE60</f>
        <v>-101.00770521503557</v>
      </c>
      <c r="AP60" s="227">
        <f t="shared" ref="AP60:AP72" si="27">AG60</f>
        <v>179.20085493487389</v>
      </c>
      <c r="AQ60" s="227">
        <f>AH60-AG60</f>
        <v>101.18933254958105</v>
      </c>
      <c r="AR60" s="227">
        <f>AI60-AH60</f>
        <v>128.64896016023084</v>
      </c>
      <c r="AS60" s="227">
        <f>AJ60-AI60</f>
        <v>160.01806545850087</v>
      </c>
      <c r="AT60" s="230"/>
    </row>
    <row r="61" spans="2:46" ht="15" customHeight="1" x14ac:dyDescent="0.35">
      <c r="B61" s="188" t="s">
        <v>324</v>
      </c>
      <c r="C61" s="237" t="s">
        <v>18</v>
      </c>
      <c r="D61" s="237" t="s">
        <v>18</v>
      </c>
      <c r="E61" s="237" t="s">
        <v>18</v>
      </c>
      <c r="F61" s="237" t="s">
        <v>18</v>
      </c>
      <c r="G61" s="238">
        <v>0.12038809112572058</v>
      </c>
      <c r="H61" s="238">
        <v>0.20521189844553941</v>
      </c>
      <c r="I61" s="238">
        <v>0.21590764653627217</v>
      </c>
      <c r="J61" s="238">
        <v>0.18848391042438192</v>
      </c>
      <c r="K61" s="238">
        <v>0.25499901759643728</v>
      </c>
      <c r="L61" s="238">
        <v>0.2570847157869775</v>
      </c>
      <c r="M61" s="238">
        <v>0.16351714958278876</v>
      </c>
      <c r="N61" s="238">
        <v>0.19289833950302157</v>
      </c>
      <c r="O61" s="238">
        <v>0.15099534559418673</v>
      </c>
      <c r="P61" s="238">
        <v>0.19003866356718749</v>
      </c>
      <c r="Q61" s="238">
        <v>0.17503156533814934</v>
      </c>
      <c r="R61" s="238">
        <v>7.0000000000000007E-2</v>
      </c>
      <c r="S61" s="238">
        <v>0.01</v>
      </c>
      <c r="T61" s="238">
        <v>9.5733192003655571E-2</v>
      </c>
      <c r="U61" s="238">
        <v>0.18924327274171063</v>
      </c>
      <c r="V61" s="238">
        <v>0.20132099022552255</v>
      </c>
      <c r="W61" s="238">
        <v>0.18444997168826971</v>
      </c>
      <c r="X61" s="238">
        <v>0.24601609346706493</v>
      </c>
      <c r="Y61" s="238">
        <v>0.26865799033004228</v>
      </c>
      <c r="Z61" s="238">
        <v>0.36705932008670028</v>
      </c>
      <c r="AA61" s="238">
        <f t="shared" si="0"/>
        <v>0.28933104778162544</v>
      </c>
      <c r="AB61" s="227"/>
      <c r="AC61" s="238">
        <v>0.23485342385312319</v>
      </c>
      <c r="AD61" s="238">
        <v>0.27597336969331704</v>
      </c>
      <c r="AE61" s="432">
        <v>0.31290003292936158</v>
      </c>
      <c r="AF61" s="432">
        <v>0.36705932008670028</v>
      </c>
      <c r="AG61" s="432">
        <v>0.25294075505884667</v>
      </c>
      <c r="AH61" s="432">
        <v>0.24468201848343485</v>
      </c>
      <c r="AI61" s="432">
        <v>0.26604859656562646</v>
      </c>
      <c r="AJ61" s="432">
        <v>0.28933104778162544</v>
      </c>
      <c r="AL61" s="431"/>
      <c r="AM61" s="431"/>
      <c r="AN61" s="431"/>
      <c r="AO61" s="431"/>
      <c r="AP61" s="431"/>
      <c r="AQ61" s="431"/>
      <c r="AR61" s="431"/>
      <c r="AS61" s="431"/>
    </row>
    <row r="62" spans="2:46" ht="15" customHeight="1" x14ac:dyDescent="0.35">
      <c r="B62" t="s">
        <v>39</v>
      </c>
      <c r="C62" s="228" t="s">
        <v>18</v>
      </c>
      <c r="D62" s="228" t="s">
        <v>18</v>
      </c>
      <c r="E62" s="228" t="s">
        <v>18</v>
      </c>
      <c r="F62" s="228" t="s">
        <v>18</v>
      </c>
      <c r="G62" s="227">
        <v>0</v>
      </c>
      <c r="H62" s="227">
        <v>-12.808512</v>
      </c>
      <c r="I62" s="227">
        <v>0</v>
      </c>
      <c r="J62" s="227">
        <v>-8.4475570000000015</v>
      </c>
      <c r="K62" s="228" t="s">
        <v>18</v>
      </c>
      <c r="L62" s="228" t="s">
        <v>18</v>
      </c>
      <c r="M62" s="228" t="s">
        <v>18</v>
      </c>
      <c r="N62" s="228" t="s">
        <v>18</v>
      </c>
      <c r="O62" s="228" t="s">
        <v>18</v>
      </c>
      <c r="P62" s="228" t="s">
        <v>18</v>
      </c>
      <c r="Q62" s="228" t="s">
        <v>18</v>
      </c>
      <c r="R62" s="228" t="s">
        <v>18</v>
      </c>
      <c r="S62" s="228" t="s">
        <v>18</v>
      </c>
      <c r="T62" s="228" t="s">
        <v>18</v>
      </c>
      <c r="U62" s="228" t="s">
        <v>18</v>
      </c>
      <c r="V62" s="228" t="s">
        <v>18</v>
      </c>
      <c r="W62" s="228" t="s">
        <v>18</v>
      </c>
      <c r="X62" s="228" t="s">
        <v>18</v>
      </c>
      <c r="Y62" s="228">
        <v>0</v>
      </c>
      <c r="Z62" s="228">
        <v>0</v>
      </c>
      <c r="AA62" s="228">
        <f t="shared" si="0"/>
        <v>0</v>
      </c>
      <c r="AB62" s="227"/>
      <c r="AC62" s="228"/>
      <c r="AD62" s="228"/>
      <c r="AE62" s="228"/>
      <c r="AF62" s="228"/>
      <c r="AG62" s="228"/>
      <c r="AH62" s="228"/>
      <c r="AI62" s="228"/>
      <c r="AJ62" s="228"/>
      <c r="AL62" s="431"/>
      <c r="AM62" s="431"/>
      <c r="AN62" s="431"/>
      <c r="AO62" s="431"/>
      <c r="AP62" s="431"/>
      <c r="AQ62" s="431"/>
      <c r="AR62" s="431"/>
      <c r="AS62" s="431"/>
    </row>
    <row r="63" spans="2:46" ht="15" customHeight="1" x14ac:dyDescent="0.35">
      <c r="B63" s="3" t="s">
        <v>325</v>
      </c>
      <c r="C63" s="228" t="s">
        <v>18</v>
      </c>
      <c r="D63" s="228" t="s">
        <v>18</v>
      </c>
      <c r="E63" s="228" t="s">
        <v>18</v>
      </c>
      <c r="F63" s="228" t="s">
        <v>18</v>
      </c>
      <c r="G63" s="228" t="s">
        <v>18</v>
      </c>
      <c r="H63" s="228" t="s">
        <v>18</v>
      </c>
      <c r="I63" s="228" t="s">
        <v>18</v>
      </c>
      <c r="J63" s="228" t="s">
        <v>18</v>
      </c>
      <c r="K63" s="228" t="s">
        <v>18</v>
      </c>
      <c r="L63" s="228" t="s">
        <v>18</v>
      </c>
      <c r="M63" s="228" t="s">
        <v>18</v>
      </c>
      <c r="N63" s="228" t="s">
        <v>18</v>
      </c>
      <c r="O63" s="228" t="s">
        <v>18</v>
      </c>
      <c r="P63" s="227">
        <v>61.495509939999998</v>
      </c>
      <c r="Q63" s="227">
        <v>62.053771679999997</v>
      </c>
      <c r="R63" s="227">
        <v>61.629912529999999</v>
      </c>
      <c r="S63" s="227">
        <v>69.24624759999999</v>
      </c>
      <c r="T63" s="227">
        <v>65.344551820000007</v>
      </c>
      <c r="U63" s="227">
        <v>68.47730331999999</v>
      </c>
      <c r="V63" s="227">
        <v>65.109403619999995</v>
      </c>
      <c r="W63" s="227">
        <v>53.314496079999998</v>
      </c>
      <c r="X63" s="227">
        <v>51.534143579999999</v>
      </c>
      <c r="Y63" s="227">
        <v>49.364742880000001</v>
      </c>
      <c r="Z63" s="227">
        <v>47.747502250000011</v>
      </c>
      <c r="AA63" s="227">
        <f t="shared" si="0"/>
        <v>45.042743250000001</v>
      </c>
      <c r="AB63" s="227"/>
      <c r="AC63" s="227">
        <v>48.262786010000006</v>
      </c>
      <c r="AD63" s="227">
        <v>48.262786010000006</v>
      </c>
      <c r="AE63" s="227">
        <v>47.911284200000004</v>
      </c>
      <c r="AF63" s="227">
        <v>47.747502250000011</v>
      </c>
      <c r="AG63" s="227">
        <v>44.070594569999997</v>
      </c>
      <c r="AH63" s="227">
        <v>43.985538570000003</v>
      </c>
      <c r="AI63" s="227">
        <v>44.0209847</v>
      </c>
      <c r="AJ63" s="227">
        <v>45.042743250000001</v>
      </c>
      <c r="AL63" s="227">
        <f t="shared" si="26"/>
        <v>48.262786010000006</v>
      </c>
      <c r="AM63" s="227">
        <f t="shared" ref="AM63:AM72" si="28">AD63-AC63</f>
        <v>0</v>
      </c>
      <c r="AN63" s="227">
        <f t="shared" ref="AN63:AN72" si="29">AE63-AD63</f>
        <v>-0.35150181000000202</v>
      </c>
      <c r="AO63" s="227">
        <f t="shared" ref="AO63:AS72" si="30">AF63-AE63</f>
        <v>-0.16378194999999351</v>
      </c>
      <c r="AP63" s="227">
        <f t="shared" si="27"/>
        <v>44.070594569999997</v>
      </c>
      <c r="AQ63" s="227">
        <f t="shared" si="30"/>
        <v>-8.5055999999994469E-2</v>
      </c>
      <c r="AR63" s="227">
        <f t="shared" si="30"/>
        <v>3.5446129999996856E-2</v>
      </c>
      <c r="AS63" s="227">
        <f t="shared" si="30"/>
        <v>1.0217585500000013</v>
      </c>
    </row>
    <row r="64" spans="2:46" ht="15" customHeight="1" x14ac:dyDescent="0.35">
      <c r="B64" s="4" t="s">
        <v>40</v>
      </c>
      <c r="C64" s="228" t="s">
        <v>18</v>
      </c>
      <c r="D64" s="228" t="s">
        <v>18</v>
      </c>
      <c r="E64" s="228" t="s">
        <v>18</v>
      </c>
      <c r="F64" s="228" t="s">
        <v>18</v>
      </c>
      <c r="G64" s="227">
        <v>40.859190661908997</v>
      </c>
      <c r="H64" s="227">
        <v>76.259627013910091</v>
      </c>
      <c r="I64" s="227">
        <v>112.678570527547</v>
      </c>
      <c r="J64" s="227">
        <v>120.143</v>
      </c>
      <c r="K64" s="227">
        <v>144.10280517738698</v>
      </c>
      <c r="L64" s="227">
        <v>155.67614470996699</v>
      </c>
      <c r="M64" s="227">
        <v>207.316437595043</v>
      </c>
      <c r="N64" s="227">
        <v>169.67216780085599</v>
      </c>
      <c r="O64" s="227">
        <v>188.55301072875199</v>
      </c>
      <c r="P64" s="227">
        <v>223.36164880415501</v>
      </c>
      <c r="Q64" s="227">
        <v>334.43951855345398</v>
      </c>
      <c r="R64" s="227">
        <v>239.549915142896</v>
      </c>
      <c r="S64" s="227">
        <v>328.265930853643</v>
      </c>
      <c r="T64" s="227">
        <v>356.89243568504099</v>
      </c>
      <c r="U64" s="227">
        <v>387.57642128589998</v>
      </c>
      <c r="V64" s="227">
        <v>360.50125907699993</v>
      </c>
      <c r="W64" s="227">
        <v>447.92915008800009</v>
      </c>
      <c r="X64" s="227">
        <v>490.74750251467424</v>
      </c>
      <c r="Y64" s="227">
        <v>379.04194389579203</v>
      </c>
      <c r="Z64" s="227">
        <v>24.409459418903886</v>
      </c>
      <c r="AA64" s="227">
        <f t="shared" si="0"/>
        <v>202.97756572925195</v>
      </c>
      <c r="AB64" s="227"/>
      <c r="AC64" s="227">
        <v>114.90296004798711</v>
      </c>
      <c r="AD64" s="227">
        <v>182.16369802909264</v>
      </c>
      <c r="AE64" s="227">
        <v>203.2688414617518</v>
      </c>
      <c r="AF64" s="227">
        <v>24.409459418903886</v>
      </c>
      <c r="AG64" s="227">
        <v>57.135777216684048</v>
      </c>
      <c r="AH64" s="227">
        <v>112.58596410948843</v>
      </c>
      <c r="AI64" s="227">
        <v>132.180158611656</v>
      </c>
      <c r="AJ64" s="227">
        <v>202.97756572925195</v>
      </c>
      <c r="AL64" s="227">
        <f t="shared" si="26"/>
        <v>114.90296004798711</v>
      </c>
      <c r="AM64" s="227">
        <f t="shared" si="28"/>
        <v>67.260737981105535</v>
      </c>
      <c r="AN64" s="227">
        <f t="shared" si="29"/>
        <v>21.105143432659162</v>
      </c>
      <c r="AO64" s="227">
        <f t="shared" si="30"/>
        <v>-178.85938204284793</v>
      </c>
      <c r="AP64" s="227">
        <f t="shared" si="27"/>
        <v>57.135777216684048</v>
      </c>
      <c r="AQ64" s="227">
        <f t="shared" si="30"/>
        <v>55.450186892804382</v>
      </c>
      <c r="AR64" s="227">
        <f t="shared" si="30"/>
        <v>19.594194502167568</v>
      </c>
      <c r="AS64" s="227">
        <f t="shared" si="30"/>
        <v>70.797407117595952</v>
      </c>
    </row>
    <row r="65" spans="2:45" ht="15" hidden="1" customHeight="1" outlineLevel="1" x14ac:dyDescent="0.35">
      <c r="B65" s="187" t="s">
        <v>41</v>
      </c>
      <c r="C65" s="97" t="s">
        <v>18</v>
      </c>
      <c r="D65" s="97" t="s">
        <v>18</v>
      </c>
      <c r="E65" s="97" t="s">
        <v>18</v>
      </c>
      <c r="F65" s="97" t="s">
        <v>18</v>
      </c>
      <c r="G65" s="97" t="s">
        <v>18</v>
      </c>
      <c r="H65" s="97" t="s">
        <v>18</v>
      </c>
      <c r="I65" s="97" t="s">
        <v>18</v>
      </c>
      <c r="J65" s="97" t="s">
        <v>18</v>
      </c>
      <c r="K65" s="97" t="s">
        <v>18</v>
      </c>
      <c r="L65" s="97" t="s">
        <v>18</v>
      </c>
      <c r="M65" s="97" t="s">
        <v>18</v>
      </c>
      <c r="N65" s="97" t="s">
        <v>18</v>
      </c>
      <c r="O65" s="97" t="s">
        <v>18</v>
      </c>
      <c r="P65" s="97" t="s">
        <v>18</v>
      </c>
      <c r="Q65" s="97" t="s">
        <v>18</v>
      </c>
      <c r="R65" s="97">
        <v>120</v>
      </c>
      <c r="S65" s="97">
        <v>180</v>
      </c>
      <c r="T65" s="97">
        <v>158.803819225719</v>
      </c>
      <c r="U65" s="97">
        <v>147.53881052548599</v>
      </c>
      <c r="V65" s="97">
        <v>127.171206394</v>
      </c>
      <c r="W65" s="97">
        <v>154.135062874</v>
      </c>
      <c r="X65" s="97">
        <v>200.87115877106629</v>
      </c>
      <c r="Y65" s="97">
        <v>150.42048667230594</v>
      </c>
      <c r="Z65" s="97">
        <v>152.73729983627197</v>
      </c>
      <c r="AA65" s="97">
        <f t="shared" si="0"/>
        <v>91.960915406088958</v>
      </c>
      <c r="AB65" s="227"/>
      <c r="AC65" s="97">
        <v>45.950357437233031</v>
      </c>
      <c r="AD65" s="97">
        <v>88.081351002262039</v>
      </c>
      <c r="AE65" s="97">
        <v>118.44594525150605</v>
      </c>
      <c r="AF65" s="97">
        <v>152.73729983627197</v>
      </c>
      <c r="AG65" s="97">
        <v>23.040446484433005</v>
      </c>
      <c r="AH65" s="97">
        <v>56.742086350919003</v>
      </c>
      <c r="AI65" s="97">
        <v>68.479213579592994</v>
      </c>
      <c r="AJ65" s="97">
        <v>91.960915406088958</v>
      </c>
      <c r="AL65" s="97">
        <f t="shared" si="26"/>
        <v>45.950357437233031</v>
      </c>
      <c r="AM65" s="97">
        <f t="shared" si="28"/>
        <v>42.130993565029009</v>
      </c>
      <c r="AN65" s="97">
        <f t="shared" si="29"/>
        <v>30.364594249244007</v>
      </c>
      <c r="AO65" s="97">
        <f t="shared" si="30"/>
        <v>34.291354584765926</v>
      </c>
      <c r="AP65" s="97">
        <f t="shared" si="27"/>
        <v>23.040446484433005</v>
      </c>
      <c r="AQ65" s="97">
        <f t="shared" si="30"/>
        <v>33.701639866485998</v>
      </c>
      <c r="AR65" s="97">
        <f t="shared" si="30"/>
        <v>11.737127228673991</v>
      </c>
      <c r="AS65" s="97">
        <f t="shared" si="30"/>
        <v>23.481701826495964</v>
      </c>
    </row>
    <row r="66" spans="2:45" ht="15" hidden="1" customHeight="1" outlineLevel="1" x14ac:dyDescent="0.35">
      <c r="B66" s="148" t="s">
        <v>42</v>
      </c>
      <c r="C66" s="97" t="s">
        <v>18</v>
      </c>
      <c r="D66" s="97" t="s">
        <v>18</v>
      </c>
      <c r="E66" s="97" t="s">
        <v>18</v>
      </c>
      <c r="F66" s="97" t="s">
        <v>18</v>
      </c>
      <c r="G66" s="97" t="s">
        <v>18</v>
      </c>
      <c r="H66" s="97" t="s">
        <v>18</v>
      </c>
      <c r="I66" s="97" t="s">
        <v>18</v>
      </c>
      <c r="J66" s="97" t="s">
        <v>18</v>
      </c>
      <c r="K66" s="97" t="s">
        <v>18</v>
      </c>
      <c r="L66" s="97" t="s">
        <v>18</v>
      </c>
      <c r="M66" s="97" t="s">
        <v>18</v>
      </c>
      <c r="N66" s="97" t="s">
        <v>18</v>
      </c>
      <c r="O66" s="97" t="s">
        <v>18</v>
      </c>
      <c r="P66" s="97" t="s">
        <v>18</v>
      </c>
      <c r="Q66" s="97" t="s">
        <v>18</v>
      </c>
      <c r="R66" s="97">
        <v>5</v>
      </c>
      <c r="S66" s="97">
        <v>51</v>
      </c>
      <c r="T66" s="97">
        <v>50.896180774281007</v>
      </c>
      <c r="U66" s="97">
        <v>70.361189474514021</v>
      </c>
      <c r="V66" s="97">
        <v>92.473851058999884</v>
      </c>
      <c r="W66" s="97">
        <v>86.584643276000008</v>
      </c>
      <c r="X66" s="97">
        <v>161.14636126664089</v>
      </c>
      <c r="Y66" s="97">
        <v>144.68114460288294</v>
      </c>
      <c r="Z66" s="97">
        <v>-185.60970462497207</v>
      </c>
      <c r="AA66" s="97">
        <f t="shared" si="0"/>
        <v>43.268652505986182</v>
      </c>
      <c r="AB66" s="227"/>
      <c r="AC66" s="97">
        <v>53.198894593007843</v>
      </c>
      <c r="AD66" s="97">
        <v>63.367414010403792</v>
      </c>
      <c r="AE66" s="97">
        <v>38.978127024194791</v>
      </c>
      <c r="AF66" s="97">
        <v>-185.60970462497207</v>
      </c>
      <c r="AG66" s="97">
        <v>20.365132497174002</v>
      </c>
      <c r="AH66" s="97">
        <v>24.19964219626528</v>
      </c>
      <c r="AI66" s="97">
        <v>15.931146025889149</v>
      </c>
      <c r="AJ66" s="97">
        <v>43.268652505986182</v>
      </c>
      <c r="AL66" s="97">
        <f t="shared" si="26"/>
        <v>53.198894593007843</v>
      </c>
      <c r="AM66" s="97">
        <f t="shared" si="28"/>
        <v>10.168519417395949</v>
      </c>
      <c r="AN66" s="97">
        <f t="shared" si="29"/>
        <v>-24.389286986209001</v>
      </c>
      <c r="AO66" s="97">
        <f t="shared" si="30"/>
        <v>-224.58783164916684</v>
      </c>
      <c r="AP66" s="97">
        <f t="shared" si="27"/>
        <v>20.365132497174002</v>
      </c>
      <c r="AQ66" s="97">
        <f t="shared" si="30"/>
        <v>3.8345096990912779</v>
      </c>
      <c r="AR66" s="97">
        <f t="shared" si="30"/>
        <v>-8.2684961703761317</v>
      </c>
      <c r="AS66" s="97">
        <f t="shared" si="30"/>
        <v>27.337506480097034</v>
      </c>
    </row>
    <row r="67" spans="2:45" ht="15" hidden="1" customHeight="1" outlineLevel="1" x14ac:dyDescent="0.35">
      <c r="B67" s="187" t="s">
        <v>43</v>
      </c>
      <c r="C67" s="97" t="s">
        <v>18</v>
      </c>
      <c r="D67" s="97" t="s">
        <v>18</v>
      </c>
      <c r="E67" s="97" t="s">
        <v>18</v>
      </c>
      <c r="F67" s="97" t="s">
        <v>18</v>
      </c>
      <c r="G67" s="97" t="s">
        <v>18</v>
      </c>
      <c r="H67" s="97" t="s">
        <v>18</v>
      </c>
      <c r="I67" s="97" t="s">
        <v>18</v>
      </c>
      <c r="J67" s="97" t="s">
        <v>18</v>
      </c>
      <c r="K67" s="97" t="s">
        <v>18</v>
      </c>
      <c r="L67" s="97" t="s">
        <v>18</v>
      </c>
      <c r="M67" s="97" t="s">
        <v>18</v>
      </c>
      <c r="N67" s="97" t="s">
        <v>18</v>
      </c>
      <c r="O67" s="97" t="s">
        <v>18</v>
      </c>
      <c r="P67" s="97" t="s">
        <v>18</v>
      </c>
      <c r="Q67" s="97" t="s">
        <v>18</v>
      </c>
      <c r="R67" s="97">
        <v>44</v>
      </c>
      <c r="S67" s="97">
        <v>22</v>
      </c>
      <c r="T67" s="97">
        <v>32.960428043364004</v>
      </c>
      <c r="U67" s="97">
        <v>35.225749775773004</v>
      </c>
      <c r="V67" s="97">
        <v>34.269300225999999</v>
      </c>
      <c r="W67" s="97">
        <v>32.544765683999998</v>
      </c>
      <c r="X67" s="97">
        <v>35.456595939065004</v>
      </c>
      <c r="Y67" s="97">
        <v>39.349340742917001</v>
      </c>
      <c r="Z67" s="97">
        <v>32.253431743290001</v>
      </c>
      <c r="AA67" s="97">
        <f t="shared" si="0"/>
        <v>31.630017456947996</v>
      </c>
      <c r="AB67" s="227"/>
      <c r="AC67" s="97">
        <v>8.8157184292970001</v>
      </c>
      <c r="AD67" s="97">
        <v>16.334427044740998</v>
      </c>
      <c r="AE67" s="97">
        <v>24.179897694076999</v>
      </c>
      <c r="AF67" s="97">
        <v>32.253431743290001</v>
      </c>
      <c r="AG67" s="97">
        <v>6.1430045492779994</v>
      </c>
      <c r="AH67" s="97">
        <v>13.940880406866999</v>
      </c>
      <c r="AI67" s="97">
        <v>21.606650678882001</v>
      </c>
      <c r="AJ67" s="97">
        <v>31.630017456947996</v>
      </c>
      <c r="AL67" s="97">
        <f t="shared" si="26"/>
        <v>8.8157184292970001</v>
      </c>
      <c r="AM67" s="97">
        <f t="shared" si="28"/>
        <v>7.5187086154439982</v>
      </c>
      <c r="AN67" s="97">
        <f t="shared" si="29"/>
        <v>7.8454706493360007</v>
      </c>
      <c r="AO67" s="97">
        <f t="shared" si="30"/>
        <v>8.0735340492130021</v>
      </c>
      <c r="AP67" s="97">
        <f t="shared" si="27"/>
        <v>6.1430045492779994</v>
      </c>
      <c r="AQ67" s="97">
        <f t="shared" si="30"/>
        <v>7.7978758575889993</v>
      </c>
      <c r="AR67" s="97">
        <f t="shared" si="30"/>
        <v>7.6657702720150027</v>
      </c>
      <c r="AS67" s="97">
        <f t="shared" si="30"/>
        <v>10.023366778065995</v>
      </c>
    </row>
    <row r="68" spans="2:45" ht="15" hidden="1" customHeight="1" outlineLevel="1" x14ac:dyDescent="0.35">
      <c r="B68" s="148" t="s">
        <v>44</v>
      </c>
      <c r="C68" s="97" t="s">
        <v>18</v>
      </c>
      <c r="D68" s="97" t="s">
        <v>18</v>
      </c>
      <c r="E68" s="97" t="s">
        <v>18</v>
      </c>
      <c r="F68" s="97" t="s">
        <v>18</v>
      </c>
      <c r="G68" s="97" t="s">
        <v>18</v>
      </c>
      <c r="H68" s="97" t="s">
        <v>18</v>
      </c>
      <c r="I68" s="97" t="s">
        <v>18</v>
      </c>
      <c r="J68" s="97" t="s">
        <v>18</v>
      </c>
      <c r="K68" s="97" t="s">
        <v>18</v>
      </c>
      <c r="L68" s="97" t="s">
        <v>18</v>
      </c>
      <c r="M68" s="97" t="s">
        <v>18</v>
      </c>
      <c r="N68" s="97" t="s">
        <v>18</v>
      </c>
      <c r="O68" s="97" t="s">
        <v>18</v>
      </c>
      <c r="P68" s="97" t="s">
        <v>18</v>
      </c>
      <c r="Q68" s="97" t="s">
        <v>18</v>
      </c>
      <c r="R68" s="97">
        <v>73</v>
      </c>
      <c r="S68" s="97">
        <v>78</v>
      </c>
      <c r="T68" s="97">
        <v>118.139571956636</v>
      </c>
      <c r="U68" s="97">
        <v>142.27425022422699</v>
      </c>
      <c r="V68" s="97">
        <v>114.72641892599997</v>
      </c>
      <c r="W68" s="97">
        <v>143.69606242300009</v>
      </c>
      <c r="X68" s="97">
        <v>48.464250900521002</v>
      </c>
      <c r="Y68" s="97">
        <v>17.773817950674001</v>
      </c>
      <c r="Z68" s="97">
        <v>0</v>
      </c>
      <c r="AA68" s="97">
        <f t="shared" si="0"/>
        <v>0</v>
      </c>
      <c r="AB68" s="227"/>
      <c r="AC68" s="97">
        <v>0</v>
      </c>
      <c r="AD68" s="97">
        <v>-3.0200197898011538E-10</v>
      </c>
      <c r="AE68" s="97">
        <v>-1.8200552176494966E-10</v>
      </c>
      <c r="AF68" s="97">
        <v>0</v>
      </c>
      <c r="AG68" s="97">
        <v>0</v>
      </c>
      <c r="AH68" s="97">
        <v>0</v>
      </c>
      <c r="AI68" s="97">
        <v>0</v>
      </c>
      <c r="AJ68" s="97">
        <v>0</v>
      </c>
      <c r="AL68" s="97">
        <f t="shared" si="26"/>
        <v>0</v>
      </c>
      <c r="AM68" s="97">
        <f t="shared" si="28"/>
        <v>-3.0200197898011538E-10</v>
      </c>
      <c r="AN68" s="97">
        <f t="shared" si="29"/>
        <v>1.1999645721516572E-10</v>
      </c>
      <c r="AO68" s="97">
        <f t="shared" si="30"/>
        <v>1.8200552176494966E-10</v>
      </c>
      <c r="AP68" s="97">
        <f t="shared" si="27"/>
        <v>0</v>
      </c>
      <c r="AQ68" s="97">
        <f t="shared" si="30"/>
        <v>0</v>
      </c>
      <c r="AR68" s="97">
        <f t="shared" si="30"/>
        <v>0</v>
      </c>
      <c r="AS68" s="97">
        <f t="shared" si="30"/>
        <v>0</v>
      </c>
    </row>
    <row r="69" spans="2:45" ht="15" hidden="1" customHeight="1" outlineLevel="1" x14ac:dyDescent="0.35">
      <c r="B69" s="187" t="s">
        <v>45</v>
      </c>
      <c r="C69" s="97" t="s">
        <v>18</v>
      </c>
      <c r="D69" s="97" t="s">
        <v>18</v>
      </c>
      <c r="E69" s="97" t="s">
        <v>18</v>
      </c>
      <c r="F69" s="97" t="s">
        <v>18</v>
      </c>
      <c r="G69" s="97" t="s">
        <v>18</v>
      </c>
      <c r="H69" s="97" t="s">
        <v>18</v>
      </c>
      <c r="I69" s="97" t="s">
        <v>18</v>
      </c>
      <c r="J69" s="97" t="s">
        <v>18</v>
      </c>
      <c r="K69" s="97" t="s">
        <v>18</v>
      </c>
      <c r="L69" s="97" t="s">
        <v>18</v>
      </c>
      <c r="M69" s="97" t="s">
        <v>18</v>
      </c>
      <c r="N69" s="97" t="s">
        <v>18</v>
      </c>
      <c r="O69" s="97" t="s">
        <v>18</v>
      </c>
      <c r="P69" s="97" t="s">
        <v>18</v>
      </c>
      <c r="Q69" s="97" t="s">
        <v>18</v>
      </c>
      <c r="R69" s="97">
        <v>-3</v>
      </c>
      <c r="S69" s="97">
        <v>-2.7570000000000001</v>
      </c>
      <c r="T69" s="97">
        <v>-3.8999999999999995</v>
      </c>
      <c r="U69" s="97">
        <v>-7.823578714100023</v>
      </c>
      <c r="V69" s="97">
        <v>-8.1395175279999137</v>
      </c>
      <c r="W69" s="97">
        <v>30.968615830999994</v>
      </c>
      <c r="X69" s="97">
        <v>44.809135637381047</v>
      </c>
      <c r="Y69" s="97">
        <v>26.81715392701215</v>
      </c>
      <c r="Z69" s="97">
        <v>25.02843246431398</v>
      </c>
      <c r="AA69" s="97">
        <f t="shared" ref="AA69:AA76" si="31">AJ69</f>
        <v>36.117980360228813</v>
      </c>
      <c r="AB69" s="227"/>
      <c r="AC69" s="97">
        <v>6.9379895884492342</v>
      </c>
      <c r="AD69" s="97">
        <v>14.380505971685814</v>
      </c>
      <c r="AE69" s="97">
        <v>21.664871491973969</v>
      </c>
      <c r="AF69" s="97">
        <v>25.02843246431398</v>
      </c>
      <c r="AG69" s="97">
        <v>7.5871936857990407</v>
      </c>
      <c r="AH69" s="97">
        <v>17.703355155437148</v>
      </c>
      <c r="AI69" s="97">
        <v>26.163148327291854</v>
      </c>
      <c r="AJ69" s="97">
        <v>36.117980360228813</v>
      </c>
      <c r="AL69" s="97">
        <f t="shared" si="26"/>
        <v>6.9379895884492342</v>
      </c>
      <c r="AM69" s="97">
        <f t="shared" si="28"/>
        <v>7.4425163832365797</v>
      </c>
      <c r="AN69" s="97">
        <f t="shared" si="29"/>
        <v>7.284365520288155</v>
      </c>
      <c r="AO69" s="97">
        <f t="shared" si="30"/>
        <v>3.3635609723400108</v>
      </c>
      <c r="AP69" s="97">
        <f t="shared" si="27"/>
        <v>7.5871936857990407</v>
      </c>
      <c r="AQ69" s="97">
        <f t="shared" si="30"/>
        <v>10.116161469638108</v>
      </c>
      <c r="AR69" s="97">
        <f t="shared" si="30"/>
        <v>8.4597931718547059</v>
      </c>
      <c r="AS69" s="97">
        <f t="shared" si="30"/>
        <v>9.9548320329369595</v>
      </c>
    </row>
    <row r="70" spans="2:45" ht="15" customHeight="1" collapsed="1" x14ac:dyDescent="0.35">
      <c r="B70" s="15" t="s">
        <v>326</v>
      </c>
      <c r="C70" s="227">
        <v>450.8</v>
      </c>
      <c r="D70" s="227">
        <v>335.3</v>
      </c>
      <c r="E70" s="227">
        <v>381.1</v>
      </c>
      <c r="F70" s="227">
        <v>440.2</v>
      </c>
      <c r="G70" s="227">
        <v>1071</v>
      </c>
      <c r="H70" s="227">
        <v>940.8</v>
      </c>
      <c r="I70" s="227">
        <v>907.25215200000002</v>
      </c>
      <c r="J70" s="227">
        <v>1091.8658310000001</v>
      </c>
      <c r="K70" s="227">
        <v>1023.844684</v>
      </c>
      <c r="L70" s="227">
        <v>1078.924845</v>
      </c>
      <c r="M70" s="227">
        <v>1124.662975</v>
      </c>
      <c r="N70" s="227">
        <v>1012.483169</v>
      </c>
      <c r="O70" s="227">
        <v>1005.090735</v>
      </c>
      <c r="P70" s="227">
        <v>1040.4481976612078</v>
      </c>
      <c r="Q70" s="227">
        <v>912.70274167462037</v>
      </c>
      <c r="R70" s="227">
        <v>960.5610051832092</v>
      </c>
      <c r="S70" s="227">
        <v>1113.1686020771194</v>
      </c>
      <c r="T70" s="227">
        <v>519.18930402798094</v>
      </c>
      <c r="U70" s="227">
        <v>511.75093748094889</v>
      </c>
      <c r="V70" s="227">
        <v>800.69198000599738</v>
      </c>
      <c r="W70" s="227">
        <v>656.71678126198901</v>
      </c>
      <c r="X70" s="227">
        <v>679.00083524610125</v>
      </c>
      <c r="Y70" s="227">
        <v>952.3478053895293</v>
      </c>
      <c r="Z70" s="227">
        <v>800.98029948854742</v>
      </c>
      <c r="AA70" s="227">
        <f t="shared" si="31"/>
        <v>1149.7256173189251</v>
      </c>
      <c r="AB70" s="227"/>
      <c r="AC70" s="227">
        <v>354.28337189616866</v>
      </c>
      <c r="AD70" s="227">
        <v>762.23514445390526</v>
      </c>
      <c r="AE70" s="227">
        <v>1082.534749160799</v>
      </c>
      <c r="AF70" s="227">
        <v>800.98029948854742</v>
      </c>
      <c r="AG70" s="227">
        <v>428.06244987596222</v>
      </c>
      <c r="AH70" s="227">
        <v>708.97534772034044</v>
      </c>
      <c r="AI70" s="227">
        <v>952.21998105748457</v>
      </c>
      <c r="AJ70" s="227">
        <v>1149.7256173189251</v>
      </c>
      <c r="AL70" s="227">
        <f t="shared" si="26"/>
        <v>354.28337189616866</v>
      </c>
      <c r="AM70" s="227">
        <f t="shared" si="28"/>
        <v>407.9517725577366</v>
      </c>
      <c r="AN70" s="227">
        <f t="shared" si="29"/>
        <v>320.29960470689377</v>
      </c>
      <c r="AO70" s="227">
        <f t="shared" si="30"/>
        <v>-281.55444967225162</v>
      </c>
      <c r="AP70" s="227">
        <f t="shared" si="27"/>
        <v>428.06244987596222</v>
      </c>
      <c r="AQ70" s="227">
        <f t="shared" si="30"/>
        <v>280.91289784437822</v>
      </c>
      <c r="AR70" s="227">
        <f t="shared" si="30"/>
        <v>243.24463333714414</v>
      </c>
      <c r="AS70" s="227">
        <f t="shared" si="30"/>
        <v>197.50563626144049</v>
      </c>
    </row>
    <row r="71" spans="2:45" ht="15" customHeight="1" x14ac:dyDescent="0.35">
      <c r="B71" t="s">
        <v>327</v>
      </c>
      <c r="C71" s="227" t="s">
        <v>18</v>
      </c>
      <c r="D71" s="227" t="s">
        <v>18</v>
      </c>
      <c r="E71" s="227" t="s">
        <v>18</v>
      </c>
      <c r="F71" s="227" t="s">
        <v>18</v>
      </c>
      <c r="G71" s="227" t="s">
        <v>18</v>
      </c>
      <c r="H71" s="227" t="s">
        <v>18</v>
      </c>
      <c r="I71" s="227" t="s">
        <v>18</v>
      </c>
      <c r="J71" s="227" t="s">
        <v>18</v>
      </c>
      <c r="K71" s="227" t="s">
        <v>18</v>
      </c>
      <c r="L71" s="227" t="s">
        <v>18</v>
      </c>
      <c r="M71" s="227" t="s">
        <v>18</v>
      </c>
      <c r="N71" s="227" t="s">
        <v>18</v>
      </c>
      <c r="O71" s="227" t="s">
        <v>18</v>
      </c>
      <c r="P71" s="227" t="s">
        <v>18</v>
      </c>
      <c r="Q71" s="227">
        <v>163.70274167462037</v>
      </c>
      <c r="R71" s="227">
        <v>41.561005183209204</v>
      </c>
      <c r="S71" s="227">
        <v>268.16860207711943</v>
      </c>
      <c r="T71" s="227">
        <v>-277.72170712181787</v>
      </c>
      <c r="U71" s="227">
        <v>-342.12830854078823</v>
      </c>
      <c r="V71" s="227">
        <v>21.180052692574691</v>
      </c>
      <c r="W71" s="227">
        <v>-168.87625510779867</v>
      </c>
      <c r="X71" s="227">
        <v>-192.14244456719996</v>
      </c>
      <c r="Y71" s="227">
        <v>-337.42711592940202</v>
      </c>
      <c r="Z71" s="227">
        <v>-592.31321414709305</v>
      </c>
      <c r="AA71" s="227">
        <f t="shared" si="31"/>
        <v>-129.60641505469835</v>
      </c>
      <c r="AB71" s="227"/>
      <c r="AC71" s="227">
        <v>-13.748406814898715</v>
      </c>
      <c r="AD71" s="227">
        <v>-12.766694569299602</v>
      </c>
      <c r="AE71" s="227">
        <v>-12.766694569299716</v>
      </c>
      <c r="AF71" s="227">
        <v>-592.31321414709305</v>
      </c>
      <c r="AG71" s="227">
        <v>-11.424598626399984</v>
      </c>
      <c r="AH71" s="227">
        <v>-42.597556891500062</v>
      </c>
      <c r="AI71" s="227">
        <f t="shared" ref="AI71:AJ71" si="32">IFERROR(AI70-AI72,"-")</f>
        <v>-21.610635821103301</v>
      </c>
      <c r="AJ71" s="227">
        <f t="shared" si="32"/>
        <v>-129.60641505469835</v>
      </c>
      <c r="AL71" s="227">
        <f t="shared" si="26"/>
        <v>-13.748406814898715</v>
      </c>
      <c r="AM71" s="227">
        <f t="shared" si="28"/>
        <v>0.98171224559911252</v>
      </c>
      <c r="AN71" s="227">
        <f t="shared" si="29"/>
        <v>-1.1368683772161603E-13</v>
      </c>
      <c r="AO71" s="227">
        <f t="shared" si="30"/>
        <v>-579.54651957779333</v>
      </c>
      <c r="AP71" s="227">
        <f t="shared" si="27"/>
        <v>-11.424598626399984</v>
      </c>
      <c r="AQ71" s="227">
        <f t="shared" si="30"/>
        <v>-31.172958265100078</v>
      </c>
      <c r="AR71" s="227">
        <f t="shared" si="30"/>
        <v>20.986921070396761</v>
      </c>
      <c r="AS71" s="227">
        <f t="shared" si="30"/>
        <v>-107.99577923359504</v>
      </c>
    </row>
    <row r="72" spans="2:45" ht="15" customHeight="1" x14ac:dyDescent="0.35">
      <c r="B72" s="2" t="s">
        <v>46</v>
      </c>
      <c r="C72" s="239" t="s">
        <v>18</v>
      </c>
      <c r="D72" s="239" t="s">
        <v>18</v>
      </c>
      <c r="E72" s="239" t="s">
        <v>18</v>
      </c>
      <c r="F72" s="239" t="s">
        <v>18</v>
      </c>
      <c r="G72" s="239" t="s">
        <v>18</v>
      </c>
      <c r="H72" s="239" t="s">
        <v>18</v>
      </c>
      <c r="I72" s="239" t="s">
        <v>18</v>
      </c>
      <c r="J72" s="239" t="s">
        <v>18</v>
      </c>
      <c r="K72" s="239" t="s">
        <v>18</v>
      </c>
      <c r="L72" s="239" t="s">
        <v>18</v>
      </c>
      <c r="M72" s="239" t="s">
        <v>18</v>
      </c>
      <c r="N72" s="239" t="s">
        <v>18</v>
      </c>
      <c r="O72" s="239" t="s">
        <v>18</v>
      </c>
      <c r="P72" s="239" t="s">
        <v>18</v>
      </c>
      <c r="Q72" s="233">
        <v>749</v>
      </c>
      <c r="R72" s="233">
        <v>919</v>
      </c>
      <c r="S72" s="233">
        <v>845</v>
      </c>
      <c r="T72" s="233">
        <v>796.91101114979881</v>
      </c>
      <c r="U72" s="233">
        <v>853.87924602173712</v>
      </c>
      <c r="V72" s="233">
        <v>779.51192731342269</v>
      </c>
      <c r="W72" s="233">
        <v>825.59303636978768</v>
      </c>
      <c r="X72" s="233">
        <v>871.14327981330121</v>
      </c>
      <c r="Y72" s="233">
        <v>1289.7749213189313</v>
      </c>
      <c r="Z72" s="233">
        <v>1393.2935136356405</v>
      </c>
      <c r="AA72" s="233">
        <f t="shared" si="31"/>
        <v>1279.3320323736234</v>
      </c>
      <c r="AB72" s="227"/>
      <c r="AC72" s="233">
        <v>368.03177871106737</v>
      </c>
      <c r="AD72" s="233">
        <v>775.00183902320487</v>
      </c>
      <c r="AE72" s="233">
        <v>1095.3014437300988</v>
      </c>
      <c r="AF72" s="233">
        <v>1393.2935136356405</v>
      </c>
      <c r="AG72" s="233">
        <v>439.4870485023622</v>
      </c>
      <c r="AH72" s="233">
        <v>751.5729046118405</v>
      </c>
      <c r="AI72" s="233">
        <v>973.83061687858788</v>
      </c>
      <c r="AJ72" s="233">
        <v>1279.3320323736234</v>
      </c>
      <c r="AK72" s="240"/>
      <c r="AL72" s="233">
        <f t="shared" si="26"/>
        <v>368.03177871106737</v>
      </c>
      <c r="AM72" s="233">
        <f t="shared" si="28"/>
        <v>406.97006031213749</v>
      </c>
      <c r="AN72" s="233">
        <f t="shared" si="29"/>
        <v>320.29960470689389</v>
      </c>
      <c r="AO72" s="233">
        <f t="shared" si="30"/>
        <v>297.99206990554171</v>
      </c>
      <c r="AP72" s="233">
        <f t="shared" si="27"/>
        <v>439.4870485023622</v>
      </c>
      <c r="AQ72" s="233">
        <f>AH72-AG72</f>
        <v>312.0858561094783</v>
      </c>
      <c r="AR72" s="233">
        <f>AI72-AH72</f>
        <v>222.25771226674738</v>
      </c>
      <c r="AS72" s="233">
        <f>AJ72-AI72</f>
        <v>305.50141549503553</v>
      </c>
    </row>
    <row r="73" spans="2:45" ht="15" customHeight="1" x14ac:dyDescent="0.35">
      <c r="B73" s="422" t="s">
        <v>31</v>
      </c>
      <c r="C73" s="423" t="s">
        <v>18</v>
      </c>
      <c r="D73" s="423" t="s">
        <v>18</v>
      </c>
      <c r="E73" s="423" t="s">
        <v>18</v>
      </c>
      <c r="F73" s="423" t="s">
        <v>18</v>
      </c>
      <c r="G73" s="423" t="s">
        <v>18</v>
      </c>
      <c r="H73" s="423" t="s">
        <v>18</v>
      </c>
      <c r="I73" s="423" t="s">
        <v>18</v>
      </c>
      <c r="J73" s="423" t="s">
        <v>18</v>
      </c>
      <c r="K73" s="423" t="s">
        <v>18</v>
      </c>
      <c r="L73" s="423" t="s">
        <v>18</v>
      </c>
      <c r="M73" s="423" t="s">
        <v>18</v>
      </c>
      <c r="N73" s="423" t="s">
        <v>18</v>
      </c>
      <c r="O73" s="423" t="s">
        <v>18</v>
      </c>
      <c r="P73" s="423" t="s">
        <v>18</v>
      </c>
      <c r="Q73" s="423" t="s">
        <v>18</v>
      </c>
      <c r="R73" s="423">
        <v>0.22696929238985319</v>
      </c>
      <c r="S73" s="423">
        <v>-8.0522306855277503E-2</v>
      </c>
      <c r="T73" s="423">
        <v>-5.6910045976569457E-2</v>
      </c>
      <c r="U73" s="423">
        <v>7.1486319143392762E-2</v>
      </c>
      <c r="V73" s="423">
        <v>-8.7093484300965529E-2</v>
      </c>
      <c r="W73" s="234">
        <v>5.9115335431983551E-2</v>
      </c>
      <c r="X73" s="234">
        <v>5.5172756354392671E-2</v>
      </c>
      <c r="Y73" s="234">
        <v>0.4805542913622074</v>
      </c>
      <c r="Z73" s="234">
        <v>8.0260974690723907E-2</v>
      </c>
      <c r="AA73" s="234">
        <f t="shared" si="31"/>
        <v>-8.1792874327425547E-2</v>
      </c>
      <c r="AB73" s="227"/>
      <c r="AC73" s="234" t="s">
        <v>18</v>
      </c>
      <c r="AD73" s="234" t="s">
        <v>18</v>
      </c>
      <c r="AE73" s="234" t="s">
        <v>18</v>
      </c>
      <c r="AF73" s="234" t="s">
        <v>18</v>
      </c>
      <c r="AG73" s="234">
        <v>0.19415516247414222</v>
      </c>
      <c r="AH73" s="234">
        <v>-3.0230811375742905E-2</v>
      </c>
      <c r="AI73" s="234">
        <f>IFERROR(AI72/AE72-1,"-")</f>
        <v>-0.11090173170760775</v>
      </c>
      <c r="AJ73" s="234">
        <f>IFERROR(AJ72/AF72-1,"-")</f>
        <v>-8.1792874327425547E-2</v>
      </c>
      <c r="AL73" s="234"/>
      <c r="AM73" s="234"/>
      <c r="AN73" s="234"/>
      <c r="AO73" s="234"/>
      <c r="AP73" s="234"/>
      <c r="AQ73" s="234"/>
      <c r="AR73" s="234"/>
      <c r="AS73" s="234"/>
    </row>
    <row r="74" spans="2:45" ht="15" customHeight="1" x14ac:dyDescent="0.35">
      <c r="B74" s="15"/>
      <c r="C74" s="241"/>
      <c r="D74" s="241"/>
      <c r="E74" s="241"/>
      <c r="F74" s="241"/>
      <c r="G74" s="241"/>
      <c r="H74" s="241"/>
      <c r="I74" s="241"/>
      <c r="J74" s="241"/>
      <c r="K74" s="241"/>
      <c r="L74" s="241"/>
      <c r="M74" s="241"/>
      <c r="N74" s="241"/>
      <c r="O74" s="241"/>
      <c r="P74" s="241"/>
      <c r="Q74" s="242"/>
      <c r="R74" s="242"/>
      <c r="S74" s="242"/>
      <c r="T74" s="242"/>
      <c r="U74" s="242"/>
      <c r="AA74" s="213">
        <f t="shared" si="31"/>
        <v>0</v>
      </c>
      <c r="AB74" s="227"/>
    </row>
    <row r="75" spans="2:45" ht="15" customHeight="1" x14ac:dyDescent="0.35">
      <c r="B75" s="195" t="s">
        <v>47</v>
      </c>
      <c r="C75" s="243" t="s">
        <v>18</v>
      </c>
      <c r="D75" s="243" t="s">
        <v>18</v>
      </c>
      <c r="E75" s="243" t="s">
        <v>18</v>
      </c>
      <c r="F75" s="243" t="s">
        <v>18</v>
      </c>
      <c r="G75" s="243" t="s">
        <v>18</v>
      </c>
      <c r="H75" s="243" t="s">
        <v>18</v>
      </c>
      <c r="I75" s="243" t="s">
        <v>18</v>
      </c>
      <c r="J75" s="243" t="s">
        <v>18</v>
      </c>
      <c r="K75" s="244">
        <v>3656.5377149999999</v>
      </c>
      <c r="L75" s="244">
        <v>3656.5377149999999</v>
      </c>
      <c r="M75" s="244">
        <v>3656.5377149999999</v>
      </c>
      <c r="N75" s="244">
        <v>3656.5377149999999</v>
      </c>
      <c r="O75" s="244">
        <v>3656.5377149999999</v>
      </c>
      <c r="P75" s="244">
        <v>3656.5377149999999</v>
      </c>
      <c r="Q75" s="244">
        <v>3656.5377149999999</v>
      </c>
      <c r="R75" s="244">
        <v>3656.5377149999999</v>
      </c>
      <c r="S75" s="244">
        <v>3656.5377149999999</v>
      </c>
      <c r="T75" s="244">
        <v>3656.5377149999999</v>
      </c>
      <c r="U75" s="244">
        <v>3656.5377149999999</v>
      </c>
      <c r="V75" s="244">
        <v>3965.681012</v>
      </c>
      <c r="W75" s="244">
        <v>3965.681012</v>
      </c>
      <c r="X75" s="244">
        <v>3965.681012</v>
      </c>
      <c r="Y75" s="244">
        <v>4184.0209999999997</v>
      </c>
      <c r="Z75" s="244">
        <v>4184.021624</v>
      </c>
      <c r="AA75" s="244">
        <f t="shared" si="31"/>
        <v>4184.021624</v>
      </c>
      <c r="AB75" s="227"/>
      <c r="AC75" s="244">
        <v>4184.0209999999997</v>
      </c>
      <c r="AD75" s="244">
        <v>4184.0209999999997</v>
      </c>
      <c r="AE75" s="244">
        <v>4184.0209999999997</v>
      </c>
      <c r="AF75" s="244">
        <v>4184.021624</v>
      </c>
      <c r="AG75" s="244">
        <v>4184.021624</v>
      </c>
      <c r="AH75" s="244">
        <v>4184.021624</v>
      </c>
      <c r="AI75" s="244">
        <v>4184.021624</v>
      </c>
      <c r="AJ75" s="244">
        <v>4184.021624</v>
      </c>
    </row>
    <row r="76" spans="2:45" ht="15" customHeight="1" x14ac:dyDescent="0.35">
      <c r="B76" s="194" t="s">
        <v>48</v>
      </c>
      <c r="C76" s="245" t="s">
        <v>18</v>
      </c>
      <c r="D76" s="245" t="s">
        <v>18</v>
      </c>
      <c r="E76" s="245" t="s">
        <v>18</v>
      </c>
      <c r="F76" s="245" t="s">
        <v>18</v>
      </c>
      <c r="G76" s="245" t="s">
        <v>18</v>
      </c>
      <c r="H76" s="245" t="s">
        <v>18</v>
      </c>
      <c r="I76" s="245" t="s">
        <v>18</v>
      </c>
      <c r="J76" s="245" t="s">
        <v>18</v>
      </c>
      <c r="K76" s="246">
        <v>0.155</v>
      </c>
      <c r="L76" s="246">
        <v>0.17</v>
      </c>
      <c r="M76" s="246">
        <v>0.185</v>
      </c>
      <c r="N76" s="246">
        <v>0.185</v>
      </c>
      <c r="O76" s="246">
        <v>0.185</v>
      </c>
      <c r="P76" s="246">
        <v>0.185</v>
      </c>
      <c r="Q76" s="246">
        <v>0.185</v>
      </c>
      <c r="R76" s="246">
        <v>0.19</v>
      </c>
      <c r="S76" s="246">
        <v>0.19</v>
      </c>
      <c r="T76" s="246">
        <v>0.19</v>
      </c>
      <c r="U76" s="246">
        <v>0.19</v>
      </c>
      <c r="V76" s="246">
        <v>0.19</v>
      </c>
      <c r="W76" s="247">
        <v>0.19</v>
      </c>
      <c r="X76" s="247">
        <v>0.19</v>
      </c>
      <c r="Y76" s="247">
        <v>0.19</v>
      </c>
      <c r="Z76" s="246">
        <v>0.2</v>
      </c>
      <c r="AA76" s="246">
        <f t="shared" si="31"/>
        <v>0.2</v>
      </c>
      <c r="AB76" s="227"/>
      <c r="AC76" s="248" t="s">
        <v>18</v>
      </c>
      <c r="AD76" s="248" t="s">
        <v>18</v>
      </c>
      <c r="AE76" s="248" t="s">
        <v>18</v>
      </c>
      <c r="AF76" s="454">
        <v>0.19500000000000001</v>
      </c>
      <c r="AG76" s="248" t="s">
        <v>18</v>
      </c>
      <c r="AH76" s="248" t="s">
        <v>18</v>
      </c>
      <c r="AI76" s="248" t="s">
        <v>18</v>
      </c>
      <c r="AJ76" s="248">
        <v>0.2</v>
      </c>
    </row>
    <row r="77" spans="2:45" ht="15" customHeight="1" x14ac:dyDescent="0.35">
      <c r="B77" s="193"/>
      <c r="C77" s="228"/>
      <c r="D77" s="228"/>
      <c r="E77" s="228"/>
      <c r="F77" s="228"/>
      <c r="G77" s="228"/>
      <c r="H77" s="228"/>
      <c r="I77" s="228"/>
      <c r="J77" s="228"/>
      <c r="K77" s="225"/>
      <c r="L77" s="225"/>
      <c r="M77" s="225"/>
      <c r="N77" s="225"/>
      <c r="O77" s="225"/>
      <c r="P77" s="225"/>
      <c r="R77" s="225"/>
      <c r="S77" s="225"/>
      <c r="T77" s="225"/>
      <c r="U77" s="225"/>
      <c r="V77" s="455">
        <f>+V21/V13</f>
        <v>0.22487749817151118</v>
      </c>
      <c r="W77" s="225"/>
      <c r="X77" s="225"/>
      <c r="Y77" s="225"/>
      <c r="AC77" s="225"/>
      <c r="AD77" s="225"/>
      <c r="AE77" s="225"/>
      <c r="AF77" s="225"/>
      <c r="AG77" s="225"/>
      <c r="AH77" s="225"/>
      <c r="AI77" s="225"/>
      <c r="AL77" s="225"/>
      <c r="AM77" s="225"/>
      <c r="AN77" s="225"/>
      <c r="AO77" s="225"/>
      <c r="AP77" s="225"/>
      <c r="AQ77" s="225"/>
      <c r="AR77" s="225"/>
    </row>
    <row r="78" spans="2:45" ht="15" customHeight="1" x14ac:dyDescent="0.35">
      <c r="B78" s="13"/>
      <c r="C78" s="252"/>
      <c r="D78" s="252"/>
      <c r="E78" s="252"/>
      <c r="F78" s="252"/>
      <c r="G78" s="252"/>
      <c r="H78" s="252"/>
      <c r="I78" s="252"/>
      <c r="J78" s="252"/>
      <c r="K78" s="252"/>
      <c r="L78" s="252"/>
      <c r="M78" s="252"/>
      <c r="N78" s="252"/>
      <c r="O78" s="252"/>
      <c r="P78" s="252"/>
      <c r="Q78" s="242"/>
      <c r="R78" s="242"/>
      <c r="S78" s="242"/>
      <c r="T78" s="242"/>
      <c r="U78" s="242"/>
    </row>
    <row r="79" spans="2:45" ht="15" customHeight="1" x14ac:dyDescent="0.35">
      <c r="B79" s="5"/>
      <c r="C79" s="251"/>
      <c r="D79" s="251"/>
      <c r="E79" s="251"/>
      <c r="F79" s="251"/>
      <c r="G79" s="251"/>
      <c r="H79" s="251"/>
      <c r="I79" s="251"/>
      <c r="J79" s="251"/>
      <c r="K79" s="251"/>
      <c r="L79" s="251"/>
      <c r="M79" s="251"/>
      <c r="N79" s="251"/>
      <c r="O79" s="251"/>
      <c r="P79" s="251"/>
      <c r="Q79" s="249"/>
      <c r="R79" s="249"/>
      <c r="S79" s="249"/>
      <c r="T79" s="249"/>
      <c r="U79" s="249"/>
    </row>
    <row r="80" spans="2:45" ht="15" customHeight="1" x14ac:dyDescent="0.35">
      <c r="B80" s="10"/>
      <c r="C80" s="253"/>
      <c r="D80" s="253"/>
      <c r="E80" s="253"/>
      <c r="F80" s="253"/>
      <c r="G80" s="253"/>
      <c r="H80" s="253"/>
      <c r="I80" s="253"/>
      <c r="J80" s="253"/>
      <c r="K80" s="253"/>
      <c r="L80" s="253"/>
      <c r="M80" s="253"/>
      <c r="N80" s="253"/>
      <c r="O80" s="253"/>
      <c r="P80" s="253"/>
      <c r="Q80" s="249"/>
      <c r="R80" s="249"/>
      <c r="S80" s="249"/>
      <c r="T80" s="249"/>
      <c r="U80" s="249"/>
    </row>
  </sheetData>
  <pageMargins left="0.7" right="0.7" top="0.75" bottom="0.75" header="0.3" footer="0.3"/>
  <pageSetup paperSize="9" orientation="portrait" r:id="rId1"/>
  <customProperties>
    <customPr name="EpmWorksheetKeyString_GUID" r:id="rId2"/>
  </customProperties>
  <ignoredErrors>
    <ignoredError sqref="AP4:AP72" formula="1"/>
  </ignoredError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codeName="Sheet4">
    <tabColor rgb="FF8CA7AF"/>
  </sheetPr>
  <dimension ref="A1:AU95"/>
  <sheetViews>
    <sheetView showGridLines="0" zoomScale="70" zoomScaleNormal="70" workbookViewId="0">
      <pane xSplit="6" ySplit="3" topLeftCell="Y4" activePane="bottomRight" state="frozen"/>
      <selection pane="topRight" activeCell="B2" sqref="B2"/>
      <selection pane="bottomLeft" activeCell="B2" sqref="B2"/>
      <selection pane="bottomRight" activeCell="A2" sqref="A2"/>
    </sheetView>
  </sheetViews>
  <sheetFormatPr defaultColWidth="10.54296875" defaultRowHeight="14.5" outlineLevelRow="1" x14ac:dyDescent="0.35"/>
  <cols>
    <col min="1" max="1" width="5.54296875" customWidth="1"/>
    <col min="2" max="2" width="38.453125" customWidth="1"/>
    <col min="3" max="6" width="0" hidden="1" customWidth="1"/>
    <col min="7" max="44" width="10.54296875" style="213"/>
  </cols>
  <sheetData>
    <row r="1" spans="2:36" ht="5.15" customHeight="1" x14ac:dyDescent="0.35">
      <c r="Q1" s="226"/>
      <c r="R1" s="226"/>
      <c r="S1" s="226"/>
      <c r="T1" s="226"/>
      <c r="U1" s="226"/>
      <c r="V1" s="226"/>
      <c r="W1" s="60"/>
      <c r="X1" s="60"/>
      <c r="Y1" s="60"/>
      <c r="Z1" s="60"/>
      <c r="AA1" s="60"/>
      <c r="AB1" s="226"/>
    </row>
    <row r="2" spans="2:36" ht="30" customHeight="1" x14ac:dyDescent="0.35">
      <c r="B2" s="167" t="s">
        <v>50</v>
      </c>
      <c r="C2" s="33"/>
      <c r="D2" s="33"/>
      <c r="E2" s="33"/>
      <c r="F2" s="33"/>
      <c r="G2" s="214"/>
      <c r="H2" s="214"/>
      <c r="I2" s="214"/>
      <c r="J2" s="214"/>
      <c r="K2" s="214"/>
      <c r="L2" s="214"/>
      <c r="M2" s="215"/>
      <c r="N2" s="215"/>
      <c r="O2" s="216"/>
      <c r="P2" s="215"/>
      <c r="U2" s="217"/>
      <c r="V2" s="217"/>
      <c r="AB2" s="217"/>
    </row>
    <row r="3" spans="2:36" x14ac:dyDescent="0.35">
      <c r="B3" s="163" t="s">
        <v>328</v>
      </c>
      <c r="C3" s="61">
        <v>2001</v>
      </c>
      <c r="D3" s="61">
        <v>2002</v>
      </c>
      <c r="E3" s="61">
        <v>2003</v>
      </c>
      <c r="F3" s="61">
        <v>2004</v>
      </c>
      <c r="G3" s="218">
        <v>2005</v>
      </c>
      <c r="H3" s="218">
        <v>2006</v>
      </c>
      <c r="I3" s="218">
        <v>2007</v>
      </c>
      <c r="J3" s="218">
        <v>2008</v>
      </c>
      <c r="K3" s="218">
        <v>2009</v>
      </c>
      <c r="L3" s="218">
        <v>2010</v>
      </c>
      <c r="M3" s="218">
        <v>2011</v>
      </c>
      <c r="N3" s="218">
        <v>2012</v>
      </c>
      <c r="O3" s="218">
        <v>2013</v>
      </c>
      <c r="P3" s="218">
        <v>2014</v>
      </c>
      <c r="Q3" s="218">
        <v>2015</v>
      </c>
      <c r="R3" s="218">
        <v>2016</v>
      </c>
      <c r="S3" s="218">
        <v>2017</v>
      </c>
      <c r="T3" s="218">
        <v>2018</v>
      </c>
      <c r="U3" s="218">
        <v>2019</v>
      </c>
      <c r="V3" s="218">
        <v>2020</v>
      </c>
      <c r="W3" s="218">
        <v>2021</v>
      </c>
      <c r="X3" s="218">
        <v>2022</v>
      </c>
      <c r="Y3" s="218">
        <v>2023</v>
      </c>
      <c r="Z3" s="219">
        <v>2024</v>
      </c>
      <c r="AA3" s="220">
        <v>2025</v>
      </c>
      <c r="AC3" s="221" t="s">
        <v>3</v>
      </c>
      <c r="AD3" s="221" t="s">
        <v>4</v>
      </c>
      <c r="AE3" s="221" t="s">
        <v>5</v>
      </c>
      <c r="AF3" s="221">
        <v>2024</v>
      </c>
      <c r="AG3" s="222" t="s">
        <v>6</v>
      </c>
      <c r="AH3" s="222" t="s">
        <v>7</v>
      </c>
      <c r="AI3" s="222" t="s">
        <v>8</v>
      </c>
      <c r="AJ3" s="222">
        <v>2025</v>
      </c>
    </row>
    <row r="4" spans="2:36" x14ac:dyDescent="0.35">
      <c r="B4" s="3" t="s">
        <v>329</v>
      </c>
      <c r="C4" s="103" t="s">
        <v>18</v>
      </c>
      <c r="D4" s="103" t="s">
        <v>18</v>
      </c>
      <c r="E4" s="103" t="s">
        <v>18</v>
      </c>
      <c r="F4" s="103" t="s">
        <v>18</v>
      </c>
      <c r="G4" s="242">
        <v>13891.377757999999</v>
      </c>
      <c r="H4" s="242">
        <v>15081.727999999999</v>
      </c>
      <c r="I4" s="242">
        <v>18669.477210000001</v>
      </c>
      <c r="J4" s="242">
        <v>21125.562000000002</v>
      </c>
      <c r="K4" s="242">
        <v>24093.738000000001</v>
      </c>
      <c r="L4" s="242">
        <v>20323.582999999999</v>
      </c>
      <c r="M4" s="242">
        <v>20708.312999999998</v>
      </c>
      <c r="N4" s="242">
        <v>20905.34</v>
      </c>
      <c r="O4" s="242">
        <v>19454.098999999998</v>
      </c>
      <c r="P4" s="242">
        <v>20523.108</v>
      </c>
      <c r="Q4" s="242">
        <v>22773.716</v>
      </c>
      <c r="R4" s="242">
        <v>24193.736000000001</v>
      </c>
      <c r="S4" s="242">
        <v>22730.615000000002</v>
      </c>
      <c r="T4" s="242">
        <v>22707.510999999999</v>
      </c>
      <c r="U4" s="242">
        <v>19676.222000000002</v>
      </c>
      <c r="V4" s="242">
        <v>20390.294225000001</v>
      </c>
      <c r="W4" s="242">
        <v>21099.241246460995</v>
      </c>
      <c r="X4" s="242">
        <v>24216.806797019814</v>
      </c>
      <c r="Y4" s="242">
        <v>26078.762102817804</v>
      </c>
      <c r="Z4" s="242">
        <v>28029.32350064307</v>
      </c>
      <c r="AA4" s="242">
        <f>AJ4</f>
        <v>26785.422334554165</v>
      </c>
      <c r="AC4" s="242">
        <v>26592.304828392429</v>
      </c>
      <c r="AD4" s="242">
        <v>26890.201083618071</v>
      </c>
      <c r="AE4" s="242">
        <v>26648.326013640355</v>
      </c>
      <c r="AF4" s="242">
        <v>28029.32350064307</v>
      </c>
      <c r="AG4" s="242">
        <v>27869.999667211614</v>
      </c>
      <c r="AH4" s="242">
        <v>26369.698084771415</v>
      </c>
      <c r="AI4" s="242">
        <v>26425.025069237356</v>
      </c>
      <c r="AJ4" s="242">
        <v>26785.422334554165</v>
      </c>
    </row>
    <row r="5" spans="2:36" x14ac:dyDescent="0.35">
      <c r="B5" s="4" t="s">
        <v>330</v>
      </c>
      <c r="C5" s="103" t="s">
        <v>18</v>
      </c>
      <c r="D5" s="103" t="s">
        <v>18</v>
      </c>
      <c r="E5" s="103" t="s">
        <v>18</v>
      </c>
      <c r="F5" s="103" t="s">
        <v>18</v>
      </c>
      <c r="G5" s="254" t="s">
        <v>18</v>
      </c>
      <c r="H5" s="254" t="s">
        <v>18</v>
      </c>
      <c r="I5" s="254" t="s">
        <v>18</v>
      </c>
      <c r="J5" s="254" t="s">
        <v>18</v>
      </c>
      <c r="K5" s="254" t="s">
        <v>18</v>
      </c>
      <c r="L5" s="254" t="s">
        <v>18</v>
      </c>
      <c r="M5" s="254" t="s">
        <v>18</v>
      </c>
      <c r="N5" s="254" t="s">
        <v>18</v>
      </c>
      <c r="O5" s="254" t="s">
        <v>18</v>
      </c>
      <c r="P5" s="254" t="s">
        <v>18</v>
      </c>
      <c r="Q5" s="254" t="s">
        <v>18</v>
      </c>
      <c r="R5" s="242" t="s">
        <v>18</v>
      </c>
      <c r="S5" s="254" t="s">
        <v>18</v>
      </c>
      <c r="T5" s="242">
        <v>0</v>
      </c>
      <c r="U5" s="242">
        <v>828.50300000000004</v>
      </c>
      <c r="V5" s="242">
        <v>1030.192901616</v>
      </c>
      <c r="W5" s="242">
        <v>1007.0285552459994</v>
      </c>
      <c r="X5" s="242">
        <v>1320.2697639606381</v>
      </c>
      <c r="Y5" s="242">
        <v>1225.4303306947934</v>
      </c>
      <c r="Z5" s="242">
        <v>1209.3082189358424</v>
      </c>
      <c r="AA5" s="242">
        <f t="shared" ref="AA5:AA14" si="0">AJ5</f>
        <v>1110.0596376255853</v>
      </c>
      <c r="AC5" s="242">
        <v>1217.1817071067019</v>
      </c>
      <c r="AD5" s="242">
        <v>1182.9888390269293</v>
      </c>
      <c r="AE5" s="242">
        <v>1118.3772974611654</v>
      </c>
      <c r="AF5" s="242">
        <v>1209.3082189358424</v>
      </c>
      <c r="AG5" s="242">
        <v>1168.4239901936239</v>
      </c>
      <c r="AH5" s="242">
        <v>1061.7644540611107</v>
      </c>
      <c r="AI5" s="242">
        <v>1034.5716832070079</v>
      </c>
      <c r="AJ5" s="242">
        <v>1110.0596376255853</v>
      </c>
    </row>
    <row r="6" spans="2:36" x14ac:dyDescent="0.35">
      <c r="B6" s="15" t="s">
        <v>331</v>
      </c>
      <c r="C6" s="103" t="s">
        <v>18</v>
      </c>
      <c r="D6" s="103" t="s">
        <v>18</v>
      </c>
      <c r="E6" s="103" t="s">
        <v>18</v>
      </c>
      <c r="F6" s="103" t="s">
        <v>18</v>
      </c>
      <c r="G6" s="242">
        <v>3508.8281179999999</v>
      </c>
      <c r="H6" s="242">
        <v>3660.17577209</v>
      </c>
      <c r="I6" s="242">
        <v>5221.8322500000004</v>
      </c>
      <c r="J6" s="242">
        <v>5842.3</v>
      </c>
      <c r="K6" s="242">
        <v>5966.5460000000003</v>
      </c>
      <c r="L6" s="242">
        <v>9963.3179999999993</v>
      </c>
      <c r="M6" s="254">
        <v>6800.4780000000001</v>
      </c>
      <c r="N6" s="254">
        <v>6541.8620000000001</v>
      </c>
      <c r="O6" s="254">
        <v>6017.8019999999997</v>
      </c>
      <c r="P6" s="254">
        <v>5813.0259999999998</v>
      </c>
      <c r="Q6" s="242">
        <v>5524.634</v>
      </c>
      <c r="R6" s="242">
        <v>5128.5439999999999</v>
      </c>
      <c r="S6" s="242">
        <v>4747.3599999999997</v>
      </c>
      <c r="T6" s="242">
        <v>4736.53</v>
      </c>
      <c r="U6" s="242">
        <v>4223.8230000000003</v>
      </c>
      <c r="V6" s="242">
        <v>4998.2349636040008</v>
      </c>
      <c r="W6" s="242">
        <v>4915.0254681630022</v>
      </c>
      <c r="X6" s="242">
        <v>4984.002099715869</v>
      </c>
      <c r="Y6" s="242">
        <v>4824.7734183326374</v>
      </c>
      <c r="Z6" s="242">
        <v>4656.9064571408844</v>
      </c>
      <c r="AA6" s="242">
        <f t="shared" si="0"/>
        <v>5417.913132087162</v>
      </c>
      <c r="AC6" s="242">
        <v>4849.0216026307471</v>
      </c>
      <c r="AD6" s="242">
        <v>4769.1183114842152</v>
      </c>
      <c r="AE6" s="242">
        <v>4660.9799490246523</v>
      </c>
      <c r="AF6" s="242">
        <v>4656.9064571408844</v>
      </c>
      <c r="AG6" s="242">
        <v>4642.2650016829803</v>
      </c>
      <c r="AH6" s="242">
        <v>4554.9271737456702</v>
      </c>
      <c r="AI6" s="242">
        <v>5370.0051065521211</v>
      </c>
      <c r="AJ6" s="242">
        <v>5417.913132087162</v>
      </c>
    </row>
    <row r="7" spans="2:36" x14ac:dyDescent="0.35">
      <c r="B7" s="15" t="s">
        <v>332</v>
      </c>
      <c r="C7" s="103" t="s">
        <v>18</v>
      </c>
      <c r="D7" s="103" t="s">
        <v>18</v>
      </c>
      <c r="E7" s="103" t="s">
        <v>18</v>
      </c>
      <c r="F7" s="103" t="s">
        <v>18</v>
      </c>
      <c r="G7" s="254" t="s">
        <v>18</v>
      </c>
      <c r="H7" s="242" t="s">
        <v>18</v>
      </c>
      <c r="I7" s="254" t="s">
        <v>18</v>
      </c>
      <c r="J7" s="254" t="s">
        <v>18</v>
      </c>
      <c r="K7" s="254" t="s">
        <v>18</v>
      </c>
      <c r="L7" s="242">
        <v>590.83600000000001</v>
      </c>
      <c r="M7" s="242">
        <v>3327.2570000000001</v>
      </c>
      <c r="N7" s="242">
        <v>3318.4569999999999</v>
      </c>
      <c r="O7" s="242">
        <v>3253.1439999999998</v>
      </c>
      <c r="P7" s="242">
        <v>3321.2860000000001</v>
      </c>
      <c r="Q7" s="242">
        <v>3388.5880000000002</v>
      </c>
      <c r="R7" s="242">
        <v>3414.8519999999999</v>
      </c>
      <c r="S7" s="242">
        <v>2232.6680000000001</v>
      </c>
      <c r="T7" s="242">
        <v>2251.4609999999998</v>
      </c>
      <c r="U7" s="242">
        <v>2119.8620000000001</v>
      </c>
      <c r="V7" s="242">
        <v>2335.9635590000003</v>
      </c>
      <c r="W7" s="242">
        <v>2379.3863610339995</v>
      </c>
      <c r="X7" s="242">
        <v>3469.228418630501</v>
      </c>
      <c r="Y7" s="242">
        <v>3378.8029219818691</v>
      </c>
      <c r="Z7" s="242">
        <v>3418.1723392568001</v>
      </c>
      <c r="AA7" s="242">
        <f t="shared" si="0"/>
        <v>3262.5520433174702</v>
      </c>
      <c r="AC7" s="242">
        <v>3394.3639581664952</v>
      </c>
      <c r="AD7" s="242">
        <v>3403.6167945599136</v>
      </c>
      <c r="AE7" s="242">
        <v>3375.4450494096059</v>
      </c>
      <c r="AF7" s="242">
        <v>3418.1723392568001</v>
      </c>
      <c r="AG7" s="242">
        <v>3377.8128097885997</v>
      </c>
      <c r="AH7" s="242">
        <v>3284.6261393374798</v>
      </c>
      <c r="AI7" s="242">
        <v>3278.225235162558</v>
      </c>
      <c r="AJ7" s="242">
        <v>3262.5520433174702</v>
      </c>
    </row>
    <row r="8" spans="2:36" x14ac:dyDescent="0.35">
      <c r="B8" s="15" t="s">
        <v>51</v>
      </c>
      <c r="C8" s="103" t="s">
        <v>18</v>
      </c>
      <c r="D8" s="103" t="s">
        <v>18</v>
      </c>
      <c r="E8" s="103" t="s">
        <v>18</v>
      </c>
      <c r="F8" s="103" t="s">
        <v>18</v>
      </c>
      <c r="G8" s="242">
        <v>917.74909899999989</v>
      </c>
      <c r="H8" s="242">
        <v>1016.465</v>
      </c>
      <c r="I8" s="242">
        <v>1015.6248399999999</v>
      </c>
      <c r="J8" s="242">
        <v>523.64099999999996</v>
      </c>
      <c r="K8" s="242">
        <v>618.38900000000001</v>
      </c>
      <c r="L8" s="242">
        <v>515.33199999999999</v>
      </c>
      <c r="M8" s="242">
        <v>533.755</v>
      </c>
      <c r="N8" s="242">
        <v>587.41999999999996</v>
      </c>
      <c r="O8" s="242">
        <v>1577.9580000000001</v>
      </c>
      <c r="P8" s="242">
        <v>1272.498</v>
      </c>
      <c r="Q8" s="242">
        <v>1028.0340000000001</v>
      </c>
      <c r="R8" s="242">
        <v>1546.9780000000001</v>
      </c>
      <c r="S8" s="242">
        <v>1235.777</v>
      </c>
      <c r="T8" s="242">
        <v>1087.825</v>
      </c>
      <c r="U8" s="242">
        <v>3525.2050000000004</v>
      </c>
      <c r="V8" s="242">
        <v>1147.3576763769943</v>
      </c>
      <c r="W8" s="242">
        <v>2241.1783684399934</v>
      </c>
      <c r="X8" s="242">
        <v>1924.0604555816471</v>
      </c>
      <c r="Y8" s="242">
        <v>2933.3966214945094</v>
      </c>
      <c r="Z8" s="242">
        <v>2288.1216655070966</v>
      </c>
      <c r="AA8" s="242">
        <f t="shared" si="0"/>
        <v>1768.3179793332345</v>
      </c>
      <c r="AC8" s="242">
        <v>2102.7379077323117</v>
      </c>
      <c r="AD8" s="242">
        <v>1991.8414763893297</v>
      </c>
      <c r="AE8" s="242">
        <v>1918.9404452135177</v>
      </c>
      <c r="AF8" s="242">
        <v>2288.1216655070966</v>
      </c>
      <c r="AG8" s="242">
        <v>2446.3025439699463</v>
      </c>
      <c r="AH8" s="242">
        <v>2550.713223951946</v>
      </c>
      <c r="AI8" s="242">
        <v>2415.2798878868816</v>
      </c>
      <c r="AJ8" s="242">
        <v>1768.3179793332345</v>
      </c>
    </row>
    <row r="9" spans="2:36" x14ac:dyDescent="0.35">
      <c r="B9" s="16" t="s">
        <v>333</v>
      </c>
      <c r="C9" s="103" t="s">
        <v>18</v>
      </c>
      <c r="D9" s="103" t="s">
        <v>18</v>
      </c>
      <c r="E9" s="103" t="s">
        <v>18</v>
      </c>
      <c r="F9" s="103" t="s">
        <v>18</v>
      </c>
      <c r="G9" s="242">
        <v>892.65332100000001</v>
      </c>
      <c r="H9" s="242">
        <v>898.32299999999998</v>
      </c>
      <c r="I9" s="242">
        <v>757.82563000000005</v>
      </c>
      <c r="J9" s="242">
        <v>539.87800000000004</v>
      </c>
      <c r="K9" s="242">
        <v>661.33500000000004</v>
      </c>
      <c r="L9" s="242">
        <v>30.952000000000002</v>
      </c>
      <c r="M9" s="242">
        <v>1156.2329999999999</v>
      </c>
      <c r="N9" s="242">
        <v>776.44399999999996</v>
      </c>
      <c r="O9" s="242">
        <v>753.64200000000005</v>
      </c>
      <c r="P9" s="242">
        <v>590.4</v>
      </c>
      <c r="Q9" s="242">
        <v>587.36500000000001</v>
      </c>
      <c r="R9" s="242">
        <v>1398.9159999999999</v>
      </c>
      <c r="S9" s="242">
        <v>1329.021</v>
      </c>
      <c r="T9" s="242">
        <v>1559.98</v>
      </c>
      <c r="U9" s="242">
        <v>1888.8180000000002</v>
      </c>
      <c r="V9" s="242">
        <v>1872.6749620000001</v>
      </c>
      <c r="W9" s="242">
        <v>2234.7810106880006</v>
      </c>
      <c r="X9" s="242">
        <v>2708.4924717185977</v>
      </c>
      <c r="Y9" s="242">
        <v>2362.2485171832695</v>
      </c>
      <c r="Z9" s="242">
        <v>2053.2429330056907</v>
      </c>
      <c r="AA9" s="242">
        <f t="shared" si="0"/>
        <v>1780.6469213837404</v>
      </c>
      <c r="AC9" s="242">
        <v>2390.3927819079513</v>
      </c>
      <c r="AD9" s="242">
        <v>2209.0416739416287</v>
      </c>
      <c r="AE9" s="242">
        <v>2198.3491987779594</v>
      </c>
      <c r="AF9" s="242">
        <v>2053.2429330056907</v>
      </c>
      <c r="AG9" s="242">
        <v>2136.7753967972599</v>
      </c>
      <c r="AH9" s="242">
        <v>2060.4571419450253</v>
      </c>
      <c r="AI9" s="242">
        <v>2025.0936915394968</v>
      </c>
      <c r="AJ9" s="242">
        <v>1780.6469213837404</v>
      </c>
    </row>
    <row r="10" spans="2:36" x14ac:dyDescent="0.35">
      <c r="B10" s="15" t="s">
        <v>334</v>
      </c>
      <c r="C10" s="103" t="s">
        <v>18</v>
      </c>
      <c r="D10" s="103" t="s">
        <v>18</v>
      </c>
      <c r="E10" s="103" t="s">
        <v>18</v>
      </c>
      <c r="F10" s="103" t="s">
        <v>18</v>
      </c>
      <c r="G10" s="242">
        <v>219.19394699999998</v>
      </c>
      <c r="H10" s="242">
        <v>228.69200000000001</v>
      </c>
      <c r="I10" s="242">
        <v>282.59505000000001</v>
      </c>
      <c r="J10" s="242">
        <v>276.8</v>
      </c>
      <c r="K10" s="242">
        <v>273.37599999999998</v>
      </c>
      <c r="L10" s="242">
        <v>356.97800000000001</v>
      </c>
      <c r="M10" s="242">
        <v>346.06</v>
      </c>
      <c r="N10" s="242">
        <v>377.61799999999999</v>
      </c>
      <c r="O10" s="242">
        <v>264.78800000000001</v>
      </c>
      <c r="P10" s="242">
        <v>266.45600000000002</v>
      </c>
      <c r="Q10" s="242">
        <v>204.20599999999999</v>
      </c>
      <c r="R10" s="242">
        <v>316.577</v>
      </c>
      <c r="S10" s="242">
        <v>265.77499999999998</v>
      </c>
      <c r="T10" s="242">
        <v>342.03699999999998</v>
      </c>
      <c r="U10" s="242">
        <v>368.334</v>
      </c>
      <c r="V10" s="242">
        <v>323.94461946199982</v>
      </c>
      <c r="W10" s="242">
        <v>575.84880763000012</v>
      </c>
      <c r="X10" s="242">
        <v>1256.3004072029019</v>
      </c>
      <c r="Y10" s="242">
        <v>805.44763800868998</v>
      </c>
      <c r="Z10" s="242">
        <v>589.92644147522515</v>
      </c>
      <c r="AA10" s="242">
        <f t="shared" si="0"/>
        <v>503.61333456196979</v>
      </c>
      <c r="AC10" s="242">
        <v>734.04301324873802</v>
      </c>
      <c r="AD10" s="242">
        <v>703.05105998856516</v>
      </c>
      <c r="AE10" s="242">
        <v>670.59413873438723</v>
      </c>
      <c r="AF10" s="242">
        <v>589.92644147522515</v>
      </c>
      <c r="AG10" s="242">
        <v>595.51620666043425</v>
      </c>
      <c r="AH10" s="242">
        <v>555.45381025292625</v>
      </c>
      <c r="AI10" s="242">
        <v>543.86858471160303</v>
      </c>
      <c r="AJ10" s="242">
        <v>503.61333456196979</v>
      </c>
    </row>
    <row r="11" spans="2:36" x14ac:dyDescent="0.35">
      <c r="B11" s="15" t="s">
        <v>335</v>
      </c>
      <c r="C11" s="103" t="s">
        <v>18</v>
      </c>
      <c r="D11" s="103" t="s">
        <v>18</v>
      </c>
      <c r="E11" s="103" t="s">
        <v>18</v>
      </c>
      <c r="F11" s="103" t="s">
        <v>18</v>
      </c>
      <c r="G11" s="242">
        <v>3742.0558594592512</v>
      </c>
      <c r="H11" s="242">
        <v>3651.7960000000003</v>
      </c>
      <c r="I11" s="242">
        <v>5010.3931899999998</v>
      </c>
      <c r="J11" s="242">
        <v>6604.0990000000002</v>
      </c>
      <c r="K11" s="242">
        <v>6373.7610000000004</v>
      </c>
      <c r="L11" s="242">
        <v>7160.8850000000002</v>
      </c>
      <c r="M11" s="242">
        <v>6595.6369999999997</v>
      </c>
      <c r="N11" s="242">
        <v>7996.8709999999992</v>
      </c>
      <c r="O11" s="242">
        <v>8148.5869999999995</v>
      </c>
      <c r="P11" s="242">
        <v>8043.0859999999993</v>
      </c>
      <c r="Q11" s="242">
        <v>7705.058</v>
      </c>
      <c r="R11" s="242">
        <v>6510.8590000000004</v>
      </c>
      <c r="S11" s="242">
        <v>7088.5010000000002</v>
      </c>
      <c r="T11" s="242">
        <v>6945.52</v>
      </c>
      <c r="U11" s="242">
        <v>8126.6810000000005</v>
      </c>
      <c r="V11" s="242">
        <v>8185.5426455559982</v>
      </c>
      <c r="W11" s="242">
        <v>13269.179175186002</v>
      </c>
      <c r="X11" s="242">
        <v>13983.943894088537</v>
      </c>
      <c r="Y11" s="242">
        <v>11644.649622073597</v>
      </c>
      <c r="Z11" s="242">
        <v>10511.960882103393</v>
      </c>
      <c r="AA11" s="242">
        <f t="shared" si="0"/>
        <v>10326.865069574013</v>
      </c>
      <c r="AC11" s="242">
        <v>12083.962170597822</v>
      </c>
      <c r="AD11" s="242">
        <v>12297.070215337546</v>
      </c>
      <c r="AE11" s="242">
        <v>12384.93237998185</v>
      </c>
      <c r="AF11" s="242">
        <v>10511.960882103393</v>
      </c>
      <c r="AG11" s="242">
        <v>11164.789817023777</v>
      </c>
      <c r="AH11" s="242">
        <v>10796.079572779163</v>
      </c>
      <c r="AI11" s="242">
        <v>10056.926528770793</v>
      </c>
      <c r="AJ11" s="242">
        <v>10326.865069574013</v>
      </c>
    </row>
    <row r="12" spans="2:36" x14ac:dyDescent="0.35">
      <c r="B12" s="4" t="s">
        <v>336</v>
      </c>
      <c r="C12" s="103" t="s">
        <v>18</v>
      </c>
      <c r="D12" s="103" t="s">
        <v>18</v>
      </c>
      <c r="E12" s="103" t="s">
        <v>18</v>
      </c>
      <c r="F12" s="103" t="s">
        <v>18</v>
      </c>
      <c r="G12" s="242">
        <v>275.61759418999998</v>
      </c>
      <c r="H12" s="242">
        <v>116.43899999999999</v>
      </c>
      <c r="I12" s="242">
        <v>49.033749999999998</v>
      </c>
      <c r="J12" s="242">
        <v>83.227000000000004</v>
      </c>
      <c r="K12" s="242">
        <v>84.852000000000004</v>
      </c>
      <c r="L12" s="242">
        <v>35.744999999999997</v>
      </c>
      <c r="M12" s="242">
        <v>68.372</v>
      </c>
      <c r="N12" s="242">
        <v>428.49599999999998</v>
      </c>
      <c r="O12" s="242">
        <v>438.81</v>
      </c>
      <c r="P12" s="242">
        <v>429.17</v>
      </c>
      <c r="Q12" s="242">
        <v>79.915000000000006</v>
      </c>
      <c r="R12" s="242">
        <v>52.030999999999999</v>
      </c>
      <c r="S12" s="242">
        <v>45.255000000000003</v>
      </c>
      <c r="T12" s="242">
        <v>192.89100000000002</v>
      </c>
      <c r="U12" s="242">
        <v>61.475999999999999</v>
      </c>
      <c r="V12" s="242">
        <v>32.068865605999989</v>
      </c>
      <c r="W12" s="242">
        <v>50.074396378999992</v>
      </c>
      <c r="X12" s="242">
        <v>53.10187580510302</v>
      </c>
      <c r="Y12" s="242">
        <v>70.730792506010005</v>
      </c>
      <c r="Z12" s="242">
        <v>42.569023694324997</v>
      </c>
      <c r="AA12" s="242">
        <f t="shared" si="0"/>
        <v>71.052074646134017</v>
      </c>
      <c r="AC12" s="242">
        <v>71.329763790914001</v>
      </c>
      <c r="AD12" s="242">
        <v>62.289874191437988</v>
      </c>
      <c r="AE12" s="242">
        <v>67.447490770787994</v>
      </c>
      <c r="AF12" s="242">
        <v>42.569023694324997</v>
      </c>
      <c r="AG12" s="242">
        <v>44.504898306682001</v>
      </c>
      <c r="AH12" s="242">
        <v>66.690454702275005</v>
      </c>
      <c r="AI12" s="242">
        <v>79.203341847341989</v>
      </c>
      <c r="AJ12" s="242">
        <v>71.052074646134017</v>
      </c>
    </row>
    <row r="13" spans="2:36" x14ac:dyDescent="0.35">
      <c r="B13" s="15" t="s">
        <v>337</v>
      </c>
      <c r="C13" s="103" t="s">
        <v>18</v>
      </c>
      <c r="D13" s="103" t="s">
        <v>18</v>
      </c>
      <c r="E13" s="103" t="s">
        <v>18</v>
      </c>
      <c r="F13" s="103" t="s">
        <v>18</v>
      </c>
      <c r="G13" s="242">
        <v>585.49923680999996</v>
      </c>
      <c r="H13" s="242">
        <v>753.49300000000005</v>
      </c>
      <c r="I13" s="242">
        <v>864.71074999999996</v>
      </c>
      <c r="J13" s="242">
        <v>713.58699999999999</v>
      </c>
      <c r="K13" s="242">
        <v>2189.56</v>
      </c>
      <c r="L13" s="242">
        <v>1511.2239999999999</v>
      </c>
      <c r="M13" s="242">
        <v>1731.5239999999999</v>
      </c>
      <c r="N13" s="242">
        <v>1695.336</v>
      </c>
      <c r="O13" s="242">
        <v>2156.7069999999999</v>
      </c>
      <c r="P13" s="242">
        <v>2613.9949999999999</v>
      </c>
      <c r="Q13" s="242">
        <v>1245.4490000000001</v>
      </c>
      <c r="R13" s="242">
        <v>1521.2529999999999</v>
      </c>
      <c r="S13" s="242">
        <v>2400.0770000000002</v>
      </c>
      <c r="T13" s="242">
        <v>1803.2049999999999</v>
      </c>
      <c r="U13" s="242">
        <v>1542.722</v>
      </c>
      <c r="V13" s="242">
        <v>2954.3023989589992</v>
      </c>
      <c r="W13" s="242">
        <v>3222.4088658089986</v>
      </c>
      <c r="X13" s="242">
        <v>4900.2045200910579</v>
      </c>
      <c r="Y13" s="242">
        <v>3372.4322691044094</v>
      </c>
      <c r="Z13" s="242">
        <v>3631.28442136693</v>
      </c>
      <c r="AA13" s="242">
        <f t="shared" si="0"/>
        <v>3929.932000624864</v>
      </c>
      <c r="AC13" s="242">
        <v>2333.1117024954292</v>
      </c>
      <c r="AD13" s="242">
        <v>1880.5460160219791</v>
      </c>
      <c r="AE13" s="242">
        <v>1881.4957612275052</v>
      </c>
      <c r="AF13" s="242">
        <v>3631.28442136693</v>
      </c>
      <c r="AG13" s="242">
        <v>3148.0848220196581</v>
      </c>
      <c r="AH13" s="242">
        <v>2334.1390952452603</v>
      </c>
      <c r="AI13" s="242">
        <v>1849.488626125592</v>
      </c>
      <c r="AJ13" s="242">
        <v>3929.932000624864</v>
      </c>
    </row>
    <row r="14" spans="2:36" x14ac:dyDescent="0.35">
      <c r="B14" s="66" t="s">
        <v>62</v>
      </c>
      <c r="C14" s="138" t="s">
        <v>18</v>
      </c>
      <c r="D14" s="138" t="s">
        <v>18</v>
      </c>
      <c r="E14" s="138" t="s">
        <v>18</v>
      </c>
      <c r="F14" s="138" t="s">
        <v>18</v>
      </c>
      <c r="G14" s="255">
        <v>24032.974933459252</v>
      </c>
      <c r="H14" s="255">
        <v>25407.111772089993</v>
      </c>
      <c r="I14" s="255">
        <v>31871.492669999996</v>
      </c>
      <c r="J14" s="255">
        <v>35709.093999999997</v>
      </c>
      <c r="K14" s="255">
        <v>40261.557000000008</v>
      </c>
      <c r="L14" s="255">
        <v>40488.853000000003</v>
      </c>
      <c r="M14" s="255">
        <v>41267.629000000001</v>
      </c>
      <c r="N14" s="255">
        <v>42627.843999999997</v>
      </c>
      <c r="O14" s="255">
        <v>42065.536999999997</v>
      </c>
      <c r="P14" s="255">
        <v>42873.025000000001</v>
      </c>
      <c r="Q14" s="255">
        <v>42536.964999999997</v>
      </c>
      <c r="R14" s="255">
        <v>44083.745999999999</v>
      </c>
      <c r="S14" s="255">
        <v>42075.048999999999</v>
      </c>
      <c r="T14" s="255">
        <v>41626.960000000006</v>
      </c>
      <c r="U14" s="255">
        <v>42361.646000000008</v>
      </c>
      <c r="V14" s="255">
        <v>43271.417816000001</v>
      </c>
      <c r="W14" s="255">
        <v>50994.152255067034</v>
      </c>
      <c r="X14" s="255">
        <v>58816.410706601637</v>
      </c>
      <c r="Y14" s="255">
        <v>56696.674236901243</v>
      </c>
      <c r="Z14" s="255">
        <v>56430.815886556251</v>
      </c>
      <c r="AA14" s="255">
        <f t="shared" si="0"/>
        <v>54956.374942881717</v>
      </c>
      <c r="AC14" s="255">
        <v>55768.449438918353</v>
      </c>
      <c r="AD14" s="255">
        <v>55389.76534818286</v>
      </c>
      <c r="AE14" s="255">
        <v>54924.887726263798</v>
      </c>
      <c r="AF14" s="255">
        <v>56430.815886556251</v>
      </c>
      <c r="AG14" s="255">
        <v>56594.475156558685</v>
      </c>
      <c r="AH14" s="255">
        <v>53634.549153353437</v>
      </c>
      <c r="AI14" s="255">
        <v>53077.687758275068</v>
      </c>
      <c r="AJ14" s="255">
        <v>54956.374942881717</v>
      </c>
    </row>
    <row r="15" spans="2:36" x14ac:dyDescent="0.35">
      <c r="B15" s="24"/>
      <c r="C15" s="59"/>
      <c r="D15" s="59"/>
      <c r="E15" s="59"/>
      <c r="F15" s="59"/>
      <c r="G15" s="226"/>
      <c r="H15" s="226"/>
      <c r="I15" s="226"/>
      <c r="J15" s="226"/>
      <c r="K15" s="226"/>
      <c r="L15" s="226"/>
      <c r="M15" s="226"/>
      <c r="N15" s="226"/>
      <c r="O15" s="226"/>
      <c r="P15" s="226"/>
      <c r="Q15" s="226"/>
      <c r="R15" s="226"/>
      <c r="S15" s="226"/>
      <c r="T15" s="226"/>
      <c r="U15" s="226"/>
      <c r="V15" s="226"/>
      <c r="W15" s="60"/>
      <c r="X15" s="60"/>
      <c r="Y15" s="60"/>
      <c r="Z15" s="60"/>
      <c r="AA15" s="60"/>
      <c r="AC15" s="226"/>
      <c r="AD15" s="226"/>
      <c r="AE15" s="69"/>
      <c r="AF15" s="69"/>
      <c r="AG15" s="226"/>
      <c r="AH15" s="226"/>
      <c r="AI15" s="226"/>
      <c r="AJ15" s="69"/>
    </row>
    <row r="16" spans="2:36" x14ac:dyDescent="0.35">
      <c r="B16" s="164" t="s">
        <v>338</v>
      </c>
      <c r="C16" s="61">
        <v>2001</v>
      </c>
      <c r="D16" s="61">
        <v>2002</v>
      </c>
      <c r="E16" s="61">
        <v>2003</v>
      </c>
      <c r="F16" s="61">
        <v>2004</v>
      </c>
      <c r="G16" s="218">
        <v>2005</v>
      </c>
      <c r="H16" s="218">
        <v>2006</v>
      </c>
      <c r="I16" s="218">
        <v>2007</v>
      </c>
      <c r="J16" s="218">
        <v>2008</v>
      </c>
      <c r="K16" s="218">
        <v>2009</v>
      </c>
      <c r="L16" s="218">
        <v>2010</v>
      </c>
      <c r="M16" s="218">
        <v>2011</v>
      </c>
      <c r="N16" s="218">
        <v>2012</v>
      </c>
      <c r="O16" s="218">
        <v>2013</v>
      </c>
      <c r="P16" s="218">
        <v>2014</v>
      </c>
      <c r="Q16" s="218">
        <v>2015</v>
      </c>
      <c r="R16" s="218">
        <v>2016</v>
      </c>
      <c r="S16" s="218">
        <v>2017</v>
      </c>
      <c r="T16" s="218">
        <v>2018</v>
      </c>
      <c r="U16" s="218">
        <v>2019</v>
      </c>
      <c r="V16" s="218">
        <v>2020</v>
      </c>
      <c r="W16" s="218">
        <v>2021</v>
      </c>
      <c r="X16" s="218">
        <v>2022</v>
      </c>
      <c r="Y16" s="218">
        <v>2023</v>
      </c>
      <c r="Z16" s="219">
        <v>2024</v>
      </c>
      <c r="AA16" s="220">
        <v>2025</v>
      </c>
      <c r="AC16" s="221" t="s">
        <v>3</v>
      </c>
      <c r="AD16" s="221" t="s">
        <v>4</v>
      </c>
      <c r="AE16" s="221" t="s">
        <v>5</v>
      </c>
      <c r="AF16" s="221">
        <v>2024</v>
      </c>
      <c r="AG16" s="222" t="s">
        <v>6</v>
      </c>
      <c r="AH16" s="222" t="s">
        <v>7</v>
      </c>
      <c r="AI16" s="222" t="s">
        <v>8</v>
      </c>
      <c r="AJ16" s="222">
        <v>2025</v>
      </c>
    </row>
    <row r="17" spans="1:44" x14ac:dyDescent="0.35">
      <c r="B17" s="15" t="s">
        <v>339</v>
      </c>
      <c r="C17" s="25" t="s">
        <v>18</v>
      </c>
      <c r="D17" s="25" t="s">
        <v>18</v>
      </c>
      <c r="E17" s="25" t="s">
        <v>18</v>
      </c>
      <c r="F17" s="103" t="s">
        <v>18</v>
      </c>
      <c r="G17" s="242">
        <v>4823.4024179999997</v>
      </c>
      <c r="H17" s="242">
        <v>5527.4440000000004</v>
      </c>
      <c r="I17" s="242">
        <v>6264.1460518399308</v>
      </c>
      <c r="J17" s="242">
        <v>6365.18</v>
      </c>
      <c r="K17" s="242">
        <v>7291.1509999999998</v>
      </c>
      <c r="L17" s="242">
        <v>7854.5579999999991</v>
      </c>
      <c r="M17" s="242">
        <v>8109.5339999999997</v>
      </c>
      <c r="N17" s="242">
        <v>8192.3539999999994</v>
      </c>
      <c r="O17" s="242">
        <v>8445.7559999999994</v>
      </c>
      <c r="P17" s="242">
        <v>8681.4650000000001</v>
      </c>
      <c r="Q17" s="242">
        <v>8669.7749999999996</v>
      </c>
      <c r="R17" s="242">
        <v>9406.2870000000003</v>
      </c>
      <c r="S17" s="242">
        <v>9545.9380000000001</v>
      </c>
      <c r="T17" s="242">
        <v>8968.1779999999999</v>
      </c>
      <c r="U17" s="242">
        <v>8858.1869999999999</v>
      </c>
      <c r="V17" s="242">
        <v>9582.6551040250761</v>
      </c>
      <c r="W17" s="242">
        <v>9322.8087895600383</v>
      </c>
      <c r="X17" s="242">
        <v>8883.4486980405072</v>
      </c>
      <c r="Y17" s="242">
        <v>11552.638664365235</v>
      </c>
      <c r="Z17" s="242">
        <v>11548.031738774082</v>
      </c>
      <c r="AA17" s="242">
        <f t="shared" ref="AA17:AA19" si="1">AJ17</f>
        <v>11341.718410722475</v>
      </c>
      <c r="AC17" s="242">
        <v>11845.305252245704</v>
      </c>
      <c r="AD17" s="242">
        <v>11337.707810825876</v>
      </c>
      <c r="AE17" s="242">
        <v>11527.153929427299</v>
      </c>
      <c r="AF17" s="242">
        <v>11548.031738774082</v>
      </c>
      <c r="AG17" s="242">
        <v>11838.455251391662</v>
      </c>
      <c r="AH17" s="242">
        <v>10759.790030098033</v>
      </c>
      <c r="AI17" s="242">
        <v>11060.010611142394</v>
      </c>
      <c r="AJ17" s="242">
        <v>11341.718410722475</v>
      </c>
    </row>
    <row r="18" spans="1:44" x14ac:dyDescent="0.35">
      <c r="B18" s="15" t="s">
        <v>52</v>
      </c>
      <c r="C18" s="25" t="s">
        <v>18</v>
      </c>
      <c r="D18" s="25" t="s">
        <v>18</v>
      </c>
      <c r="E18" s="25" t="s">
        <v>18</v>
      </c>
      <c r="F18" s="103" t="s">
        <v>18</v>
      </c>
      <c r="G18" s="242">
        <v>1287.7629069999998</v>
      </c>
      <c r="H18" s="242">
        <v>945.66099999999994</v>
      </c>
      <c r="I18" s="242">
        <v>986.62606000000005</v>
      </c>
      <c r="J18" s="242">
        <v>2181.7289999999998</v>
      </c>
      <c r="K18" s="242">
        <v>2687.5369999999998</v>
      </c>
      <c r="L18" s="242">
        <v>2930.4009999999998</v>
      </c>
      <c r="M18" s="242">
        <v>3277.2449999999999</v>
      </c>
      <c r="N18" s="242">
        <v>3239.3139999999999</v>
      </c>
      <c r="O18" s="242">
        <v>3082.1460000000002</v>
      </c>
      <c r="P18" s="242">
        <v>3287.6790000000001</v>
      </c>
      <c r="Q18" s="242">
        <v>3451.7179999999998</v>
      </c>
      <c r="R18" s="242">
        <v>4330.085</v>
      </c>
      <c r="S18" s="242">
        <v>3934.3220000000001</v>
      </c>
      <c r="T18" s="242">
        <v>3932.1489999999999</v>
      </c>
      <c r="U18" s="242">
        <v>3773.826</v>
      </c>
      <c r="V18" s="242">
        <v>3488.3204970000002</v>
      </c>
      <c r="W18" s="242">
        <v>4654.7564893659946</v>
      </c>
      <c r="X18" s="242">
        <v>4951.1588076983207</v>
      </c>
      <c r="Y18" s="242">
        <v>5104.1638684877853</v>
      </c>
      <c r="Z18" s="242">
        <v>4657.2917769738415</v>
      </c>
      <c r="AA18" s="242">
        <f t="shared" si="1"/>
        <v>5164.5108067217898</v>
      </c>
      <c r="AC18" s="242">
        <v>5222.1701382761294</v>
      </c>
      <c r="AD18" s="242">
        <v>5216.6874017136824</v>
      </c>
      <c r="AE18" s="242">
        <v>5156.0851374992644</v>
      </c>
      <c r="AF18" s="242">
        <v>4657.2917769738415</v>
      </c>
      <c r="AG18" s="242">
        <v>4773.3413106286034</v>
      </c>
      <c r="AH18" s="242">
        <v>4481.2852193742374</v>
      </c>
      <c r="AI18" s="242">
        <v>4511.6869420292396</v>
      </c>
      <c r="AJ18" s="242">
        <v>5164.5108067217898</v>
      </c>
    </row>
    <row r="19" spans="1:44" x14ac:dyDescent="0.35">
      <c r="B19" s="66" t="s">
        <v>63</v>
      </c>
      <c r="C19" s="67" t="s">
        <v>18</v>
      </c>
      <c r="D19" s="67" t="s">
        <v>18</v>
      </c>
      <c r="E19" s="67" t="s">
        <v>18</v>
      </c>
      <c r="F19" s="138" t="s">
        <v>18</v>
      </c>
      <c r="G19" s="255">
        <v>6111.1653249999999</v>
      </c>
      <c r="H19" s="255">
        <v>6473.1050000000005</v>
      </c>
      <c r="I19" s="255">
        <v>7250.7721099999999</v>
      </c>
      <c r="J19" s="255">
        <v>8546.9089999999997</v>
      </c>
      <c r="K19" s="255">
        <v>9978.6880000000001</v>
      </c>
      <c r="L19" s="255">
        <v>10784.958999999999</v>
      </c>
      <c r="M19" s="255">
        <v>11386.778999999999</v>
      </c>
      <c r="N19" s="255">
        <v>11431.668</v>
      </c>
      <c r="O19" s="255">
        <v>11527.902</v>
      </c>
      <c r="P19" s="255">
        <v>11969.144</v>
      </c>
      <c r="Q19" s="255">
        <v>12121.492999999999</v>
      </c>
      <c r="R19" s="255">
        <v>13736.371999999999</v>
      </c>
      <c r="S19" s="255">
        <v>13480.26</v>
      </c>
      <c r="T19" s="255">
        <v>12900.326999999999</v>
      </c>
      <c r="U19" s="255">
        <v>12632.012999999999</v>
      </c>
      <c r="V19" s="255">
        <v>13070.975601</v>
      </c>
      <c r="W19" s="255">
        <v>13977.565278926037</v>
      </c>
      <c r="X19" s="255">
        <v>13834.607505738835</v>
      </c>
      <c r="Y19" s="255">
        <v>16656.80253285302</v>
      </c>
      <c r="Z19" s="255">
        <v>16205.323515747908</v>
      </c>
      <c r="AA19" s="255">
        <f t="shared" si="1"/>
        <v>16506.229217444277</v>
      </c>
      <c r="AC19" s="255">
        <v>17067.475390521839</v>
      </c>
      <c r="AD19" s="255">
        <v>16554.395212539555</v>
      </c>
      <c r="AE19" s="255">
        <v>16683.239066926551</v>
      </c>
      <c r="AF19" s="255">
        <v>16205.323515747908</v>
      </c>
      <c r="AG19" s="255">
        <v>16611.796562020278</v>
      </c>
      <c r="AH19" s="255">
        <v>15241.075249472266</v>
      </c>
      <c r="AI19" s="255">
        <v>15571.697553171629</v>
      </c>
      <c r="AJ19" s="255">
        <v>16506.229217444277</v>
      </c>
    </row>
    <row r="20" spans="1:44" x14ac:dyDescent="0.35">
      <c r="B20" s="24"/>
      <c r="C20" s="59"/>
      <c r="D20" s="59"/>
      <c r="E20" s="59"/>
      <c r="F20" s="59"/>
      <c r="G20" s="226"/>
      <c r="H20" s="226"/>
      <c r="I20" s="226"/>
      <c r="J20" s="226"/>
      <c r="K20" s="226"/>
      <c r="L20" s="226"/>
      <c r="M20" s="226"/>
      <c r="N20" s="226"/>
      <c r="O20" s="226"/>
      <c r="P20" s="226"/>
      <c r="Q20" s="226"/>
      <c r="R20" s="226"/>
      <c r="S20" s="226"/>
      <c r="T20" s="226"/>
      <c r="U20" s="226"/>
      <c r="V20" s="226"/>
      <c r="W20" s="60"/>
      <c r="X20" s="60"/>
      <c r="Y20" s="60"/>
      <c r="Z20" s="60"/>
      <c r="AA20" s="60"/>
      <c r="AC20" s="226"/>
      <c r="AD20" s="226"/>
      <c r="AE20" s="69"/>
      <c r="AF20" s="69"/>
      <c r="AG20" s="226"/>
      <c r="AH20" s="226"/>
      <c r="AI20" s="226"/>
      <c r="AJ20" s="69"/>
    </row>
    <row r="21" spans="1:44" x14ac:dyDescent="0.35">
      <c r="B21" s="162" t="s">
        <v>340</v>
      </c>
      <c r="C21" s="61">
        <v>2001</v>
      </c>
      <c r="D21" s="61">
        <v>2002</v>
      </c>
      <c r="E21" s="61">
        <v>2003</v>
      </c>
      <c r="F21" s="61">
        <v>2004</v>
      </c>
      <c r="G21" s="218">
        <v>2005</v>
      </c>
      <c r="H21" s="218">
        <v>2006</v>
      </c>
      <c r="I21" s="218">
        <v>2007</v>
      </c>
      <c r="J21" s="218">
        <v>2008</v>
      </c>
      <c r="K21" s="218">
        <v>2009</v>
      </c>
      <c r="L21" s="218">
        <v>2010</v>
      </c>
      <c r="M21" s="218">
        <v>2011</v>
      </c>
      <c r="N21" s="218">
        <v>2012</v>
      </c>
      <c r="O21" s="218">
        <v>2013</v>
      </c>
      <c r="P21" s="218">
        <v>2014</v>
      </c>
      <c r="Q21" s="218">
        <v>2015</v>
      </c>
      <c r="R21" s="218">
        <v>2016</v>
      </c>
      <c r="S21" s="218">
        <v>2017</v>
      </c>
      <c r="T21" s="218">
        <v>2018</v>
      </c>
      <c r="U21" s="218">
        <v>2019</v>
      </c>
      <c r="V21" s="218">
        <v>2020</v>
      </c>
      <c r="W21" s="218">
        <v>2021</v>
      </c>
      <c r="X21" s="218">
        <v>2022</v>
      </c>
      <c r="Y21" s="218">
        <v>2023</v>
      </c>
      <c r="Z21" s="219">
        <v>2024</v>
      </c>
      <c r="AA21" s="220">
        <v>2025</v>
      </c>
      <c r="AC21" s="221" t="s">
        <v>3</v>
      </c>
      <c r="AD21" s="221" t="s">
        <v>4</v>
      </c>
      <c r="AE21" s="221" t="s">
        <v>5</v>
      </c>
      <c r="AF21" s="221">
        <v>2024</v>
      </c>
      <c r="AG21" s="222" t="s">
        <v>6</v>
      </c>
      <c r="AH21" s="222" t="s">
        <v>7</v>
      </c>
      <c r="AI21" s="222" t="s">
        <v>8</v>
      </c>
      <c r="AJ21" s="222">
        <v>2025</v>
      </c>
    </row>
    <row r="22" spans="1:44" x14ac:dyDescent="0.35">
      <c r="B22" s="15" t="s">
        <v>341</v>
      </c>
      <c r="C22" s="25" t="str">
        <f>IFERROR(C23+C24,"-")</f>
        <v>-</v>
      </c>
      <c r="D22" s="25" t="str">
        <f>IFERROR(D23+D24,"-")</f>
        <v>-</v>
      </c>
      <c r="E22" s="25" t="str">
        <f>IFERROR(E23+E24,"-")</f>
        <v>-</v>
      </c>
      <c r="F22" s="25" t="str">
        <f t="shared" ref="F22" si="2">IFERROR(F23+F24,"-")</f>
        <v>-</v>
      </c>
      <c r="G22" s="242">
        <v>10584.300207</v>
      </c>
      <c r="H22" s="242">
        <v>10153.049999999999</v>
      </c>
      <c r="I22" s="242">
        <v>12605.992259999999</v>
      </c>
      <c r="J22" s="242">
        <v>14686.325000000001</v>
      </c>
      <c r="K22" s="242">
        <v>16280.98</v>
      </c>
      <c r="L22" s="242">
        <v>17891.646000000001</v>
      </c>
      <c r="M22" s="242">
        <v>18785.109</v>
      </c>
      <c r="N22" s="242">
        <v>20523.227999999999</v>
      </c>
      <c r="O22" s="242">
        <v>19758.809000000001</v>
      </c>
      <c r="P22" s="242">
        <v>20298.183000000001</v>
      </c>
      <c r="Q22" s="242">
        <v>19270.54</v>
      </c>
      <c r="R22" s="242">
        <v>18026.675999999999</v>
      </c>
      <c r="S22" s="242">
        <v>16917.764999999999</v>
      </c>
      <c r="T22" s="242">
        <v>16084.898999999999</v>
      </c>
      <c r="U22" s="242">
        <v>16571.469000000001</v>
      </c>
      <c r="V22" s="242">
        <v>16286.763396119997</v>
      </c>
      <c r="W22" s="242">
        <v>16817.935141414997</v>
      </c>
      <c r="X22" s="242">
        <v>20022.473545859331</v>
      </c>
      <c r="Y22" s="242">
        <v>20632.690643095404</v>
      </c>
      <c r="Z22" s="242">
        <v>21650.834751324794</v>
      </c>
      <c r="AA22" s="242">
        <f t="shared" ref="AA22:AA34" si="3">AJ22</f>
        <v>21790.889186250064</v>
      </c>
      <c r="AC22" s="242">
        <v>20232.659642401082</v>
      </c>
      <c r="AD22" s="242">
        <v>21247.89980561932</v>
      </c>
      <c r="AE22" s="242">
        <v>21682.643149535579</v>
      </c>
      <c r="AF22" s="242">
        <v>21650.834751324794</v>
      </c>
      <c r="AG22" s="242">
        <v>21770.992393909557</v>
      </c>
      <c r="AH22" s="242">
        <v>22012.505769623524</v>
      </c>
      <c r="AI22" s="242">
        <v>21596.840250341262</v>
      </c>
      <c r="AJ22" s="242">
        <v>21790.889186250064</v>
      </c>
    </row>
    <row r="23" spans="1:44" x14ac:dyDescent="0.35">
      <c r="B23" s="17" t="s">
        <v>342</v>
      </c>
      <c r="C23" s="102" t="s">
        <v>18</v>
      </c>
      <c r="D23" s="102" t="s">
        <v>18</v>
      </c>
      <c r="E23" s="102" t="s">
        <v>18</v>
      </c>
      <c r="F23" s="102" t="s">
        <v>18</v>
      </c>
      <c r="G23" s="256">
        <v>8600.7207670000007</v>
      </c>
      <c r="H23" s="256">
        <v>8624.6949999999997</v>
      </c>
      <c r="I23" s="256">
        <v>10659.3699</v>
      </c>
      <c r="J23" s="256">
        <v>10874.311</v>
      </c>
      <c r="K23" s="256">
        <v>13486.499</v>
      </c>
      <c r="L23" s="256">
        <v>14887.195</v>
      </c>
      <c r="M23" s="256">
        <v>15786.411</v>
      </c>
      <c r="N23" s="256">
        <v>16715.724999999999</v>
      </c>
      <c r="O23" s="256">
        <v>15600.723</v>
      </c>
      <c r="P23" s="256">
        <v>16400.827000000001</v>
      </c>
      <c r="Q23" s="256">
        <v>15653.876</v>
      </c>
      <c r="R23" s="256">
        <v>15550.272999999999</v>
      </c>
      <c r="S23" s="242">
        <v>15469.636</v>
      </c>
      <c r="T23" s="256">
        <v>13462.39</v>
      </c>
      <c r="U23" s="256">
        <v>13124.615</v>
      </c>
      <c r="V23" s="256">
        <v>14023.940408667995</v>
      </c>
      <c r="W23" s="256">
        <v>15299.587551628996</v>
      </c>
      <c r="X23" s="256">
        <v>15782.604305561636</v>
      </c>
      <c r="Y23" s="256">
        <v>16728.11087113899</v>
      </c>
      <c r="Z23" s="242">
        <v>18416.185506314116</v>
      </c>
      <c r="AA23" s="242">
        <f t="shared" si="3"/>
        <v>18698.782064088027</v>
      </c>
      <c r="AC23" s="256">
        <v>17612.283279910363</v>
      </c>
      <c r="AD23" s="256">
        <v>17634.374806313303</v>
      </c>
      <c r="AE23" s="256">
        <v>18454.850330834084</v>
      </c>
      <c r="AF23" s="256">
        <v>18416.185506314116</v>
      </c>
      <c r="AG23" s="256">
        <v>18281.716267444364</v>
      </c>
      <c r="AH23" s="256">
        <v>17627.125289557378</v>
      </c>
      <c r="AI23" s="256">
        <v>17589.090078601716</v>
      </c>
      <c r="AJ23" s="256">
        <v>18698.782064088027</v>
      </c>
    </row>
    <row r="24" spans="1:44" x14ac:dyDescent="0.35">
      <c r="B24" s="17" t="s">
        <v>343</v>
      </c>
      <c r="C24" s="102" t="s">
        <v>18</v>
      </c>
      <c r="D24" s="102" t="s">
        <v>18</v>
      </c>
      <c r="E24" s="102" t="s">
        <v>18</v>
      </c>
      <c r="F24" s="102" t="s">
        <v>18</v>
      </c>
      <c r="G24" s="256">
        <v>1983.57944</v>
      </c>
      <c r="H24" s="256">
        <v>1528.355</v>
      </c>
      <c r="I24" s="256">
        <v>1946.6223600000001</v>
      </c>
      <c r="J24" s="256">
        <v>3812.0140000000001</v>
      </c>
      <c r="K24" s="256">
        <v>2794.4810000000002</v>
      </c>
      <c r="L24" s="256">
        <v>3004.451</v>
      </c>
      <c r="M24" s="256">
        <v>2998.6979999999999</v>
      </c>
      <c r="N24" s="256">
        <v>3807.5030000000002</v>
      </c>
      <c r="O24" s="256">
        <v>4158.0860000000002</v>
      </c>
      <c r="P24" s="256">
        <v>3897.3560000000002</v>
      </c>
      <c r="Q24" s="256">
        <v>3616.6640000000002</v>
      </c>
      <c r="R24" s="256">
        <v>2476.4029999999998</v>
      </c>
      <c r="S24" s="256">
        <v>1448.1289999999999</v>
      </c>
      <c r="T24" s="256">
        <v>2622.509</v>
      </c>
      <c r="U24" s="256">
        <v>3446.8539999999998</v>
      </c>
      <c r="V24" s="256">
        <v>2262.8229874520011</v>
      </c>
      <c r="W24" s="256">
        <v>1518.347589786001</v>
      </c>
      <c r="X24" s="256">
        <v>4239.8692402976958</v>
      </c>
      <c r="Y24" s="256">
        <v>3904.5797719564143</v>
      </c>
      <c r="Z24" s="242">
        <v>3234.6492450106775</v>
      </c>
      <c r="AA24" s="242">
        <f t="shared" si="3"/>
        <v>3092.1071221620364</v>
      </c>
      <c r="AC24" s="256">
        <v>2620.3763624907183</v>
      </c>
      <c r="AD24" s="256">
        <v>3613.524999306017</v>
      </c>
      <c r="AE24" s="256">
        <v>3227.7928187014945</v>
      </c>
      <c r="AF24" s="256">
        <v>3234.6492450106775</v>
      </c>
      <c r="AG24" s="256">
        <v>3489.2761264651926</v>
      </c>
      <c r="AH24" s="256">
        <v>4385.3804800661446</v>
      </c>
      <c r="AI24" s="256">
        <v>4007.7501717395467</v>
      </c>
      <c r="AJ24" s="256">
        <v>3092.1071221620364</v>
      </c>
    </row>
    <row r="25" spans="1:44" x14ac:dyDescent="0.35">
      <c r="B25" s="15" t="s">
        <v>344</v>
      </c>
      <c r="C25" s="103" t="s">
        <v>18</v>
      </c>
      <c r="D25" s="103" t="s">
        <v>18</v>
      </c>
      <c r="E25" s="103" t="s">
        <v>18</v>
      </c>
      <c r="F25" s="103" t="s">
        <v>18</v>
      </c>
      <c r="G25" s="254" t="s">
        <v>18</v>
      </c>
      <c r="H25" s="254" t="s">
        <v>18</v>
      </c>
      <c r="I25" s="254" t="s">
        <v>18</v>
      </c>
      <c r="J25" s="254" t="s">
        <v>18</v>
      </c>
      <c r="K25" s="254" t="s">
        <v>18</v>
      </c>
      <c r="L25" s="254" t="s">
        <v>18</v>
      </c>
      <c r="M25" s="242">
        <v>1823.157802950175</v>
      </c>
      <c r="N25" s="242">
        <v>1933.425279726767</v>
      </c>
      <c r="O25" s="242">
        <v>1934.535057556641</v>
      </c>
      <c r="P25" s="242">
        <v>1880.272739681084</v>
      </c>
      <c r="Q25" s="242">
        <v>1823.4935823627636</v>
      </c>
      <c r="R25" s="242">
        <v>1726.8449534430399</v>
      </c>
      <c r="S25" s="256">
        <v>1522.2522320760522</v>
      </c>
      <c r="T25" s="242">
        <v>1407.3019999999999</v>
      </c>
      <c r="U25" s="242">
        <v>1311.6689999999999</v>
      </c>
      <c r="V25" s="242">
        <v>1342.3034143379996</v>
      </c>
      <c r="W25" s="242">
        <v>1119.7999979480001</v>
      </c>
      <c r="X25" s="242">
        <v>771.06640853061401</v>
      </c>
      <c r="Y25" s="242">
        <v>664.86828014836419</v>
      </c>
      <c r="Z25" s="242">
        <v>442.53849720685719</v>
      </c>
      <c r="AA25" s="242">
        <f t="shared" si="3"/>
        <v>423.0509591748251</v>
      </c>
      <c r="AC25" s="242">
        <v>639.84006142708802</v>
      </c>
      <c r="AD25" s="242">
        <v>588.93812013471506</v>
      </c>
      <c r="AE25" s="242">
        <v>551.77202615319186</v>
      </c>
      <c r="AF25" s="242">
        <v>442.53849720685719</v>
      </c>
      <c r="AG25" s="242">
        <v>432.45604585335491</v>
      </c>
      <c r="AH25" s="242">
        <v>433.06374529527795</v>
      </c>
      <c r="AI25" s="242">
        <v>425.86101476221688</v>
      </c>
      <c r="AJ25" s="242">
        <v>423.0509591748251</v>
      </c>
    </row>
    <row r="26" spans="1:44" x14ac:dyDescent="0.35">
      <c r="B26" s="15" t="s">
        <v>345</v>
      </c>
      <c r="C26" s="103" t="s">
        <v>18</v>
      </c>
      <c r="D26" s="103" t="s">
        <v>18</v>
      </c>
      <c r="E26" s="103" t="s">
        <v>18</v>
      </c>
      <c r="F26" s="103" t="s">
        <v>18</v>
      </c>
      <c r="G26" s="254" t="s">
        <v>18</v>
      </c>
      <c r="H26" s="254" t="s">
        <v>18</v>
      </c>
      <c r="I26" s="254" t="s">
        <v>18</v>
      </c>
      <c r="J26" s="254" t="s">
        <v>18</v>
      </c>
      <c r="K26" s="254" t="s">
        <v>18</v>
      </c>
      <c r="L26" s="254" t="s">
        <v>18</v>
      </c>
      <c r="M26" s="242">
        <v>1783.8612410052601</v>
      </c>
      <c r="N26" s="242">
        <v>1679.7532220403198</v>
      </c>
      <c r="O26" s="242">
        <v>1508.4952814734002</v>
      </c>
      <c r="P26" s="242">
        <v>1801.9629226835002</v>
      </c>
      <c r="Q26" s="242">
        <v>1164.7735773681009</v>
      </c>
      <c r="R26" s="242">
        <v>1520.2254885533271</v>
      </c>
      <c r="S26" s="242">
        <v>1249.1096941623409</v>
      </c>
      <c r="T26" s="242">
        <v>1269.2489999999998</v>
      </c>
      <c r="U26" s="242">
        <v>1286.9289884971899</v>
      </c>
      <c r="V26" s="242">
        <v>1134.4478748729994</v>
      </c>
      <c r="W26" s="242">
        <v>1528.1685471390001</v>
      </c>
      <c r="X26" s="242">
        <v>1413.7996134608481</v>
      </c>
      <c r="Y26" s="242">
        <v>1419.0544196152082</v>
      </c>
      <c r="Z26" s="242">
        <v>1451.7236421105454</v>
      </c>
      <c r="AA26" s="242">
        <f t="shared" si="3"/>
        <v>1216.4484854042589</v>
      </c>
      <c r="AC26" s="242">
        <v>1370.6212624870866</v>
      </c>
      <c r="AD26" s="242">
        <v>1269.5972856194776</v>
      </c>
      <c r="AE26" s="242">
        <v>1174.0867400362743</v>
      </c>
      <c r="AF26" s="242">
        <v>1451.7236421105454</v>
      </c>
      <c r="AG26" s="242">
        <v>1371.7502548959651</v>
      </c>
      <c r="AH26" s="242">
        <v>1250.9546039579423</v>
      </c>
      <c r="AI26" s="242">
        <v>1309.003298457711</v>
      </c>
      <c r="AJ26" s="242">
        <v>1216.4484854042589</v>
      </c>
    </row>
    <row r="27" spans="1:44" x14ac:dyDescent="0.35">
      <c r="B27" s="14" t="s">
        <v>222</v>
      </c>
      <c r="C27" s="103" t="s">
        <v>18</v>
      </c>
      <c r="D27" s="103" t="s">
        <v>18</v>
      </c>
      <c r="E27" s="103" t="s">
        <v>18</v>
      </c>
      <c r="F27" s="103" t="s">
        <v>18</v>
      </c>
      <c r="G27" s="242">
        <v>2112.4942120000005</v>
      </c>
      <c r="H27" s="242">
        <v>2159.0329999999999</v>
      </c>
      <c r="I27" s="242">
        <v>376.04076000000003</v>
      </c>
      <c r="J27" s="242">
        <v>323.71899999999999</v>
      </c>
      <c r="K27" s="242">
        <v>342.755</v>
      </c>
      <c r="L27" s="242">
        <v>431.19400000000002</v>
      </c>
      <c r="M27" s="242">
        <v>415.149</v>
      </c>
      <c r="N27" s="242">
        <v>382.86599999999999</v>
      </c>
      <c r="O27" s="242">
        <v>381.67</v>
      </c>
      <c r="P27" s="242">
        <v>485.53899999999999</v>
      </c>
      <c r="Q27" s="242">
        <v>506.072</v>
      </c>
      <c r="R27" s="242">
        <v>671.49199999999996</v>
      </c>
      <c r="S27" s="242">
        <v>752.82899999999995</v>
      </c>
      <c r="T27" s="242">
        <v>1018.4449999999999</v>
      </c>
      <c r="U27" s="242">
        <v>1052.5170000000001</v>
      </c>
      <c r="V27" s="242">
        <v>1254.2591110000001</v>
      </c>
      <c r="W27" s="242">
        <v>1086.907587619</v>
      </c>
      <c r="X27" s="242">
        <v>973.34397805852939</v>
      </c>
      <c r="Y27" s="242">
        <v>922.72731449250591</v>
      </c>
      <c r="Z27" s="242">
        <v>1346.146472020142</v>
      </c>
      <c r="AA27" s="242">
        <f t="shared" si="3"/>
        <v>1390.9122424070665</v>
      </c>
      <c r="AC27" s="242">
        <v>975.26993430881851</v>
      </c>
      <c r="AD27" s="242">
        <v>980.52429739836623</v>
      </c>
      <c r="AE27" s="242">
        <v>980.03652839002905</v>
      </c>
      <c r="AF27" s="242">
        <v>1346.146472020142</v>
      </c>
      <c r="AG27" s="242">
        <v>1380.2476397650955</v>
      </c>
      <c r="AH27" s="242">
        <v>1315.0483413443192</v>
      </c>
      <c r="AI27" s="242">
        <v>1322.5451360355848</v>
      </c>
      <c r="AJ27" s="242">
        <v>1390.9122424070665</v>
      </c>
    </row>
    <row r="28" spans="1:44" x14ac:dyDescent="0.35">
      <c r="B28" s="3" t="s">
        <v>346</v>
      </c>
      <c r="C28" s="103" t="s">
        <v>18</v>
      </c>
      <c r="D28" s="103" t="s">
        <v>18</v>
      </c>
      <c r="E28" s="103" t="s">
        <v>18</v>
      </c>
      <c r="F28" s="103" t="s">
        <v>18</v>
      </c>
      <c r="G28" s="242">
        <v>369.72161399999999</v>
      </c>
      <c r="H28" s="242">
        <v>557.26900000000001</v>
      </c>
      <c r="I28" s="242">
        <v>688.11643000000004</v>
      </c>
      <c r="J28" s="242">
        <v>655.947</v>
      </c>
      <c r="K28" s="242">
        <v>758.89300000000003</v>
      </c>
      <c r="L28" s="242">
        <v>856.072</v>
      </c>
      <c r="M28" s="242">
        <v>1500.808</v>
      </c>
      <c r="N28" s="242">
        <v>1319.7919999999999</v>
      </c>
      <c r="O28" s="242">
        <v>1333.172</v>
      </c>
      <c r="P28" s="242">
        <v>1220.5650000000001</v>
      </c>
      <c r="Q28" s="242">
        <v>1312.3630000000001</v>
      </c>
      <c r="R28" s="242">
        <v>1675.665</v>
      </c>
      <c r="S28" s="242">
        <v>1029.9880000000001</v>
      </c>
      <c r="T28" s="242">
        <v>1238.4270000000001</v>
      </c>
      <c r="U28" s="242">
        <v>1120.5519999999999</v>
      </c>
      <c r="V28" s="242">
        <v>1392.6188079999999</v>
      </c>
      <c r="W28" s="242">
        <v>1696.1257241559997</v>
      </c>
      <c r="X28" s="242">
        <v>2424.945590994374</v>
      </c>
      <c r="Y28" s="242">
        <v>2351.8808992759737</v>
      </c>
      <c r="Z28" s="242">
        <v>2178.3677381284147</v>
      </c>
      <c r="AA28" s="242">
        <f t="shared" si="3"/>
        <v>2312.8125202195188</v>
      </c>
      <c r="AC28" s="242">
        <v>2618.9311606639212</v>
      </c>
      <c r="AD28" s="242">
        <v>2547.8269141626811</v>
      </c>
      <c r="AE28" s="242">
        <v>2536.6305202039521</v>
      </c>
      <c r="AF28" s="242">
        <v>2178.3677381284147</v>
      </c>
      <c r="AG28" s="242">
        <v>2514.4357226984057</v>
      </c>
      <c r="AH28" s="242">
        <v>2367.6745991533262</v>
      </c>
      <c r="AI28" s="242">
        <v>2419.8964492876794</v>
      </c>
      <c r="AJ28" s="242">
        <v>2312.8125202195188</v>
      </c>
    </row>
    <row r="29" spans="1:44" x14ac:dyDescent="0.35">
      <c r="B29" s="18" t="s">
        <v>347</v>
      </c>
      <c r="C29" s="103" t="s">
        <v>18</v>
      </c>
      <c r="D29" s="103" t="s">
        <v>18</v>
      </c>
      <c r="E29" s="103" t="s">
        <v>18</v>
      </c>
      <c r="F29" s="103" t="s">
        <v>18</v>
      </c>
      <c r="G29" s="254" t="s">
        <v>18</v>
      </c>
      <c r="H29" s="254" t="s">
        <v>18</v>
      </c>
      <c r="I29" s="254" t="s">
        <v>18</v>
      </c>
      <c r="J29" s="254" t="s">
        <v>18</v>
      </c>
      <c r="K29" s="254" t="s">
        <v>18</v>
      </c>
      <c r="L29" s="254" t="s">
        <v>18</v>
      </c>
      <c r="M29" s="257" t="s">
        <v>18</v>
      </c>
      <c r="N29" s="257" t="s">
        <v>18</v>
      </c>
      <c r="O29" s="257" t="s">
        <v>18</v>
      </c>
      <c r="P29" s="257" t="s">
        <v>18</v>
      </c>
      <c r="Q29" s="242">
        <v>791.44378602739903</v>
      </c>
      <c r="R29" s="242">
        <v>819.19896940127273</v>
      </c>
      <c r="S29" s="242">
        <v>914.61182589935879</v>
      </c>
      <c r="T29" s="242">
        <v>962</v>
      </c>
      <c r="U29" s="242">
        <v>1002.85501150281</v>
      </c>
      <c r="V29" s="242">
        <v>799.09438465599987</v>
      </c>
      <c r="W29" s="242">
        <v>731.57260185200005</v>
      </c>
      <c r="X29" s="242">
        <v>798.36288313852606</v>
      </c>
      <c r="Y29" s="242">
        <v>769.19101319384788</v>
      </c>
      <c r="Z29" s="242">
        <v>1521.0112466570317</v>
      </c>
      <c r="AA29" s="242">
        <f t="shared" si="3"/>
        <v>1699.0604592519148</v>
      </c>
      <c r="AC29" s="242">
        <v>806.20992811633892</v>
      </c>
      <c r="AD29" s="242">
        <v>958.64917757322382</v>
      </c>
      <c r="AE29" s="242">
        <v>1059.0761487462503</v>
      </c>
      <c r="AF29" s="242">
        <v>1521.0112466570317</v>
      </c>
      <c r="AG29" s="242">
        <v>1425.6568506240765</v>
      </c>
      <c r="AH29" s="242">
        <v>1279.5730350633439</v>
      </c>
      <c r="AI29" s="242">
        <v>1260.6902305717281</v>
      </c>
      <c r="AJ29" s="242">
        <v>1699.0604592519148</v>
      </c>
    </row>
    <row r="30" spans="1:44" x14ac:dyDescent="0.35">
      <c r="B30" s="15" t="s">
        <v>348</v>
      </c>
      <c r="C30" s="103" t="s">
        <v>18</v>
      </c>
      <c r="D30" s="103" t="s">
        <v>18</v>
      </c>
      <c r="E30" s="103" t="s">
        <v>18</v>
      </c>
      <c r="F30" s="103" t="s">
        <v>18</v>
      </c>
      <c r="G30" s="242">
        <v>4855.2935734592511</v>
      </c>
      <c r="H30" s="242">
        <v>6064.6560000000009</v>
      </c>
      <c r="I30" s="242">
        <v>10950.571110000001</v>
      </c>
      <c r="J30" s="242">
        <v>11496.194</v>
      </c>
      <c r="K30" s="242">
        <v>12900.241</v>
      </c>
      <c r="L30" s="242">
        <v>10524.982</v>
      </c>
      <c r="M30" s="242">
        <v>5572.7650000000003</v>
      </c>
      <c r="N30" s="242">
        <v>5357.1120000000001</v>
      </c>
      <c r="O30" s="242">
        <v>5620.9539999999997</v>
      </c>
      <c r="P30" s="242">
        <v>5217.3500000000004</v>
      </c>
      <c r="Q30" s="242">
        <v>5546.7879999999996</v>
      </c>
      <c r="R30" s="242">
        <v>5907.2709999999997</v>
      </c>
      <c r="S30" s="242">
        <v>6208.232</v>
      </c>
      <c r="T30" s="242">
        <v>6746.3109999999997</v>
      </c>
      <c r="U30" s="242">
        <v>7383.6419999999998</v>
      </c>
      <c r="V30" s="242">
        <v>7990.9552249999997</v>
      </c>
      <c r="W30" s="242">
        <v>14036.077377470005</v>
      </c>
      <c r="X30" s="242">
        <v>18577.811175636714</v>
      </c>
      <c r="Y30" s="242">
        <v>13279.459132475156</v>
      </c>
      <c r="Z30" s="242">
        <v>11634.870060359452</v>
      </c>
      <c r="AA30" s="242">
        <f t="shared" si="3"/>
        <v>9616.971889473285</v>
      </c>
      <c r="AC30" s="242">
        <v>12057.442078083166</v>
      </c>
      <c r="AD30" s="242">
        <v>11241.934533192743</v>
      </c>
      <c r="AE30" s="242">
        <v>10257.403548450231</v>
      </c>
      <c r="AF30" s="242">
        <v>11634.870060359452</v>
      </c>
      <c r="AG30" s="242">
        <v>11087.139705458938</v>
      </c>
      <c r="AH30" s="242">
        <v>9734.6538249096629</v>
      </c>
      <c r="AI30" s="242">
        <v>9171.1538433217029</v>
      </c>
      <c r="AJ30" s="242">
        <v>9616.971889473285</v>
      </c>
    </row>
    <row r="31" spans="1:44" s="56" customFormat="1" x14ac:dyDescent="0.35">
      <c r="A31"/>
      <c r="B31" s="17" t="s">
        <v>349</v>
      </c>
      <c r="C31" s="102" t="s">
        <v>18</v>
      </c>
      <c r="D31" s="102" t="s">
        <v>18</v>
      </c>
      <c r="E31" s="102" t="s">
        <v>18</v>
      </c>
      <c r="F31" s="102" t="s">
        <v>18</v>
      </c>
      <c r="G31" s="257" t="s">
        <v>18</v>
      </c>
      <c r="H31" s="257" t="s">
        <v>18</v>
      </c>
      <c r="I31" s="257" t="s">
        <v>18</v>
      </c>
      <c r="J31" s="257" t="s">
        <v>18</v>
      </c>
      <c r="K31" s="257" t="s">
        <v>18</v>
      </c>
      <c r="L31" s="257" t="s">
        <v>18</v>
      </c>
      <c r="M31" s="257" t="s">
        <v>18</v>
      </c>
      <c r="N31" s="257" t="s">
        <v>18</v>
      </c>
      <c r="O31" s="257" t="s">
        <v>18</v>
      </c>
      <c r="P31" s="257" t="s">
        <v>18</v>
      </c>
      <c r="Q31" s="257" t="s">
        <v>18</v>
      </c>
      <c r="R31" s="256" t="s">
        <v>18</v>
      </c>
      <c r="S31" s="257" t="s">
        <v>18</v>
      </c>
      <c r="T31" s="257" t="s">
        <v>18</v>
      </c>
      <c r="U31" s="257" t="s">
        <v>18</v>
      </c>
      <c r="V31" s="257">
        <v>1055.6775510909999</v>
      </c>
      <c r="W31" s="256">
        <v>1049.4481511840002</v>
      </c>
      <c r="X31" s="256">
        <v>1387.7924409182303</v>
      </c>
      <c r="Y31" s="256">
        <v>1312.7302775574331</v>
      </c>
      <c r="Z31" s="256">
        <v>1322.152758556743</v>
      </c>
      <c r="AA31" s="256">
        <f t="shared" si="3"/>
        <v>1218.996417634828</v>
      </c>
      <c r="AB31" s="236"/>
      <c r="AC31" s="256">
        <v>1310.8528404789392</v>
      </c>
      <c r="AD31" s="256">
        <v>1282.4660191490441</v>
      </c>
      <c r="AE31" s="256">
        <v>1222.6630194759807</v>
      </c>
      <c r="AF31" s="256">
        <v>1322.152758556743</v>
      </c>
      <c r="AG31" s="256">
        <v>1274.8405357146448</v>
      </c>
      <c r="AH31" s="256">
        <v>1168.9416567744879</v>
      </c>
      <c r="AI31" s="256">
        <v>1140.7240764234837</v>
      </c>
      <c r="AJ31" s="256">
        <v>1218.996417634828</v>
      </c>
      <c r="AK31" s="236"/>
      <c r="AL31" s="236"/>
      <c r="AM31" s="236"/>
      <c r="AN31" s="236"/>
      <c r="AO31" s="236"/>
      <c r="AP31" s="236"/>
      <c r="AQ31" s="236"/>
      <c r="AR31" s="236"/>
    </row>
    <row r="32" spans="1:44" x14ac:dyDescent="0.35">
      <c r="B32" s="66" t="s">
        <v>64</v>
      </c>
      <c r="C32" s="138" t="s">
        <v>18</v>
      </c>
      <c r="D32" s="138" t="s">
        <v>18</v>
      </c>
      <c r="E32" s="138" t="s">
        <v>18</v>
      </c>
      <c r="F32" s="138" t="s">
        <v>18</v>
      </c>
      <c r="G32" s="255">
        <v>17921.80960645925</v>
      </c>
      <c r="H32" s="255">
        <v>18934.007999999998</v>
      </c>
      <c r="I32" s="255">
        <v>24620.720560000002</v>
      </c>
      <c r="J32" s="255">
        <v>27162.184999999998</v>
      </c>
      <c r="K32" s="255">
        <v>30282.868999999999</v>
      </c>
      <c r="L32" s="255">
        <v>29703.894</v>
      </c>
      <c r="M32" s="255">
        <v>29880.850043955437</v>
      </c>
      <c r="N32" s="255">
        <v>31196.176501767084</v>
      </c>
      <c r="O32" s="255">
        <v>30537.635339030036</v>
      </c>
      <c r="P32" s="255">
        <v>30903.872662364585</v>
      </c>
      <c r="Q32" s="255">
        <v>30415.473945758265</v>
      </c>
      <c r="R32" s="255">
        <v>30347.373411397639</v>
      </c>
      <c r="S32" s="255">
        <v>28594.787752137752</v>
      </c>
      <c r="T32" s="255">
        <v>28726.633000000002</v>
      </c>
      <c r="U32" s="255">
        <v>29729.632999999998</v>
      </c>
      <c r="V32" s="255">
        <v>30200.442214000002</v>
      </c>
      <c r="W32" s="255">
        <v>37016.586977599029</v>
      </c>
      <c r="X32" s="255">
        <v>44981.803195678927</v>
      </c>
      <c r="Y32" s="255">
        <v>40039.871702296477</v>
      </c>
      <c r="Z32" s="255">
        <v>40225.492407807236</v>
      </c>
      <c r="AA32" s="255">
        <f t="shared" si="3"/>
        <v>38450.145742180917</v>
      </c>
      <c r="AC32" s="255">
        <v>38700.974067487579</v>
      </c>
      <c r="AD32" s="255">
        <v>38835.37013370057</v>
      </c>
      <c r="AE32" s="255">
        <v>38241.648661515501</v>
      </c>
      <c r="AF32" s="255">
        <v>40225.492407807236</v>
      </c>
      <c r="AG32" s="255">
        <v>39982.678613205397</v>
      </c>
      <c r="AH32" s="255">
        <v>38393.473919347409</v>
      </c>
      <c r="AI32" s="255">
        <v>37505.990222777989</v>
      </c>
      <c r="AJ32" s="255">
        <v>38450.145742180917</v>
      </c>
    </row>
    <row r="33" spans="2:44" x14ac:dyDescent="0.35">
      <c r="B33" s="24"/>
      <c r="C33" s="26"/>
      <c r="D33" s="26"/>
      <c r="E33" s="26"/>
      <c r="F33" s="26"/>
      <c r="G33" s="249"/>
      <c r="H33" s="249"/>
      <c r="I33" s="249"/>
      <c r="J33" s="249"/>
      <c r="K33" s="249"/>
      <c r="L33" s="249"/>
      <c r="M33" s="255"/>
      <c r="N33" s="255"/>
      <c r="O33" s="249"/>
      <c r="P33" s="249"/>
      <c r="Q33" s="249"/>
      <c r="R33" s="249"/>
      <c r="S33" s="249"/>
      <c r="T33" s="258"/>
      <c r="U33" s="258"/>
      <c r="V33" s="258"/>
      <c r="W33" s="70"/>
      <c r="X33" s="70"/>
      <c r="Y33" s="70"/>
      <c r="AA33" s="213">
        <f t="shared" si="3"/>
        <v>0</v>
      </c>
      <c r="AC33" s="70"/>
    </row>
    <row r="34" spans="2:44" x14ac:dyDescent="0.35">
      <c r="B34" s="66" t="s">
        <v>350</v>
      </c>
      <c r="C34" s="138" t="s">
        <v>18</v>
      </c>
      <c r="D34" s="138" t="s">
        <v>18</v>
      </c>
      <c r="E34" s="138" t="s">
        <v>18</v>
      </c>
      <c r="F34" s="138" t="s">
        <v>18</v>
      </c>
      <c r="G34" s="255">
        <v>24032.974931459248</v>
      </c>
      <c r="H34" s="255">
        <v>25407.112999999998</v>
      </c>
      <c r="I34" s="255">
        <v>31871.49267</v>
      </c>
      <c r="J34" s="255">
        <v>35709.093999999997</v>
      </c>
      <c r="K34" s="255">
        <v>40261.557000000001</v>
      </c>
      <c r="L34" s="255">
        <v>40488.853000000003</v>
      </c>
      <c r="M34" s="255">
        <v>41267.629043955436</v>
      </c>
      <c r="N34" s="255">
        <v>42627.844501767082</v>
      </c>
      <c r="O34" s="255">
        <v>42065.537339030037</v>
      </c>
      <c r="P34" s="255">
        <v>42873.016662364585</v>
      </c>
      <c r="Q34" s="255">
        <v>42536.966945758264</v>
      </c>
      <c r="R34" s="255">
        <v>44083.745411397642</v>
      </c>
      <c r="S34" s="255">
        <v>42075.047752137754</v>
      </c>
      <c r="T34" s="259">
        <v>41626.959999999999</v>
      </c>
      <c r="U34" s="259">
        <v>42361.645999999993</v>
      </c>
      <c r="V34" s="259">
        <v>43271.417815000001</v>
      </c>
      <c r="W34" s="259">
        <v>50994.152256525107</v>
      </c>
      <c r="X34" s="259">
        <v>58816.410701417772</v>
      </c>
      <c r="Y34" s="259">
        <v>56696.674235149447</v>
      </c>
      <c r="Z34" s="259">
        <v>56430.815923555165</v>
      </c>
      <c r="AA34" s="259">
        <f t="shared" si="3"/>
        <v>54956.374959625202</v>
      </c>
      <c r="AC34" s="259">
        <v>55768.449458009483</v>
      </c>
      <c r="AD34" s="259">
        <v>55389.765346240158</v>
      </c>
      <c r="AE34" s="433">
        <v>54924.887728442074</v>
      </c>
      <c r="AF34" s="433">
        <v>56430.815923555165</v>
      </c>
      <c r="AG34" s="433">
        <v>56594.475175225736</v>
      </c>
      <c r="AH34" s="433">
        <v>53634.549168819751</v>
      </c>
      <c r="AI34" s="433">
        <v>53077.687775949693</v>
      </c>
      <c r="AJ34" s="433">
        <v>54956.374959625202</v>
      </c>
    </row>
    <row r="35" spans="2:44" x14ac:dyDescent="0.35">
      <c r="B35" s="24"/>
      <c r="C35" s="59"/>
      <c r="D35" s="59"/>
      <c r="E35" s="59"/>
      <c r="F35" s="59"/>
      <c r="G35" s="226"/>
      <c r="H35" s="226"/>
      <c r="I35" s="226"/>
      <c r="J35" s="226"/>
      <c r="K35" s="226"/>
      <c r="L35" s="226"/>
      <c r="M35" s="226"/>
      <c r="N35" s="226"/>
      <c r="O35" s="226"/>
      <c r="P35" s="226"/>
      <c r="Q35" s="226"/>
      <c r="R35" s="226"/>
      <c r="S35" s="226"/>
      <c r="T35" s="226"/>
      <c r="U35" s="226"/>
      <c r="V35" s="226"/>
      <c r="W35" s="60"/>
      <c r="X35" s="60"/>
      <c r="Y35" s="60"/>
      <c r="Z35" s="60"/>
      <c r="AA35" s="60"/>
      <c r="AC35" s="226"/>
      <c r="AD35" s="226"/>
      <c r="AE35" s="69"/>
      <c r="AF35" s="69"/>
      <c r="AG35" s="226"/>
      <c r="AH35" s="226"/>
      <c r="AI35" s="226"/>
      <c r="AJ35" s="69"/>
    </row>
    <row r="36" spans="2:44" x14ac:dyDescent="0.35">
      <c r="B36" s="165" t="s">
        <v>53</v>
      </c>
      <c r="C36" s="61">
        <v>2001</v>
      </c>
      <c r="D36" s="61">
        <v>2002</v>
      </c>
      <c r="E36" s="61">
        <v>2003</v>
      </c>
      <c r="F36" s="61">
        <v>2004</v>
      </c>
      <c r="G36" s="218">
        <v>2005</v>
      </c>
      <c r="H36" s="218">
        <v>2006</v>
      </c>
      <c r="I36" s="218">
        <v>2007</v>
      </c>
      <c r="J36" s="218">
        <v>2008</v>
      </c>
      <c r="K36" s="218">
        <v>2009</v>
      </c>
      <c r="L36" s="218">
        <v>2010</v>
      </c>
      <c r="M36" s="218">
        <v>2011</v>
      </c>
      <c r="N36" s="218">
        <v>2012</v>
      </c>
      <c r="O36" s="218">
        <v>2013</v>
      </c>
      <c r="P36" s="218">
        <v>2014</v>
      </c>
      <c r="Q36" s="218">
        <v>2015</v>
      </c>
      <c r="R36" s="218">
        <v>2016</v>
      </c>
      <c r="S36" s="218">
        <v>2017</v>
      </c>
      <c r="T36" s="218">
        <v>2018</v>
      </c>
      <c r="U36" s="218">
        <v>2019</v>
      </c>
      <c r="V36" s="218">
        <v>2020</v>
      </c>
      <c r="W36" s="218">
        <v>2021</v>
      </c>
      <c r="X36" s="218">
        <v>2022</v>
      </c>
      <c r="Y36" s="218">
        <v>2023</v>
      </c>
      <c r="Z36" s="219">
        <v>2024</v>
      </c>
      <c r="AA36" s="220">
        <v>2025</v>
      </c>
      <c r="AC36" s="221" t="s">
        <v>3</v>
      </c>
      <c r="AD36" s="221" t="s">
        <v>4</v>
      </c>
      <c r="AE36" s="221" t="s">
        <v>5</v>
      </c>
      <c r="AF36" s="221">
        <v>2024</v>
      </c>
      <c r="AG36" s="222" t="s">
        <v>6</v>
      </c>
      <c r="AH36" s="222" t="s">
        <v>7</v>
      </c>
      <c r="AI36" s="222" t="s">
        <v>8</v>
      </c>
      <c r="AJ36" s="222">
        <v>2025</v>
      </c>
    </row>
    <row r="37" spans="2:44" x14ac:dyDescent="0.35">
      <c r="B37" s="5" t="s">
        <v>351</v>
      </c>
      <c r="C37" s="26" t="str">
        <f t="shared" ref="C37:F37" si="4">C25</f>
        <v>-</v>
      </c>
      <c r="D37" s="26" t="str">
        <f t="shared" si="4"/>
        <v>-</v>
      </c>
      <c r="E37" s="26" t="str">
        <f t="shared" si="4"/>
        <v>-</v>
      </c>
      <c r="F37" s="26" t="str">
        <f t="shared" si="4"/>
        <v>-</v>
      </c>
      <c r="G37" s="249" t="s">
        <v>18</v>
      </c>
      <c r="H37" s="249" t="s">
        <v>18</v>
      </c>
      <c r="I37" s="249" t="s">
        <v>18</v>
      </c>
      <c r="J37" s="249" t="s">
        <v>18</v>
      </c>
      <c r="K37" s="249" t="s">
        <v>18</v>
      </c>
      <c r="L37" s="249" t="s">
        <v>18</v>
      </c>
      <c r="M37" s="249">
        <v>1823.157802950175</v>
      </c>
      <c r="N37" s="249">
        <v>1933.425279726767</v>
      </c>
      <c r="O37" s="249">
        <v>1934.535057556641</v>
      </c>
      <c r="P37" s="249">
        <v>1880.272739681084</v>
      </c>
      <c r="Q37" s="249">
        <v>1823</v>
      </c>
      <c r="R37" s="249">
        <v>1727</v>
      </c>
      <c r="S37" s="249">
        <v>1522</v>
      </c>
      <c r="T37" s="249">
        <v>1407.30153885963</v>
      </c>
      <c r="U37" s="249">
        <v>1311.6686975998568</v>
      </c>
      <c r="V37" s="249">
        <v>1342.3034143379996</v>
      </c>
      <c r="W37" s="249">
        <v>1119.7999979480001</v>
      </c>
      <c r="X37" s="249">
        <v>771.06640853061401</v>
      </c>
      <c r="Y37" s="249">
        <v>664.86828014836419</v>
      </c>
      <c r="Z37" s="249">
        <v>442.53849720685719</v>
      </c>
      <c r="AA37" s="249">
        <f t="shared" ref="AA37:AA41" si="5">AJ37</f>
        <v>423.0509591748251</v>
      </c>
      <c r="AB37" s="249"/>
      <c r="AC37" s="249">
        <v>639.84006142708802</v>
      </c>
      <c r="AD37" s="249">
        <v>588.93812013471506</v>
      </c>
      <c r="AE37" s="249">
        <v>551.77202615319186</v>
      </c>
      <c r="AF37" s="249">
        <v>442.53849720685719</v>
      </c>
      <c r="AG37" s="249">
        <v>432.45604585335491</v>
      </c>
      <c r="AH37" s="249">
        <v>433.06374529527795</v>
      </c>
      <c r="AI37" s="249">
        <v>425.86101476221688</v>
      </c>
      <c r="AJ37" s="249">
        <v>423.0509591748251</v>
      </c>
    </row>
    <row r="38" spans="2:44" x14ac:dyDescent="0.35">
      <c r="B38" s="19" t="s">
        <v>352</v>
      </c>
      <c r="C38" s="103" t="s">
        <v>18</v>
      </c>
      <c r="D38" s="103" t="s">
        <v>18</v>
      </c>
      <c r="E38" s="103" t="s">
        <v>18</v>
      </c>
      <c r="F38" s="103" t="s">
        <v>18</v>
      </c>
      <c r="G38" s="254" t="s">
        <v>18</v>
      </c>
      <c r="H38" s="254" t="s">
        <v>18</v>
      </c>
      <c r="I38" s="254" t="s">
        <v>18</v>
      </c>
      <c r="J38" s="254" t="s">
        <v>18</v>
      </c>
      <c r="K38" s="254" t="s">
        <v>18</v>
      </c>
      <c r="L38" s="254" t="s">
        <v>18</v>
      </c>
      <c r="M38" s="254" t="s">
        <v>18</v>
      </c>
      <c r="N38" s="254" t="s">
        <v>18</v>
      </c>
      <c r="O38" s="254" t="s">
        <v>18</v>
      </c>
      <c r="P38" s="254" t="s">
        <v>18</v>
      </c>
      <c r="Q38" s="242">
        <v>883</v>
      </c>
      <c r="R38" s="242">
        <v>815</v>
      </c>
      <c r="S38" s="242">
        <v>763</v>
      </c>
      <c r="T38" s="242">
        <v>759.37628209599393</v>
      </c>
      <c r="U38" s="242">
        <v>630.79007465089001</v>
      </c>
      <c r="V38" s="242">
        <v>629.60840012200003</v>
      </c>
      <c r="W38" s="242">
        <v>518.73377626399997</v>
      </c>
      <c r="X38" s="242">
        <v>344.13571245563401</v>
      </c>
      <c r="Y38" s="242">
        <v>259.77686175843803</v>
      </c>
      <c r="Z38" s="242">
        <v>81.370542457562976</v>
      </c>
      <c r="AA38" s="242">
        <f t="shared" si="5"/>
        <v>82.330507810172008</v>
      </c>
      <c r="AB38" s="249"/>
      <c r="AC38" s="242">
        <v>246.50562975577597</v>
      </c>
      <c r="AD38" s="242">
        <v>228.27376930439695</v>
      </c>
      <c r="AE38" s="242">
        <v>223.37627846337202</v>
      </c>
      <c r="AF38" s="242">
        <v>81.370542457562976</v>
      </c>
      <c r="AG38" s="242">
        <v>74.289074193212997</v>
      </c>
      <c r="AH38" s="242">
        <v>95.992609673617011</v>
      </c>
      <c r="AI38" s="242">
        <v>101.96631886035797</v>
      </c>
      <c r="AJ38" s="242">
        <v>82.330507810172008</v>
      </c>
    </row>
    <row r="39" spans="2:44" x14ac:dyDescent="0.35">
      <c r="B39" s="19" t="s">
        <v>353</v>
      </c>
      <c r="C39" s="103" t="s">
        <v>18</v>
      </c>
      <c r="D39" s="103" t="s">
        <v>18</v>
      </c>
      <c r="E39" s="103" t="s">
        <v>18</v>
      </c>
      <c r="F39" s="103" t="s">
        <v>18</v>
      </c>
      <c r="G39" s="254" t="s">
        <v>18</v>
      </c>
      <c r="H39" s="254" t="s">
        <v>18</v>
      </c>
      <c r="I39" s="254" t="s">
        <v>18</v>
      </c>
      <c r="J39" s="254" t="s">
        <v>18</v>
      </c>
      <c r="K39" s="254" t="s">
        <v>18</v>
      </c>
      <c r="L39" s="254" t="s">
        <v>18</v>
      </c>
      <c r="M39" s="254" t="s">
        <v>18</v>
      </c>
      <c r="N39" s="254" t="s">
        <v>18</v>
      </c>
      <c r="O39" s="254" t="s">
        <v>18</v>
      </c>
      <c r="P39" s="254" t="s">
        <v>18</v>
      </c>
      <c r="Q39" s="242">
        <v>940</v>
      </c>
      <c r="R39" s="242">
        <v>912</v>
      </c>
      <c r="S39" s="242">
        <v>759</v>
      </c>
      <c r="T39" s="242">
        <v>647.92525676363596</v>
      </c>
      <c r="U39" s="242">
        <v>680.87862294896695</v>
      </c>
      <c r="V39" s="242">
        <v>712.69501421600012</v>
      </c>
      <c r="W39" s="242">
        <v>601.06622168400008</v>
      </c>
      <c r="X39" s="242">
        <v>426.93069607498001</v>
      </c>
      <c r="Y39" s="242">
        <v>405.09141838992605</v>
      </c>
      <c r="Z39" s="242">
        <v>361.16795474929404</v>
      </c>
      <c r="AA39" s="242">
        <f t="shared" si="5"/>
        <v>340.72045136465306</v>
      </c>
      <c r="AB39" s="249"/>
      <c r="AC39" s="242">
        <v>393.33443167131196</v>
      </c>
      <c r="AD39" s="242">
        <v>360.66435083031809</v>
      </c>
      <c r="AE39" s="242">
        <v>328.39574768981998</v>
      </c>
      <c r="AF39" s="242">
        <v>361.16795474929404</v>
      </c>
      <c r="AG39" s="242">
        <v>358.16697166014205</v>
      </c>
      <c r="AH39" s="242">
        <v>337.07113562166103</v>
      </c>
      <c r="AI39" s="242">
        <v>323.89469590185894</v>
      </c>
      <c r="AJ39" s="242">
        <v>340.72045136465306</v>
      </c>
    </row>
    <row r="40" spans="2:44" x14ac:dyDescent="0.35">
      <c r="B40" s="5" t="s">
        <v>354</v>
      </c>
      <c r="C40" s="104" t="s">
        <v>18</v>
      </c>
      <c r="D40" s="104" t="s">
        <v>18</v>
      </c>
      <c r="E40" s="104" t="s">
        <v>18</v>
      </c>
      <c r="F40" s="104" t="s">
        <v>18</v>
      </c>
      <c r="G40" s="260" t="s">
        <v>18</v>
      </c>
      <c r="H40" s="260" t="s">
        <v>18</v>
      </c>
      <c r="I40" s="260" t="s">
        <v>18</v>
      </c>
      <c r="J40" s="260" t="s">
        <v>18</v>
      </c>
      <c r="K40" s="260" t="s">
        <v>18</v>
      </c>
      <c r="L40" s="260" t="s">
        <v>18</v>
      </c>
      <c r="M40" s="260" t="s">
        <v>18</v>
      </c>
      <c r="N40" s="260" t="s">
        <v>18</v>
      </c>
      <c r="O40" s="260" t="s">
        <v>18</v>
      </c>
      <c r="P40" s="260" t="s">
        <v>18</v>
      </c>
      <c r="Q40" s="260" t="s">
        <v>18</v>
      </c>
      <c r="R40" s="260" t="s">
        <v>18</v>
      </c>
      <c r="S40" s="260" t="s">
        <v>18</v>
      </c>
      <c r="T40" s="249">
        <v>-421.88252052417539</v>
      </c>
      <c r="U40" s="249">
        <v>-403.814680189895</v>
      </c>
      <c r="V40" s="249">
        <v>-319.26383837216895</v>
      </c>
      <c r="W40" s="249">
        <v>-319.26383837216895</v>
      </c>
      <c r="X40" s="249">
        <v>-191.30587572741837</v>
      </c>
      <c r="Y40" s="249">
        <v>-143.6970177998565</v>
      </c>
      <c r="Z40" s="249">
        <v>-161.21839707352655</v>
      </c>
      <c r="AA40" s="249">
        <f t="shared" si="5"/>
        <v>-198.01797231000785</v>
      </c>
      <c r="AB40" s="249"/>
      <c r="AC40" s="249">
        <v>-155.1046690578336</v>
      </c>
      <c r="AD40" s="249">
        <v>-143.87596262295918</v>
      </c>
      <c r="AE40" s="249">
        <v>-134.17065093174179</v>
      </c>
      <c r="AF40" s="249">
        <v>-161.21839707352655</v>
      </c>
      <c r="AG40" s="249">
        <v>-189.73972565247067</v>
      </c>
      <c r="AH40" s="249">
        <v>-180.86155639114105</v>
      </c>
      <c r="AI40" s="249">
        <v>-173.84781431544783</v>
      </c>
      <c r="AJ40" s="249">
        <v>-198.01797231000785</v>
      </c>
    </row>
    <row r="41" spans="2:44" x14ac:dyDescent="0.35">
      <c r="B41" s="66" t="s">
        <v>65</v>
      </c>
      <c r="C41" s="138" t="s">
        <v>18</v>
      </c>
      <c r="D41" s="138" t="s">
        <v>18</v>
      </c>
      <c r="E41" s="138" t="s">
        <v>18</v>
      </c>
      <c r="F41" s="138" t="s">
        <v>18</v>
      </c>
      <c r="G41" s="261" t="s">
        <v>18</v>
      </c>
      <c r="H41" s="261" t="s">
        <v>18</v>
      </c>
      <c r="I41" s="261" t="s">
        <v>18</v>
      </c>
      <c r="J41" s="261" t="s">
        <v>18</v>
      </c>
      <c r="K41" s="261" t="s">
        <v>18</v>
      </c>
      <c r="L41" s="261" t="s">
        <v>18</v>
      </c>
      <c r="M41" s="261" t="s">
        <v>18</v>
      </c>
      <c r="N41" s="261" t="s">
        <v>18</v>
      </c>
      <c r="O41" s="261" t="s">
        <v>18</v>
      </c>
      <c r="P41" s="261" t="s">
        <v>18</v>
      </c>
      <c r="Q41" s="261" t="s">
        <v>18</v>
      </c>
      <c r="R41" s="261" t="s">
        <v>18</v>
      </c>
      <c r="S41" s="261" t="s">
        <v>18</v>
      </c>
      <c r="T41" s="255">
        <v>985.41901833545467</v>
      </c>
      <c r="U41" s="255">
        <v>907.8540174099619</v>
      </c>
      <c r="V41" s="255">
        <v>1023.0395759658306</v>
      </c>
      <c r="W41" s="255">
        <v>800.53615957583065</v>
      </c>
      <c r="X41" s="255">
        <v>579.7605328031957</v>
      </c>
      <c r="Y41" s="255">
        <v>521.17126234850775</v>
      </c>
      <c r="Z41" s="255">
        <v>281.32010013333064</v>
      </c>
      <c r="AA41" s="255">
        <f t="shared" si="5"/>
        <v>225.03298686481725</v>
      </c>
      <c r="AB41" s="249"/>
      <c r="AC41" s="255">
        <v>484.73539236925444</v>
      </c>
      <c r="AD41" s="255">
        <v>445.06215751175591</v>
      </c>
      <c r="AE41" s="255">
        <v>417.6013752214501</v>
      </c>
      <c r="AF41" s="255">
        <v>281.32010013333064</v>
      </c>
      <c r="AG41" s="255">
        <v>242.71632020088424</v>
      </c>
      <c r="AH41" s="255">
        <v>252.2021889041369</v>
      </c>
      <c r="AI41" s="255">
        <v>252.01320044676905</v>
      </c>
      <c r="AJ41" s="255">
        <v>225.03298686481725</v>
      </c>
    </row>
    <row r="42" spans="2:44" x14ac:dyDescent="0.35">
      <c r="B42" s="24"/>
      <c r="C42" s="59"/>
      <c r="D42" s="59"/>
      <c r="E42" s="59"/>
      <c r="F42" s="59"/>
      <c r="G42" s="226"/>
      <c r="H42" s="226"/>
      <c r="I42" s="226"/>
      <c r="J42" s="226"/>
      <c r="K42" s="226"/>
      <c r="L42" s="226"/>
      <c r="M42" s="226"/>
      <c r="N42" s="226"/>
      <c r="O42" s="226"/>
      <c r="P42" s="226"/>
      <c r="Q42" s="226"/>
      <c r="R42" s="226"/>
      <c r="S42" s="226"/>
      <c r="T42" s="226"/>
      <c r="U42" s="226"/>
      <c r="V42" s="262"/>
      <c r="W42" s="60"/>
      <c r="X42" s="60"/>
      <c r="Y42" s="60"/>
      <c r="Z42" s="60"/>
      <c r="AA42" s="60"/>
      <c r="AC42" s="226"/>
      <c r="AD42" s="226"/>
      <c r="AE42" s="69"/>
      <c r="AF42" s="69"/>
      <c r="AG42" s="226"/>
      <c r="AH42" s="226"/>
      <c r="AI42" s="226"/>
      <c r="AJ42" s="69"/>
    </row>
    <row r="43" spans="2:44" x14ac:dyDescent="0.35">
      <c r="B43" s="162" t="s">
        <v>355</v>
      </c>
      <c r="C43" s="61">
        <v>2001</v>
      </c>
      <c r="D43" s="61">
        <v>2002</v>
      </c>
      <c r="E43" s="61">
        <v>2003</v>
      </c>
      <c r="F43" s="61">
        <v>2004</v>
      </c>
      <c r="G43" s="218">
        <v>2005</v>
      </c>
      <c r="H43" s="218">
        <v>2006</v>
      </c>
      <c r="I43" s="218">
        <v>2007</v>
      </c>
      <c r="J43" s="218">
        <v>2008</v>
      </c>
      <c r="K43" s="218">
        <v>2009</v>
      </c>
      <c r="L43" s="218">
        <v>2010</v>
      </c>
      <c r="M43" s="218">
        <v>2011</v>
      </c>
      <c r="N43" s="218">
        <v>2012</v>
      </c>
      <c r="O43" s="218">
        <v>2013</v>
      </c>
      <c r="P43" s="218">
        <v>2014</v>
      </c>
      <c r="Q43" s="218">
        <v>2015</v>
      </c>
      <c r="R43" s="218">
        <v>2016</v>
      </c>
      <c r="S43" s="218">
        <v>2017</v>
      </c>
      <c r="T43" s="218">
        <v>2018</v>
      </c>
      <c r="U43" s="218">
        <v>2019</v>
      </c>
      <c r="V43" s="218">
        <v>2020</v>
      </c>
      <c r="W43" s="218">
        <v>2021</v>
      </c>
      <c r="X43" s="218">
        <v>2022</v>
      </c>
      <c r="Y43" s="218">
        <v>2023</v>
      </c>
      <c r="Z43" s="219">
        <v>2024</v>
      </c>
      <c r="AA43" s="220">
        <v>2025</v>
      </c>
      <c r="AC43" s="221" t="s">
        <v>3</v>
      </c>
      <c r="AD43" s="221" t="s">
        <v>4</v>
      </c>
      <c r="AE43" s="221" t="s">
        <v>5</v>
      </c>
      <c r="AF43" s="221">
        <v>2024</v>
      </c>
      <c r="AG43" s="222" t="s">
        <v>6</v>
      </c>
      <c r="AH43" s="222" t="s">
        <v>7</v>
      </c>
      <c r="AI43" s="222" t="s">
        <v>8</v>
      </c>
      <c r="AJ43" s="222">
        <v>2025</v>
      </c>
    </row>
    <row r="44" spans="2:44" x14ac:dyDescent="0.35">
      <c r="B44" s="5" t="s">
        <v>356</v>
      </c>
      <c r="C44" s="26" t="str">
        <f t="shared" ref="C44:F44" si="6">IFERROR(C45+C46,"-")</f>
        <v>-</v>
      </c>
      <c r="D44" s="26" t="str">
        <f t="shared" si="6"/>
        <v>-</v>
      </c>
      <c r="E44" s="26" t="str">
        <f t="shared" si="6"/>
        <v>-</v>
      </c>
      <c r="F44" s="26" t="str">
        <f t="shared" si="6"/>
        <v>-</v>
      </c>
      <c r="G44" s="249" t="s">
        <v>18</v>
      </c>
      <c r="H44" s="249" t="s">
        <v>18</v>
      </c>
      <c r="I44" s="249" t="s">
        <v>18</v>
      </c>
      <c r="J44" s="249" t="s">
        <v>18</v>
      </c>
      <c r="K44" s="249" t="s">
        <v>18</v>
      </c>
      <c r="L44" s="249" t="s">
        <v>18</v>
      </c>
      <c r="M44" s="249">
        <v>1647.4830050345663</v>
      </c>
      <c r="N44" s="249">
        <v>2710.0890489276271</v>
      </c>
      <c r="O44" s="249">
        <v>2747.1076260981158</v>
      </c>
      <c r="P44" s="249">
        <v>2504.0121928119938</v>
      </c>
      <c r="Q44" s="249">
        <v>2476.854857304585</v>
      </c>
      <c r="R44" s="249">
        <v>951</v>
      </c>
      <c r="S44" s="249">
        <v>870</v>
      </c>
      <c r="T44" s="249">
        <v>287.400013248839</v>
      </c>
      <c r="U44" s="249">
        <v>369.86977576595979</v>
      </c>
      <c r="V44" s="249">
        <v>382</v>
      </c>
      <c r="W44" s="249">
        <v>-426.54127139247367</v>
      </c>
      <c r="X44" s="249">
        <v>-569.83951757448938</v>
      </c>
      <c r="Y44" s="249">
        <v>-164.69192552093719</v>
      </c>
      <c r="Z44" s="249">
        <v>-695.26272394348928</v>
      </c>
      <c r="AA44" s="249">
        <f t="shared" ref="AA44:AA48" si="7">AJ44</f>
        <v>40.167165150059681</v>
      </c>
      <c r="AC44" s="249">
        <v>81.569498397723635</v>
      </c>
      <c r="AD44" s="249">
        <v>246.91555357857263</v>
      </c>
      <c r="AE44" s="249">
        <v>347.71535503980476</v>
      </c>
      <c r="AF44" s="249">
        <v>-695.26272394348928</v>
      </c>
      <c r="AG44" s="249">
        <v>-560.10034729285417</v>
      </c>
      <c r="AH44" s="249">
        <v>-141.94242662042529</v>
      </c>
      <c r="AI44" s="249">
        <v>-7.4193079106801818</v>
      </c>
      <c r="AJ44" s="249">
        <v>40.167165150059681</v>
      </c>
    </row>
    <row r="45" spans="2:44" x14ac:dyDescent="0.35">
      <c r="B45" s="13" t="s">
        <v>131</v>
      </c>
      <c r="C45" s="103" t="s">
        <v>18</v>
      </c>
      <c r="D45" s="103" t="s">
        <v>18</v>
      </c>
      <c r="E45" s="103" t="s">
        <v>18</v>
      </c>
      <c r="F45" s="103" t="s">
        <v>18</v>
      </c>
      <c r="G45" s="254" t="s">
        <v>18</v>
      </c>
      <c r="H45" s="254" t="s">
        <v>18</v>
      </c>
      <c r="I45" s="254" t="s">
        <v>18</v>
      </c>
      <c r="J45" s="254" t="s">
        <v>18</v>
      </c>
      <c r="K45" s="254" t="s">
        <v>18</v>
      </c>
      <c r="L45" s="254" t="s">
        <v>18</v>
      </c>
      <c r="M45" s="242">
        <v>1643.2671848433333</v>
      </c>
      <c r="N45" s="242">
        <v>2620.9721447900006</v>
      </c>
      <c r="O45" s="242">
        <v>2686.1370897200004</v>
      </c>
      <c r="P45" s="242">
        <v>2317.2388527809285</v>
      </c>
      <c r="Q45" s="242">
        <v>2306.4241927782841</v>
      </c>
      <c r="R45" s="242">
        <v>1065</v>
      </c>
      <c r="S45" s="242">
        <v>844</v>
      </c>
      <c r="T45" s="242">
        <v>216.38723736</v>
      </c>
      <c r="U45" s="242">
        <v>366.10456792000014</v>
      </c>
      <c r="V45" s="242">
        <v>442.42860193999996</v>
      </c>
      <c r="W45" s="242">
        <v>-451.46474403999974</v>
      </c>
      <c r="X45" s="242">
        <v>-399.30906262999986</v>
      </c>
      <c r="Y45" s="242">
        <v>-20.690463869999888</v>
      </c>
      <c r="Z45" s="242">
        <v>-561.33585039000002</v>
      </c>
      <c r="AA45" s="242">
        <f t="shared" si="7"/>
        <v>58.285176590207982</v>
      </c>
      <c r="AC45" s="242">
        <v>251.91128142999992</v>
      </c>
      <c r="AD45" s="242">
        <v>415.4317251199999</v>
      </c>
      <c r="AE45" s="242">
        <v>484.38811054000007</v>
      </c>
      <c r="AF45" s="242">
        <v>-561.33585039000002</v>
      </c>
      <c r="AG45" s="242">
        <v>-426.02388209999981</v>
      </c>
      <c r="AH45" s="242">
        <v>-50.694596030000014</v>
      </c>
      <c r="AI45" s="242">
        <v>32.010326410000111</v>
      </c>
      <c r="AJ45" s="242">
        <v>58.285176590207982</v>
      </c>
    </row>
    <row r="46" spans="2:44" x14ac:dyDescent="0.35">
      <c r="B46" s="13" t="s">
        <v>54</v>
      </c>
      <c r="C46" s="103" t="s">
        <v>18</v>
      </c>
      <c r="D46" s="103" t="s">
        <v>18</v>
      </c>
      <c r="E46" s="103" t="s">
        <v>18</v>
      </c>
      <c r="F46" s="103" t="s">
        <v>18</v>
      </c>
      <c r="G46" s="254" t="s">
        <v>18</v>
      </c>
      <c r="H46" s="254" t="s">
        <v>18</v>
      </c>
      <c r="I46" s="254" t="s">
        <v>18</v>
      </c>
      <c r="J46" s="254" t="s">
        <v>18</v>
      </c>
      <c r="K46" s="254" t="s">
        <v>18</v>
      </c>
      <c r="L46" s="254" t="s">
        <v>18</v>
      </c>
      <c r="M46" s="242">
        <v>4.2158201912330817</v>
      </c>
      <c r="N46" s="242">
        <v>89.116904137626392</v>
      </c>
      <c r="O46" s="242">
        <v>60.970536378115227</v>
      </c>
      <c r="P46" s="242">
        <v>186.77334003106546</v>
      </c>
      <c r="Q46" s="242">
        <v>170.43066452630106</v>
      </c>
      <c r="R46" s="242">
        <v>-114</v>
      </c>
      <c r="S46" s="242">
        <v>26</v>
      </c>
      <c r="T46" s="242">
        <v>71.012775888838988</v>
      </c>
      <c r="U46" s="242">
        <v>3.765207845959671</v>
      </c>
      <c r="V46" s="242">
        <v>-60.654497715540899</v>
      </c>
      <c r="W46" s="242">
        <v>24.923472647526054</v>
      </c>
      <c r="X46" s="242">
        <v>-170.53045494448949</v>
      </c>
      <c r="Y46" s="242">
        <v>-144.0014616509373</v>
      </c>
      <c r="Z46" s="242">
        <v>-133.92687355348929</v>
      </c>
      <c r="AA46" s="242">
        <f t="shared" si="7"/>
        <v>-18.118011440148301</v>
      </c>
      <c r="AC46" s="242">
        <v>-170.34178303227628</v>
      </c>
      <c r="AD46" s="242">
        <v>-168.51617154142727</v>
      </c>
      <c r="AE46" s="242">
        <v>-136.67275550019528</v>
      </c>
      <c r="AF46" s="242">
        <v>-133.92687355348929</v>
      </c>
      <c r="AG46" s="242">
        <v>-134.07646519285433</v>
      </c>
      <c r="AH46" s="242">
        <v>-91.247830590425266</v>
      </c>
      <c r="AI46" s="242">
        <v>-39.429634320680293</v>
      </c>
      <c r="AJ46" s="242">
        <v>-18.118011440148301</v>
      </c>
    </row>
    <row r="47" spans="2:44" x14ac:dyDescent="0.35">
      <c r="B47" s="5" t="s">
        <v>357</v>
      </c>
      <c r="C47" s="104" t="s">
        <v>18</v>
      </c>
      <c r="D47" s="104" t="s">
        <v>18</v>
      </c>
      <c r="E47" s="104" t="s">
        <v>18</v>
      </c>
      <c r="F47" s="104" t="s">
        <v>18</v>
      </c>
      <c r="G47" s="260" t="s">
        <v>18</v>
      </c>
      <c r="H47" s="260" t="s">
        <v>18</v>
      </c>
      <c r="I47" s="260" t="s">
        <v>18</v>
      </c>
      <c r="J47" s="260" t="s">
        <v>18</v>
      </c>
      <c r="K47" s="260" t="s">
        <v>18</v>
      </c>
      <c r="L47" s="260" t="s">
        <v>18</v>
      </c>
      <c r="M47" s="260" t="s">
        <v>18</v>
      </c>
      <c r="N47" s="260" t="s">
        <v>18</v>
      </c>
      <c r="O47" s="260" t="s">
        <v>18</v>
      </c>
      <c r="P47" s="260" t="s">
        <v>18</v>
      </c>
      <c r="Q47" s="260" t="s">
        <v>18</v>
      </c>
      <c r="R47" s="260" t="s">
        <v>18</v>
      </c>
      <c r="S47" s="249">
        <v>-265</v>
      </c>
      <c r="T47" s="249">
        <v>-68.161979768399988</v>
      </c>
      <c r="U47" s="249">
        <v>-115.32293889480002</v>
      </c>
      <c r="V47" s="249">
        <v>-139.38381867375003</v>
      </c>
      <c r="W47" s="249">
        <v>142.21139437260004</v>
      </c>
      <c r="X47" s="249">
        <v>125.78235472845004</v>
      </c>
      <c r="Y47" s="249">
        <v>6.5174961190500031</v>
      </c>
      <c r="Z47" s="249">
        <v>176.82079287285003</v>
      </c>
      <c r="AA47" s="249">
        <f t="shared" si="7"/>
        <v>-18.407690733600006</v>
      </c>
      <c r="AC47" s="249">
        <v>-79.352053650449946</v>
      </c>
      <c r="AD47" s="249">
        <v>-130.86099341279998</v>
      </c>
      <c r="AE47" s="249">
        <v>-152.58225482009999</v>
      </c>
      <c r="AF47" s="249">
        <v>176.82079287285003</v>
      </c>
      <c r="AG47" s="249">
        <v>134.1975228615</v>
      </c>
      <c r="AH47" s="249">
        <v>15.968797749450005</v>
      </c>
      <c r="AI47" s="249">
        <v>-10.083252819149992</v>
      </c>
      <c r="AJ47" s="249">
        <v>-18.407690733600006</v>
      </c>
    </row>
    <row r="48" spans="2:44" s="6" customFormat="1" x14ac:dyDescent="0.35">
      <c r="B48" s="72" t="s">
        <v>66</v>
      </c>
      <c r="C48" s="138" t="s">
        <v>18</v>
      </c>
      <c r="D48" s="138" t="s">
        <v>18</v>
      </c>
      <c r="E48" s="138" t="s">
        <v>18</v>
      </c>
      <c r="F48" s="138" t="s">
        <v>18</v>
      </c>
      <c r="G48" s="261" t="s">
        <v>18</v>
      </c>
      <c r="H48" s="261" t="s">
        <v>18</v>
      </c>
      <c r="I48" s="261" t="s">
        <v>18</v>
      </c>
      <c r="J48" s="261" t="s">
        <v>18</v>
      </c>
      <c r="K48" s="261" t="s">
        <v>18</v>
      </c>
      <c r="L48" s="261" t="s">
        <v>18</v>
      </c>
      <c r="M48" s="261" t="s">
        <v>18</v>
      </c>
      <c r="N48" s="261" t="s">
        <v>18</v>
      </c>
      <c r="O48" s="261" t="s">
        <v>18</v>
      </c>
      <c r="P48" s="261" t="s">
        <v>18</v>
      </c>
      <c r="Q48" s="261" t="s">
        <v>18</v>
      </c>
      <c r="R48" s="261" t="s">
        <v>18</v>
      </c>
      <c r="S48" s="255">
        <v>605</v>
      </c>
      <c r="T48" s="255">
        <v>219.23803348043901</v>
      </c>
      <c r="U48" s="255">
        <v>254.54683687115977</v>
      </c>
      <c r="V48" s="255">
        <v>242</v>
      </c>
      <c r="W48" s="255">
        <v>-284.32987701987361</v>
      </c>
      <c r="X48" s="255">
        <v>-444.05716284603932</v>
      </c>
      <c r="Y48" s="255">
        <v>-158.17442940188718</v>
      </c>
      <c r="Z48" s="255">
        <v>-518.44193107063927</v>
      </c>
      <c r="AA48" s="255">
        <f t="shared" si="7"/>
        <v>21.759474416459675</v>
      </c>
      <c r="AB48" s="240"/>
      <c r="AC48" s="255">
        <v>2.2174447472736887</v>
      </c>
      <c r="AD48" s="255">
        <v>116.05456016577264</v>
      </c>
      <c r="AE48" s="255">
        <v>195.13310021970477</v>
      </c>
      <c r="AF48" s="255">
        <v>-518.44193107063927</v>
      </c>
      <c r="AG48" s="255">
        <v>-425.90282443135413</v>
      </c>
      <c r="AH48" s="255">
        <v>-125.97362887097529</v>
      </c>
      <c r="AI48" s="255">
        <v>-17.502560729830172</v>
      </c>
      <c r="AJ48" s="255">
        <v>21.759474416459675</v>
      </c>
      <c r="AK48" s="240"/>
      <c r="AL48" s="240"/>
      <c r="AM48" s="240"/>
      <c r="AN48" s="240"/>
      <c r="AO48" s="240"/>
      <c r="AP48" s="240"/>
      <c r="AQ48" s="240"/>
      <c r="AR48" s="240"/>
    </row>
    <row r="49" spans="2:36" x14ac:dyDescent="0.35">
      <c r="C49" s="97"/>
      <c r="D49" s="97"/>
      <c r="E49" s="97"/>
      <c r="F49" s="97"/>
      <c r="G49" s="97"/>
      <c r="H49" s="97"/>
      <c r="I49" s="97"/>
      <c r="J49" s="97"/>
      <c r="K49" s="97"/>
      <c r="L49" s="97"/>
      <c r="M49" s="97"/>
      <c r="N49" s="97"/>
      <c r="O49" s="97"/>
      <c r="P49" s="97"/>
      <c r="Q49" s="97"/>
      <c r="R49" s="97"/>
      <c r="S49" s="242"/>
      <c r="T49" s="242"/>
      <c r="U49" s="242"/>
      <c r="V49" s="242"/>
      <c r="AE49" s="70"/>
      <c r="AF49" s="70"/>
      <c r="AJ49" s="70"/>
    </row>
    <row r="50" spans="2:36" x14ac:dyDescent="0.35">
      <c r="C50" s="97"/>
      <c r="D50" s="97"/>
      <c r="E50" s="97"/>
      <c r="F50" s="97"/>
      <c r="G50" s="97"/>
      <c r="H50" s="97"/>
      <c r="I50" s="97"/>
      <c r="J50" s="97"/>
      <c r="K50" s="97"/>
      <c r="L50" s="97"/>
      <c r="M50" s="97"/>
      <c r="N50" s="97"/>
      <c r="O50" s="97"/>
      <c r="P50" s="97"/>
      <c r="Q50" s="97"/>
      <c r="R50" s="97"/>
      <c r="S50" s="97"/>
      <c r="T50" s="242"/>
      <c r="U50" s="242"/>
      <c r="AE50" s="70"/>
      <c r="AF50" s="70"/>
      <c r="AJ50" s="70"/>
    </row>
    <row r="51" spans="2:36" x14ac:dyDescent="0.35">
      <c r="C51" s="7"/>
      <c r="D51" s="7"/>
      <c r="E51" s="7"/>
      <c r="F51" s="7"/>
      <c r="G51" s="227"/>
      <c r="H51" s="227"/>
      <c r="I51" s="227"/>
      <c r="J51" s="227"/>
      <c r="K51" s="227"/>
      <c r="L51" s="227"/>
      <c r="M51" s="227"/>
      <c r="N51" s="227"/>
      <c r="O51" s="227"/>
      <c r="P51" s="227"/>
      <c r="Q51" s="227"/>
      <c r="R51" s="227"/>
      <c r="S51" s="227"/>
      <c r="AE51" s="70"/>
      <c r="AF51" s="70"/>
      <c r="AJ51" s="70"/>
    </row>
    <row r="52" spans="2:36" x14ac:dyDescent="0.35">
      <c r="B52" s="162" t="s">
        <v>358</v>
      </c>
      <c r="C52" s="61">
        <v>2001</v>
      </c>
      <c r="D52" s="61">
        <v>2002</v>
      </c>
      <c r="E52" s="61">
        <v>2003</v>
      </c>
      <c r="F52" s="61">
        <v>2004</v>
      </c>
      <c r="G52" s="218">
        <v>2005</v>
      </c>
      <c r="H52" s="218">
        <v>2006</v>
      </c>
      <c r="I52" s="218">
        <v>2007</v>
      </c>
      <c r="J52" s="218">
        <v>2008</v>
      </c>
      <c r="K52" s="218">
        <v>2009</v>
      </c>
      <c r="L52" s="218">
        <v>2010</v>
      </c>
      <c r="M52" s="218">
        <v>2011</v>
      </c>
      <c r="N52" s="218">
        <v>2012</v>
      </c>
      <c r="O52" s="218">
        <v>2013</v>
      </c>
      <c r="P52" s="218">
        <v>2014</v>
      </c>
      <c r="Q52" s="218">
        <v>2015</v>
      </c>
      <c r="R52" s="218">
        <v>2016</v>
      </c>
      <c r="S52" s="218">
        <v>2017</v>
      </c>
      <c r="T52" s="218">
        <v>2019</v>
      </c>
      <c r="U52" s="218">
        <v>2019</v>
      </c>
      <c r="V52" s="218">
        <v>2020</v>
      </c>
      <c r="W52" s="218">
        <v>2021</v>
      </c>
      <c r="X52" s="218">
        <v>2022</v>
      </c>
      <c r="Y52" s="218">
        <v>2023</v>
      </c>
      <c r="Z52" s="219">
        <v>2024</v>
      </c>
      <c r="AA52" s="220">
        <v>2025</v>
      </c>
      <c r="AC52" s="221" t="s">
        <v>3</v>
      </c>
      <c r="AD52" s="221" t="s">
        <v>4</v>
      </c>
      <c r="AE52" s="221" t="s">
        <v>5</v>
      </c>
      <c r="AF52" s="221">
        <v>2024</v>
      </c>
      <c r="AG52" s="222" t="s">
        <v>6</v>
      </c>
      <c r="AH52" s="222" t="s">
        <v>7</v>
      </c>
      <c r="AI52" s="222" t="s">
        <v>8</v>
      </c>
      <c r="AJ52" s="222">
        <v>2025</v>
      </c>
    </row>
    <row r="53" spans="2:36" x14ac:dyDescent="0.35">
      <c r="B53" s="72" t="s">
        <v>359</v>
      </c>
      <c r="C53" s="138" t="s">
        <v>18</v>
      </c>
      <c r="D53" s="138" t="s">
        <v>18</v>
      </c>
      <c r="E53" s="138" t="s">
        <v>18</v>
      </c>
      <c r="F53" s="138" t="s">
        <v>18</v>
      </c>
      <c r="G53" s="261" t="s">
        <v>18</v>
      </c>
      <c r="H53" s="261" t="s">
        <v>18</v>
      </c>
      <c r="I53" s="261" t="s">
        <v>18</v>
      </c>
      <c r="J53" s="261" t="s">
        <v>18</v>
      </c>
      <c r="K53" s="261" t="s">
        <v>18</v>
      </c>
      <c r="L53" s="261" t="s">
        <v>18</v>
      </c>
      <c r="M53" s="261" t="s">
        <v>18</v>
      </c>
      <c r="N53" s="261" t="s">
        <v>18</v>
      </c>
      <c r="O53" s="261" t="s">
        <v>18</v>
      </c>
      <c r="P53" s="261" t="s">
        <v>18</v>
      </c>
      <c r="Q53" s="255">
        <v>18767</v>
      </c>
      <c r="R53" s="255">
        <v>17662</v>
      </c>
      <c r="S53" s="255">
        <v>16575</v>
      </c>
      <c r="T53" s="255">
        <v>15766.112000000001</v>
      </c>
      <c r="U53" s="255">
        <v>16222.027000000002</v>
      </c>
      <c r="V53" s="255">
        <v>15873.206279346996</v>
      </c>
      <c r="W53" s="255">
        <v>16493.122133171993</v>
      </c>
      <c r="X53" s="255">
        <v>19756.139171594299</v>
      </c>
      <c r="Y53" s="255">
        <v>20260.398070407417</v>
      </c>
      <c r="Z53" s="255">
        <v>21342.591843629809</v>
      </c>
      <c r="AA53" s="255">
        <f t="shared" ref="AA53:AA72" si="8">AJ53</f>
        <v>21417.903464410898</v>
      </c>
      <c r="AC53" s="255">
        <v>19898.366164877087</v>
      </c>
      <c r="AD53" s="255">
        <v>21004.65154919996</v>
      </c>
      <c r="AE53" s="255">
        <v>21437.004486249873</v>
      </c>
      <c r="AF53" s="255">
        <v>21342.591843629809</v>
      </c>
      <c r="AG53" s="255">
        <v>21405.834925536401</v>
      </c>
      <c r="AH53" s="255">
        <v>21752.460444525717</v>
      </c>
      <c r="AI53" s="255">
        <v>21295.253033894918</v>
      </c>
      <c r="AJ53" s="255">
        <v>21417.903464410898</v>
      </c>
    </row>
    <row r="54" spans="2:36" outlineLevel="1" x14ac:dyDescent="0.35">
      <c r="B54" s="99" t="s">
        <v>360</v>
      </c>
      <c r="C54" s="100"/>
      <c r="D54" s="100"/>
      <c r="E54" s="100"/>
      <c r="F54" s="100"/>
      <c r="G54" s="263"/>
      <c r="H54" s="263"/>
      <c r="I54" s="263"/>
      <c r="J54" s="263"/>
      <c r="K54" s="263"/>
      <c r="L54" s="263"/>
      <c r="M54" s="263"/>
      <c r="N54" s="263"/>
      <c r="O54" s="263"/>
      <c r="P54" s="263"/>
      <c r="Q54" s="263">
        <v>16157</v>
      </c>
      <c r="R54" s="263">
        <v>15214</v>
      </c>
      <c r="S54" s="263">
        <v>14079</v>
      </c>
      <c r="T54" s="263">
        <v>13228.245000000001</v>
      </c>
      <c r="U54" s="263">
        <v>13618.075000000001</v>
      </c>
      <c r="V54" s="263">
        <v>12653.820053909996</v>
      </c>
      <c r="W54" s="263">
        <v>12865.236711239993</v>
      </c>
      <c r="X54" s="263">
        <v>15937.591024699996</v>
      </c>
      <c r="Y54" s="263">
        <v>16728.561452919996</v>
      </c>
      <c r="Z54" s="263">
        <v>17973.178246570016</v>
      </c>
      <c r="AA54" s="263">
        <f t="shared" si="8"/>
        <v>17687.793781169999</v>
      </c>
      <c r="AC54" s="263">
        <v>16405.505870429988</v>
      </c>
      <c r="AD54" s="263">
        <v>17556.242853890009</v>
      </c>
      <c r="AE54" s="263">
        <v>17883.262318470013</v>
      </c>
      <c r="AF54" s="263">
        <v>17973.178246570016</v>
      </c>
      <c r="AG54" s="263">
        <v>18020.297269990009</v>
      </c>
      <c r="AH54" s="263">
        <v>18115.690408889997</v>
      </c>
      <c r="AI54" s="263">
        <v>17898.515414500001</v>
      </c>
      <c r="AJ54" s="263">
        <v>17687.793781169999</v>
      </c>
    </row>
    <row r="55" spans="2:36" outlineLevel="1" x14ac:dyDescent="0.35">
      <c r="B55" s="99" t="s">
        <v>361</v>
      </c>
      <c r="C55" s="100"/>
      <c r="D55" s="100"/>
      <c r="E55" s="100"/>
      <c r="F55" s="100"/>
      <c r="G55" s="263"/>
      <c r="H55" s="263"/>
      <c r="I55" s="263"/>
      <c r="J55" s="263"/>
      <c r="K55" s="263"/>
      <c r="L55" s="263"/>
      <c r="M55" s="263"/>
      <c r="N55" s="263"/>
      <c r="O55" s="263"/>
      <c r="P55" s="263"/>
      <c r="Q55" s="263">
        <v>1080</v>
      </c>
      <c r="R55" s="263">
        <v>787</v>
      </c>
      <c r="S55" s="263">
        <v>992</v>
      </c>
      <c r="T55" s="263">
        <v>881.846</v>
      </c>
      <c r="U55" s="263">
        <v>769.029</v>
      </c>
      <c r="V55" s="263">
        <v>668.01919945799978</v>
      </c>
      <c r="W55" s="263">
        <v>934.03796944000055</v>
      </c>
      <c r="X55" s="263">
        <v>1397.87295094141</v>
      </c>
      <c r="Y55" s="263">
        <v>1206.107380714328</v>
      </c>
      <c r="Z55" s="263">
        <v>1354.98774242577</v>
      </c>
      <c r="AA55" s="263">
        <f t="shared" si="8"/>
        <v>1458.7457947927612</v>
      </c>
      <c r="AC55" s="263">
        <v>1253.2559766724521</v>
      </c>
      <c r="AD55" s="263">
        <v>1257.18023264</v>
      </c>
      <c r="AE55" s="263">
        <v>1365.9024985629596</v>
      </c>
      <c r="AF55" s="263">
        <v>1354.98774242577</v>
      </c>
      <c r="AG55" s="263">
        <v>1394.907621828567</v>
      </c>
      <c r="AH55" s="263">
        <v>1622.3299846808457</v>
      </c>
      <c r="AI55" s="263">
        <v>1415.6624437018393</v>
      </c>
      <c r="AJ55" s="263">
        <v>1458.7457947927612</v>
      </c>
    </row>
    <row r="56" spans="2:36" outlineLevel="1" x14ac:dyDescent="0.35">
      <c r="B56" s="99" t="s">
        <v>362</v>
      </c>
      <c r="C56" s="100"/>
      <c r="D56" s="100"/>
      <c r="E56" s="100"/>
      <c r="F56" s="100"/>
      <c r="G56" s="263"/>
      <c r="H56" s="263"/>
      <c r="I56" s="263"/>
      <c r="J56" s="263"/>
      <c r="K56" s="263"/>
      <c r="L56" s="263"/>
      <c r="M56" s="263"/>
      <c r="N56" s="263"/>
      <c r="O56" s="263"/>
      <c r="P56" s="263"/>
      <c r="Q56" s="263">
        <v>1415</v>
      </c>
      <c r="R56" s="263">
        <v>1582</v>
      </c>
      <c r="S56" s="263">
        <v>1504</v>
      </c>
      <c r="T56" s="263">
        <v>1656.021</v>
      </c>
      <c r="U56" s="263">
        <v>1834.923</v>
      </c>
      <c r="V56" s="263">
        <v>1380.7848481690005</v>
      </c>
      <c r="W56" s="263">
        <v>1641.8932226620002</v>
      </c>
      <c r="X56" s="263">
        <v>2420.6751959528933</v>
      </c>
      <c r="Y56" s="263">
        <v>2325.7292367730929</v>
      </c>
      <c r="Z56" s="263">
        <v>2014.4258546340234</v>
      </c>
      <c r="AA56" s="263">
        <f t="shared" si="8"/>
        <v>2271.3748579218213</v>
      </c>
      <c r="AC56" s="263">
        <v>2239.6043177746496</v>
      </c>
      <c r="AD56" s="263">
        <v>2191.2284626699502</v>
      </c>
      <c r="AE56" s="263">
        <v>2187.8396692169022</v>
      </c>
      <c r="AF56" s="263">
        <v>2014.4258546340234</v>
      </c>
      <c r="AG56" s="263">
        <v>1990.6300337178257</v>
      </c>
      <c r="AH56" s="263">
        <v>2014.2927421676222</v>
      </c>
      <c r="AI56" s="263">
        <v>1980.9432612049434</v>
      </c>
      <c r="AJ56" s="263">
        <v>2271.3748579218213</v>
      </c>
    </row>
    <row r="57" spans="2:36" outlineLevel="1" x14ac:dyDescent="0.35">
      <c r="B57" s="99" t="s">
        <v>55</v>
      </c>
      <c r="C57" s="100"/>
      <c r="D57" s="100"/>
      <c r="E57" s="100"/>
      <c r="F57" s="100"/>
      <c r="G57" s="263"/>
      <c r="H57" s="263"/>
      <c r="I57" s="263"/>
      <c r="J57" s="263"/>
      <c r="K57" s="263"/>
      <c r="L57" s="263"/>
      <c r="M57" s="263"/>
      <c r="N57" s="263"/>
      <c r="O57" s="263"/>
      <c r="P57" s="263"/>
      <c r="Q57" s="264">
        <v>115</v>
      </c>
      <c r="R57" s="264">
        <v>79</v>
      </c>
      <c r="S57" s="264" t="s">
        <v>18</v>
      </c>
      <c r="T57" s="263">
        <v>0</v>
      </c>
      <c r="U57" s="263">
        <v>0</v>
      </c>
      <c r="V57" s="263">
        <v>1170.5821778099998</v>
      </c>
      <c r="W57" s="263">
        <v>1051.95422983</v>
      </c>
      <c r="X57" s="263">
        <v>0</v>
      </c>
      <c r="Y57" s="263">
        <v>0</v>
      </c>
      <c r="Z57" s="263">
        <v>0</v>
      </c>
      <c r="AA57" s="263">
        <f t="shared" si="8"/>
        <v>0</v>
      </c>
      <c r="AC57" s="263">
        <v>0</v>
      </c>
      <c r="AD57" s="263">
        <v>0</v>
      </c>
      <c r="AE57" s="263">
        <v>0</v>
      </c>
      <c r="AF57" s="263">
        <v>0</v>
      </c>
      <c r="AG57" s="263">
        <v>0</v>
      </c>
      <c r="AH57" s="263">
        <v>0</v>
      </c>
      <c r="AI57" s="263">
        <v>0</v>
      </c>
      <c r="AJ57" s="263">
        <v>0</v>
      </c>
    </row>
    <row r="58" spans="2:36" x14ac:dyDescent="0.35">
      <c r="B58" s="12" t="s">
        <v>363</v>
      </c>
      <c r="C58" s="25" t="s">
        <v>18</v>
      </c>
      <c r="D58" s="25" t="s">
        <v>18</v>
      </c>
      <c r="E58" s="25" t="s">
        <v>18</v>
      </c>
      <c r="F58" s="25" t="s">
        <v>18</v>
      </c>
      <c r="G58" s="242" t="s">
        <v>18</v>
      </c>
      <c r="H58" s="242" t="s">
        <v>18</v>
      </c>
      <c r="I58" s="242" t="s">
        <v>18</v>
      </c>
      <c r="J58" s="242" t="s">
        <v>18</v>
      </c>
      <c r="K58" s="242" t="s">
        <v>18</v>
      </c>
      <c r="L58" s="242" t="s">
        <v>18</v>
      </c>
      <c r="M58" s="242" t="s">
        <v>18</v>
      </c>
      <c r="N58" s="242" t="s">
        <v>18</v>
      </c>
      <c r="O58" s="242" t="s">
        <v>18</v>
      </c>
      <c r="P58" s="242" t="s">
        <v>18</v>
      </c>
      <c r="Q58" s="242">
        <v>332</v>
      </c>
      <c r="R58" s="242">
        <v>292</v>
      </c>
      <c r="S58" s="242">
        <v>261</v>
      </c>
      <c r="T58" s="242">
        <v>258.14699999999999</v>
      </c>
      <c r="U58" s="242">
        <v>288.096</v>
      </c>
      <c r="V58" s="242">
        <v>256.24012124399991</v>
      </c>
      <c r="W58" s="242">
        <v>248.16460682899995</v>
      </c>
      <c r="X58" s="242">
        <v>289.71394748614802</v>
      </c>
      <c r="Y58" s="242">
        <v>367.47330978833503</v>
      </c>
      <c r="Z58" s="242">
        <v>307.09689710229719</v>
      </c>
      <c r="AA58" s="242">
        <f t="shared" si="8"/>
        <v>380.73758909728201</v>
      </c>
      <c r="AC58" s="242">
        <v>331.17603482128919</v>
      </c>
      <c r="AD58" s="242">
        <v>241.47564198373703</v>
      </c>
      <c r="AE58" s="242">
        <v>236.94150864129892</v>
      </c>
      <c r="AF58" s="242">
        <v>307.09689710229719</v>
      </c>
      <c r="AG58" s="242">
        <v>363.55193697380508</v>
      </c>
      <c r="AH58" s="242">
        <v>254.78074904612399</v>
      </c>
      <c r="AI58" s="242">
        <v>301.36292157545989</v>
      </c>
      <c r="AJ58" s="242">
        <v>380.73758909728201</v>
      </c>
    </row>
    <row r="59" spans="2:36" x14ac:dyDescent="0.35">
      <c r="B59" s="14" t="s">
        <v>364</v>
      </c>
      <c r="C59" s="25" t="s">
        <v>18</v>
      </c>
      <c r="D59" s="25" t="s">
        <v>18</v>
      </c>
      <c r="E59" s="25" t="s">
        <v>18</v>
      </c>
      <c r="F59" s="25" t="s">
        <v>18</v>
      </c>
      <c r="G59" s="242" t="s">
        <v>18</v>
      </c>
      <c r="H59" s="242" t="s">
        <v>18</v>
      </c>
      <c r="I59" s="242" t="s">
        <v>18</v>
      </c>
      <c r="J59" s="242" t="s">
        <v>18</v>
      </c>
      <c r="K59" s="242" t="s">
        <v>18</v>
      </c>
      <c r="L59" s="242" t="s">
        <v>18</v>
      </c>
      <c r="M59" s="242" t="s">
        <v>18</v>
      </c>
      <c r="N59" s="242" t="s">
        <v>18</v>
      </c>
      <c r="O59" s="242" t="s">
        <v>18</v>
      </c>
      <c r="P59" s="242" t="s">
        <v>18</v>
      </c>
      <c r="Q59" s="242">
        <v>172</v>
      </c>
      <c r="R59" s="242">
        <v>73</v>
      </c>
      <c r="S59" s="242">
        <v>81</v>
      </c>
      <c r="T59" s="242">
        <v>60.639000000000003</v>
      </c>
      <c r="U59" s="242">
        <v>61.344999999999999</v>
      </c>
      <c r="V59" s="242">
        <v>157.33071420800002</v>
      </c>
      <c r="W59" s="242">
        <v>76.661622324999982</v>
      </c>
      <c r="X59" s="242">
        <v>-23.379520271122992</v>
      </c>
      <c r="Y59" s="242">
        <v>4.7715409796509993</v>
      </c>
      <c r="Z59" s="242">
        <v>1.1585819797110009</v>
      </c>
      <c r="AA59" s="242">
        <f t="shared" si="8"/>
        <v>-7.7615952516189992</v>
      </c>
      <c r="AC59" s="242">
        <v>3.115416582701001</v>
      </c>
      <c r="AD59" s="242">
        <v>1.7832834156240018</v>
      </c>
      <c r="AE59" s="242">
        <v>8.7125828151170026</v>
      </c>
      <c r="AF59" s="242">
        <v>1.1585819797110009</v>
      </c>
      <c r="AG59" s="242">
        <v>1.6205500493350002</v>
      </c>
      <c r="AH59" s="242">
        <v>5.2552660307249974</v>
      </c>
      <c r="AI59" s="242">
        <v>0.21738719713000024</v>
      </c>
      <c r="AJ59" s="242">
        <v>-7.7615952516189992</v>
      </c>
    </row>
    <row r="60" spans="2:36" x14ac:dyDescent="0.35">
      <c r="B60" s="14" t="s">
        <v>56</v>
      </c>
      <c r="C60" s="25" t="s">
        <v>18</v>
      </c>
      <c r="D60" s="25" t="s">
        <v>18</v>
      </c>
      <c r="E60" s="25" t="s">
        <v>18</v>
      </c>
      <c r="F60" s="25" t="s">
        <v>18</v>
      </c>
      <c r="G60" s="242" t="s">
        <v>18</v>
      </c>
      <c r="H60" s="242" t="s">
        <v>18</v>
      </c>
      <c r="I60" s="242" t="s">
        <v>18</v>
      </c>
      <c r="J60" s="242" t="s">
        <v>18</v>
      </c>
      <c r="K60" s="242" t="s">
        <v>18</v>
      </c>
      <c r="L60" s="242" t="s">
        <v>18</v>
      </c>
      <c r="M60" s="242" t="s">
        <v>18</v>
      </c>
      <c r="N60" s="242" t="s">
        <v>18</v>
      </c>
      <c r="O60" s="242" t="s">
        <v>18</v>
      </c>
      <c r="P60" s="242" t="s">
        <v>18</v>
      </c>
      <c r="Q60" s="242">
        <v>-175</v>
      </c>
      <c r="R60" s="242">
        <v>-130</v>
      </c>
      <c r="S60" s="242">
        <v>-141</v>
      </c>
      <c r="T60" s="242">
        <v>-115.86193867159299</v>
      </c>
      <c r="U60" s="242">
        <v>-134.97430096000002</v>
      </c>
      <c r="V60" s="242">
        <v>-93.868927259999992</v>
      </c>
      <c r="W60" s="242">
        <v>-79.456404777999978</v>
      </c>
      <c r="X60" s="242">
        <v>55.633355642014017</v>
      </c>
      <c r="Y60" s="242">
        <v>37.739740203695</v>
      </c>
      <c r="Z60" s="242">
        <v>10.452595310985011</v>
      </c>
      <c r="AA60" s="242">
        <f t="shared" si="8"/>
        <v>-0.18163051550099812</v>
      </c>
      <c r="AC60" s="242">
        <v>28.673221297544991</v>
      </c>
      <c r="AD60" s="242">
        <v>22.363741721285994</v>
      </c>
      <c r="AE60" s="242">
        <v>23.280915533091004</v>
      </c>
      <c r="AF60" s="242">
        <v>10.452595310985011</v>
      </c>
      <c r="AG60" s="242">
        <v>11.931507522649012</v>
      </c>
      <c r="AH60" s="242">
        <v>3.253803855472011</v>
      </c>
      <c r="AI60" s="242">
        <v>10.362792742333998</v>
      </c>
      <c r="AJ60" s="242">
        <v>-0.18163051550099812</v>
      </c>
    </row>
    <row r="61" spans="2:36" x14ac:dyDescent="0.35">
      <c r="B61" s="14" t="s">
        <v>365</v>
      </c>
      <c r="C61" s="25" t="s">
        <v>18</v>
      </c>
      <c r="D61" s="25" t="s">
        <v>18</v>
      </c>
      <c r="E61" s="25" t="s">
        <v>18</v>
      </c>
      <c r="F61" s="25" t="s">
        <v>18</v>
      </c>
      <c r="G61" s="242" t="s">
        <v>18</v>
      </c>
      <c r="H61" s="242" t="s">
        <v>18</v>
      </c>
      <c r="I61" s="242" t="s">
        <v>18</v>
      </c>
      <c r="J61" s="242" t="s">
        <v>18</v>
      </c>
      <c r="K61" s="242" t="s">
        <v>18</v>
      </c>
      <c r="L61" s="242" t="s">
        <v>18</v>
      </c>
      <c r="M61" s="242" t="s">
        <v>18</v>
      </c>
      <c r="N61" s="242" t="s">
        <v>18</v>
      </c>
      <c r="O61" s="242" t="s">
        <v>18</v>
      </c>
      <c r="P61" s="242" t="s">
        <v>18</v>
      </c>
      <c r="Q61" s="242">
        <v>-80</v>
      </c>
      <c r="R61" s="242">
        <v>-52</v>
      </c>
      <c r="S61" s="242">
        <v>-45</v>
      </c>
      <c r="T61" s="242">
        <v>-192.89042304023599</v>
      </c>
      <c r="U61" s="242">
        <v>-61.475842394119994</v>
      </c>
      <c r="V61" s="242">
        <v>-32.068865605999989</v>
      </c>
      <c r="W61" s="242">
        <v>-50.074396378999992</v>
      </c>
      <c r="X61" s="242">
        <v>-53.101875805103013</v>
      </c>
      <c r="Y61" s="242">
        <v>-70.73079250600999</v>
      </c>
      <c r="Z61" s="242">
        <v>-42.569023694324983</v>
      </c>
      <c r="AA61" s="242">
        <f t="shared" si="8"/>
        <v>-71.052074646134002</v>
      </c>
      <c r="AC61" s="242">
        <v>-71.329763790914015</v>
      </c>
      <c r="AD61" s="242">
        <v>-62.289874191437981</v>
      </c>
      <c r="AE61" s="242">
        <v>-67.447490770787994</v>
      </c>
      <c r="AF61" s="242">
        <v>-42.569023694324983</v>
      </c>
      <c r="AG61" s="242">
        <v>-44.504898306681987</v>
      </c>
      <c r="AH61" s="242">
        <v>-66.690454702275019</v>
      </c>
      <c r="AI61" s="242">
        <v>-79.203341847342003</v>
      </c>
      <c r="AJ61" s="242">
        <v>-71.052074646134002</v>
      </c>
    </row>
    <row r="62" spans="2:36" x14ac:dyDescent="0.35">
      <c r="B62" s="18" t="s">
        <v>366</v>
      </c>
      <c r="C62" s="25" t="s">
        <v>18</v>
      </c>
      <c r="D62" s="25" t="s">
        <v>18</v>
      </c>
      <c r="E62" s="25" t="s">
        <v>18</v>
      </c>
      <c r="F62" s="25" t="s">
        <v>18</v>
      </c>
      <c r="G62" s="242" t="s">
        <v>18</v>
      </c>
      <c r="H62" s="242" t="s">
        <v>18</v>
      </c>
      <c r="I62" s="242" t="s">
        <v>18</v>
      </c>
      <c r="J62" s="242" t="s">
        <v>18</v>
      </c>
      <c r="K62" s="242" t="s">
        <v>18</v>
      </c>
      <c r="L62" s="242" t="s">
        <v>18</v>
      </c>
      <c r="M62" s="242" t="s">
        <v>18</v>
      </c>
      <c r="N62" s="242" t="s">
        <v>18</v>
      </c>
      <c r="O62" s="242" t="s">
        <v>18</v>
      </c>
      <c r="P62" s="242" t="s">
        <v>18</v>
      </c>
      <c r="Q62" s="242">
        <v>-381</v>
      </c>
      <c r="R62" s="242">
        <v>-391</v>
      </c>
      <c r="S62" s="242">
        <v>-391</v>
      </c>
      <c r="T62" s="242">
        <v>-391.06977739499996</v>
      </c>
      <c r="U62" s="242">
        <v>-906.13537909499996</v>
      </c>
      <c r="V62" s="242">
        <v>-893.0327534249999</v>
      </c>
      <c r="W62" s="242">
        <v>-1899.0404687999999</v>
      </c>
      <c r="X62" s="242">
        <v>-1901.8760753399999</v>
      </c>
      <c r="Y62" s="242">
        <v>-1907.2338319630001</v>
      </c>
      <c r="Z62" s="242">
        <v>-2421.80930137</v>
      </c>
      <c r="AA62" s="242">
        <f t="shared" si="8"/>
        <v>-2429.1704300631</v>
      </c>
      <c r="AC62" s="242">
        <v>-1914.8950339252001</v>
      </c>
      <c r="AD62" s="242">
        <v>-1894.0510384999002</v>
      </c>
      <c r="AE62" s="242">
        <v>-2399.629424665</v>
      </c>
      <c r="AF62" s="242">
        <v>-2421.80930137</v>
      </c>
      <c r="AG62" s="242">
        <v>-2426.4145411016998</v>
      </c>
      <c r="AH62" s="242">
        <v>-2396.0291712362</v>
      </c>
      <c r="AI62" s="242">
        <v>-2416.0027123322002</v>
      </c>
      <c r="AJ62" s="242">
        <v>-2429.1704300631</v>
      </c>
    </row>
    <row r="63" spans="2:36" x14ac:dyDescent="0.35">
      <c r="B63" s="72" t="s">
        <v>367</v>
      </c>
      <c r="C63" s="67" t="s">
        <v>18</v>
      </c>
      <c r="D63" s="67" t="s">
        <v>18</v>
      </c>
      <c r="E63" s="67" t="s">
        <v>18</v>
      </c>
      <c r="F63" s="67" t="s">
        <v>18</v>
      </c>
      <c r="G63" s="255" t="s">
        <v>18</v>
      </c>
      <c r="H63" s="255" t="s">
        <v>18</v>
      </c>
      <c r="I63" s="255" t="s">
        <v>18</v>
      </c>
      <c r="J63" s="255" t="s">
        <v>18</v>
      </c>
      <c r="K63" s="255" t="s">
        <v>18</v>
      </c>
      <c r="L63" s="255" t="s">
        <v>18</v>
      </c>
      <c r="M63" s="255" t="s">
        <v>18</v>
      </c>
      <c r="N63" s="255" t="s">
        <v>18</v>
      </c>
      <c r="O63" s="255" t="s">
        <v>18</v>
      </c>
      <c r="P63" s="255" t="s">
        <v>18</v>
      </c>
      <c r="Q63" s="255">
        <v>18635</v>
      </c>
      <c r="R63" s="255">
        <v>17454</v>
      </c>
      <c r="S63" s="255">
        <v>16340</v>
      </c>
      <c r="T63" s="255">
        <v>15385.075860893172</v>
      </c>
      <c r="U63" s="255">
        <v>15468.882477550886</v>
      </c>
      <c r="V63" s="255">
        <v>15267.806568507996</v>
      </c>
      <c r="W63" s="255">
        <v>14789.37709236899</v>
      </c>
      <c r="X63" s="255">
        <v>18123.129003306236</v>
      </c>
      <c r="Y63" s="255">
        <v>18692.41803691009</v>
      </c>
      <c r="Z63" s="255">
        <v>19196.921592958475</v>
      </c>
      <c r="AA63" s="255">
        <f t="shared" si="8"/>
        <v>19290.475323031827</v>
      </c>
      <c r="AC63" s="255">
        <v>18275.106039862505</v>
      </c>
      <c r="AD63" s="255">
        <v>19313.933303629266</v>
      </c>
      <c r="AE63" s="255">
        <v>19238.862577803593</v>
      </c>
      <c r="AF63" s="255">
        <v>19196.921592958475</v>
      </c>
      <c r="AG63" s="255">
        <v>19312.019480673807</v>
      </c>
      <c r="AH63" s="255">
        <v>19553.030637519561</v>
      </c>
      <c r="AI63" s="255">
        <v>19111.990081230302</v>
      </c>
      <c r="AJ63" s="255">
        <v>19290.475323031827</v>
      </c>
    </row>
    <row r="64" spans="2:36" x14ac:dyDescent="0.35">
      <c r="B64" s="72" t="s">
        <v>337</v>
      </c>
      <c r="C64" s="67" t="s">
        <v>18</v>
      </c>
      <c r="D64" s="67" t="s">
        <v>18</v>
      </c>
      <c r="E64" s="67" t="s">
        <v>18</v>
      </c>
      <c r="F64" s="67" t="s">
        <v>18</v>
      </c>
      <c r="G64" s="255" t="s">
        <v>18</v>
      </c>
      <c r="H64" s="255" t="s">
        <v>18</v>
      </c>
      <c r="I64" s="255" t="s">
        <v>18</v>
      </c>
      <c r="J64" s="255" t="s">
        <v>18</v>
      </c>
      <c r="K64" s="255" t="s">
        <v>18</v>
      </c>
      <c r="L64" s="255" t="s">
        <v>18</v>
      </c>
      <c r="M64" s="255" t="s">
        <v>18</v>
      </c>
      <c r="N64" s="255" t="s">
        <v>18</v>
      </c>
      <c r="O64" s="255" t="s">
        <v>18</v>
      </c>
      <c r="P64" s="255" t="s">
        <v>18</v>
      </c>
      <c r="Q64" s="255">
        <v>1245</v>
      </c>
      <c r="R64" s="255">
        <v>1521</v>
      </c>
      <c r="S64" s="255">
        <v>2400</v>
      </c>
      <c r="T64" s="255">
        <v>1803.2052051465801</v>
      </c>
      <c r="U64" s="255">
        <v>1542.7223504996</v>
      </c>
      <c r="V64" s="255">
        <v>2954.2767137559999</v>
      </c>
      <c r="W64" s="255">
        <v>3222.3262463789993</v>
      </c>
      <c r="X64" s="255">
        <v>4900.1076479210587</v>
      </c>
      <c r="Y64" s="255">
        <v>3372.4006032244033</v>
      </c>
      <c r="Z64" s="255">
        <v>3631.1634695828056</v>
      </c>
      <c r="AA64" s="255">
        <f t="shared" si="8"/>
        <v>3929.9208011638007</v>
      </c>
      <c r="AC64" s="255">
        <v>2333.0221116696357</v>
      </c>
      <c r="AD64" s="255">
        <v>1880.4813076019793</v>
      </c>
      <c r="AE64" s="255">
        <v>1881.4969544614426</v>
      </c>
      <c r="AF64" s="255">
        <v>3631.1634695828056</v>
      </c>
      <c r="AG64" s="255">
        <v>3147.7261115321048</v>
      </c>
      <c r="AH64" s="255">
        <v>2334.0745186261815</v>
      </c>
      <c r="AI64" s="255">
        <v>1849.3137031313522</v>
      </c>
      <c r="AJ64" s="255">
        <v>3929.9208011638007</v>
      </c>
    </row>
    <row r="65" spans="2:47" x14ac:dyDescent="0.35">
      <c r="B65" s="13" t="s">
        <v>360</v>
      </c>
      <c r="C65" s="25" t="s">
        <v>18</v>
      </c>
      <c r="D65" s="25" t="s">
        <v>18</v>
      </c>
      <c r="E65" s="25" t="s">
        <v>18</v>
      </c>
      <c r="F65" s="25" t="s">
        <v>18</v>
      </c>
      <c r="G65" s="242" t="s">
        <v>18</v>
      </c>
      <c r="H65" s="242" t="s">
        <v>18</v>
      </c>
      <c r="I65" s="242" t="s">
        <v>18</v>
      </c>
      <c r="J65" s="242" t="s">
        <v>18</v>
      </c>
      <c r="K65" s="242" t="s">
        <v>18</v>
      </c>
      <c r="L65" s="242" t="s">
        <v>18</v>
      </c>
      <c r="M65" s="242" t="s">
        <v>18</v>
      </c>
      <c r="N65" s="242" t="s">
        <v>18</v>
      </c>
      <c r="O65" s="242" t="s">
        <v>18</v>
      </c>
      <c r="P65" s="242" t="s">
        <v>18</v>
      </c>
      <c r="Q65" s="242">
        <v>680</v>
      </c>
      <c r="R65" s="242">
        <v>525</v>
      </c>
      <c r="S65" s="242">
        <v>1608</v>
      </c>
      <c r="T65" s="242">
        <v>921.80048948575291</v>
      </c>
      <c r="U65" s="242">
        <v>376.64405969613904</v>
      </c>
      <c r="V65" s="242">
        <v>1997.1546509649997</v>
      </c>
      <c r="W65" s="242">
        <v>1788.9767088869996</v>
      </c>
      <c r="X65" s="242">
        <v>2980.9793618682979</v>
      </c>
      <c r="Y65" s="242">
        <v>1359.9483732196445</v>
      </c>
      <c r="Z65" s="242">
        <v>1779.2132990575751</v>
      </c>
      <c r="AA65" s="242">
        <f t="shared" si="8"/>
        <v>1883.7073012608987</v>
      </c>
      <c r="AC65" s="242">
        <v>1157.1882589589736</v>
      </c>
      <c r="AD65" s="242">
        <v>694.05056500680257</v>
      </c>
      <c r="AE65" s="242">
        <v>556.80909573394752</v>
      </c>
      <c r="AF65" s="242">
        <v>1779.2132990575751</v>
      </c>
      <c r="AG65" s="242">
        <v>1778.3685387674122</v>
      </c>
      <c r="AH65" s="242">
        <v>871.21576691398582</v>
      </c>
      <c r="AI65" s="242">
        <v>386.76105023694299</v>
      </c>
      <c r="AJ65" s="242">
        <v>1883.7073012608987</v>
      </c>
    </row>
    <row r="66" spans="2:47" x14ac:dyDescent="0.35">
      <c r="B66" s="13" t="s">
        <v>361</v>
      </c>
      <c r="C66" s="25" t="s">
        <v>18</v>
      </c>
      <c r="D66" s="25" t="s">
        <v>18</v>
      </c>
      <c r="E66" s="25" t="s">
        <v>18</v>
      </c>
      <c r="F66" s="25" t="s">
        <v>18</v>
      </c>
      <c r="G66" s="242" t="s">
        <v>18</v>
      </c>
      <c r="H66" s="242" t="s">
        <v>18</v>
      </c>
      <c r="I66" s="242" t="s">
        <v>18</v>
      </c>
      <c r="J66" s="242" t="s">
        <v>18</v>
      </c>
      <c r="K66" s="242" t="s">
        <v>18</v>
      </c>
      <c r="L66" s="242" t="s">
        <v>18</v>
      </c>
      <c r="M66" s="242" t="s">
        <v>18</v>
      </c>
      <c r="N66" s="242" t="s">
        <v>18</v>
      </c>
      <c r="O66" s="242" t="s">
        <v>18</v>
      </c>
      <c r="P66" s="242" t="s">
        <v>18</v>
      </c>
      <c r="Q66" s="242">
        <v>299</v>
      </c>
      <c r="R66" s="242">
        <v>408</v>
      </c>
      <c r="S66" s="242">
        <v>388</v>
      </c>
      <c r="T66" s="242">
        <v>385.591897825545</v>
      </c>
      <c r="U66" s="242">
        <v>581.75907633173006</v>
      </c>
      <c r="V66" s="242">
        <v>474.38428056700019</v>
      </c>
      <c r="W66" s="242">
        <v>1003.7837723139997</v>
      </c>
      <c r="X66" s="242">
        <v>1171.9321821389076</v>
      </c>
      <c r="Y66" s="242">
        <v>1371.7680850459878</v>
      </c>
      <c r="Z66" s="242">
        <v>1195.5546546769417</v>
      </c>
      <c r="AA66" s="242">
        <f t="shared" si="8"/>
        <v>1198.8327299585219</v>
      </c>
      <c r="AC66" s="242">
        <v>698.62772788463315</v>
      </c>
      <c r="AD66" s="242">
        <v>647.66894766858661</v>
      </c>
      <c r="AE66" s="242">
        <v>805.32823704297493</v>
      </c>
      <c r="AF66" s="242">
        <v>1195.5546546769417</v>
      </c>
      <c r="AG66" s="242">
        <v>867.14436318816854</v>
      </c>
      <c r="AH66" s="242">
        <v>907.96203942186753</v>
      </c>
      <c r="AI66" s="242">
        <v>869.5708844951921</v>
      </c>
      <c r="AJ66" s="242">
        <v>1198.8327299585219</v>
      </c>
    </row>
    <row r="67" spans="2:47" x14ac:dyDescent="0.35">
      <c r="B67" s="13" t="s">
        <v>362</v>
      </c>
      <c r="C67" s="25" t="s">
        <v>18</v>
      </c>
      <c r="D67" s="25" t="s">
        <v>18</v>
      </c>
      <c r="E67" s="25" t="s">
        <v>18</v>
      </c>
      <c r="F67" s="25" t="s">
        <v>18</v>
      </c>
      <c r="G67" s="242" t="s">
        <v>18</v>
      </c>
      <c r="H67" s="242" t="s">
        <v>18</v>
      </c>
      <c r="I67" s="242" t="s">
        <v>18</v>
      </c>
      <c r="J67" s="242" t="s">
        <v>18</v>
      </c>
      <c r="K67" s="242" t="s">
        <v>18</v>
      </c>
      <c r="L67" s="242" t="s">
        <v>18</v>
      </c>
      <c r="M67" s="242" t="s">
        <v>18</v>
      </c>
      <c r="N67" s="242" t="s">
        <v>18</v>
      </c>
      <c r="O67" s="242" t="s">
        <v>18</v>
      </c>
      <c r="P67" s="242" t="s">
        <v>18</v>
      </c>
      <c r="Q67" s="242">
        <v>267</v>
      </c>
      <c r="R67" s="242">
        <v>588</v>
      </c>
      <c r="S67" s="242">
        <v>404</v>
      </c>
      <c r="T67" s="242">
        <v>495.81281783528101</v>
      </c>
      <c r="U67" s="242">
        <v>584.3192144717309</v>
      </c>
      <c r="V67" s="242">
        <v>429.25869399399994</v>
      </c>
      <c r="W67" s="242">
        <v>427.80434776800001</v>
      </c>
      <c r="X67" s="242">
        <v>744.36842037385304</v>
      </c>
      <c r="Y67" s="242">
        <v>640.68414495877096</v>
      </c>
      <c r="Z67" s="242">
        <v>656.39551584828894</v>
      </c>
      <c r="AA67" s="242">
        <f t="shared" si="8"/>
        <v>847.38076994438006</v>
      </c>
      <c r="AC67" s="242">
        <v>477.20612482602905</v>
      </c>
      <c r="AD67" s="242">
        <v>538.76179492659014</v>
      </c>
      <c r="AE67" s="242">
        <v>519.35962168451999</v>
      </c>
      <c r="AF67" s="242">
        <v>656.39551584828894</v>
      </c>
      <c r="AG67" s="242">
        <v>502.21320957652392</v>
      </c>
      <c r="AH67" s="242">
        <v>554.8967122903282</v>
      </c>
      <c r="AI67" s="242">
        <v>592.981768399217</v>
      </c>
      <c r="AJ67" s="242">
        <v>847.38076994438006</v>
      </c>
    </row>
    <row r="68" spans="2:47" x14ac:dyDescent="0.35">
      <c r="B68" s="13" t="s">
        <v>368</v>
      </c>
      <c r="C68" s="103" t="s">
        <v>18</v>
      </c>
      <c r="D68" s="103" t="s">
        <v>18</v>
      </c>
      <c r="E68" s="103" t="s">
        <v>18</v>
      </c>
      <c r="F68" s="103" t="s">
        <v>18</v>
      </c>
      <c r="G68" s="254" t="s">
        <v>18</v>
      </c>
      <c r="H68" s="254" t="s">
        <v>18</v>
      </c>
      <c r="I68" s="254" t="s">
        <v>18</v>
      </c>
      <c r="J68" s="254" t="s">
        <v>18</v>
      </c>
      <c r="K68" s="254" t="s">
        <v>18</v>
      </c>
      <c r="L68" s="254" t="s">
        <v>18</v>
      </c>
      <c r="M68" s="254" t="s">
        <v>18</v>
      </c>
      <c r="N68" s="254" t="s">
        <v>18</v>
      </c>
      <c r="O68" s="254" t="s">
        <v>18</v>
      </c>
      <c r="P68" s="254" t="s">
        <v>18</v>
      </c>
      <c r="Q68" s="254" t="s">
        <v>18</v>
      </c>
      <c r="R68" s="254" t="s">
        <v>18</v>
      </c>
      <c r="S68" s="254" t="s">
        <v>18</v>
      </c>
      <c r="T68" s="254" t="s">
        <v>18</v>
      </c>
      <c r="U68" s="254" t="s">
        <v>18</v>
      </c>
      <c r="V68" s="254">
        <v>53.479088229999974</v>
      </c>
      <c r="W68" s="242">
        <v>1.7614174100000053</v>
      </c>
      <c r="X68" s="242">
        <v>2.8276835400000051</v>
      </c>
      <c r="Y68" s="242">
        <v>0</v>
      </c>
      <c r="Z68" s="242">
        <v>0</v>
      </c>
      <c r="AA68" s="242">
        <f t="shared" si="8"/>
        <v>0</v>
      </c>
      <c r="AC68" s="242">
        <v>0</v>
      </c>
      <c r="AD68" s="242">
        <v>0</v>
      </c>
      <c r="AE68" s="242">
        <v>0</v>
      </c>
      <c r="AF68" s="242">
        <v>0</v>
      </c>
      <c r="AG68" s="242">
        <v>0</v>
      </c>
      <c r="AH68" s="242">
        <v>0</v>
      </c>
      <c r="AI68" s="242">
        <v>0</v>
      </c>
      <c r="AJ68" s="242">
        <v>0</v>
      </c>
    </row>
    <row r="69" spans="2:47" x14ac:dyDescent="0.35">
      <c r="B69" s="73" t="s">
        <v>369</v>
      </c>
      <c r="C69" s="71" t="s">
        <v>18</v>
      </c>
      <c r="D69" s="71" t="s">
        <v>18</v>
      </c>
      <c r="E69" s="71" t="s">
        <v>18</v>
      </c>
      <c r="F69" s="71" t="s">
        <v>18</v>
      </c>
      <c r="G69" s="265" t="s">
        <v>18</v>
      </c>
      <c r="H69" s="265" t="s">
        <v>18</v>
      </c>
      <c r="I69" s="265" t="s">
        <v>18</v>
      </c>
      <c r="J69" s="265" t="s">
        <v>18</v>
      </c>
      <c r="K69" s="265" t="s">
        <v>18</v>
      </c>
      <c r="L69" s="265" t="s">
        <v>18</v>
      </c>
      <c r="M69" s="265" t="s">
        <v>18</v>
      </c>
      <c r="N69" s="265" t="s">
        <v>18</v>
      </c>
      <c r="O69" s="265" t="s">
        <v>18</v>
      </c>
      <c r="P69" s="265" t="s">
        <v>18</v>
      </c>
      <c r="Q69" s="265">
        <v>9</v>
      </c>
      <c r="R69" s="265">
        <v>10</v>
      </c>
      <c r="S69" s="265">
        <v>38</v>
      </c>
      <c r="T69" s="265">
        <v>101.94093925811001</v>
      </c>
      <c r="U69" s="265">
        <v>99.325839390249001</v>
      </c>
      <c r="V69" s="265">
        <v>71</v>
      </c>
      <c r="W69" s="265">
        <v>1.8576258099999949</v>
      </c>
      <c r="X69" s="265">
        <v>0.34615073954600001</v>
      </c>
      <c r="Y69" s="265">
        <v>0.77830027416200009</v>
      </c>
      <c r="Z69" s="265">
        <v>0.30938473223100005</v>
      </c>
      <c r="AA69" s="265">
        <f t="shared" si="8"/>
        <v>3.9392990025470001</v>
      </c>
      <c r="AC69" s="265">
        <v>25.227629138287998</v>
      </c>
      <c r="AD69" s="265">
        <v>27.307610723925002</v>
      </c>
      <c r="AE69" s="265">
        <v>14.292637739654001</v>
      </c>
      <c r="AF69" s="265">
        <v>0.30938473223100005</v>
      </c>
      <c r="AG69" s="265">
        <v>21.377700575934998</v>
      </c>
      <c r="AH69" s="265">
        <v>2.5429176969430003</v>
      </c>
      <c r="AI69" s="265">
        <v>0.82000415011499994</v>
      </c>
      <c r="AJ69" s="265">
        <v>3.9392990025470001</v>
      </c>
    </row>
    <row r="70" spans="2:47" x14ac:dyDescent="0.35">
      <c r="B70" s="72" t="s">
        <v>67</v>
      </c>
      <c r="C70" s="67" t="s">
        <v>18</v>
      </c>
      <c r="D70" s="67" t="s">
        <v>18</v>
      </c>
      <c r="E70" s="67" t="s">
        <v>18</v>
      </c>
      <c r="F70" s="67" t="s">
        <v>18</v>
      </c>
      <c r="G70" s="255" t="s">
        <v>18</v>
      </c>
      <c r="H70" s="255" t="s">
        <v>18</v>
      </c>
      <c r="I70" s="255">
        <v>11692.247762000001</v>
      </c>
      <c r="J70" s="255">
        <v>13921.168648000001</v>
      </c>
      <c r="K70" s="255">
        <v>14033.085429000001</v>
      </c>
      <c r="L70" s="255">
        <v>16246.835564999999</v>
      </c>
      <c r="M70" s="255">
        <v>16879.863873999999</v>
      </c>
      <c r="N70" s="255">
        <v>18233.274635000002</v>
      </c>
      <c r="O70" s="255">
        <v>17083.281907000001</v>
      </c>
      <c r="P70" s="255">
        <v>17042.367205646784</v>
      </c>
      <c r="Q70" s="255">
        <v>17381</v>
      </c>
      <c r="R70" s="255">
        <v>15923</v>
      </c>
      <c r="S70" s="255">
        <v>13902</v>
      </c>
      <c r="T70" s="255">
        <v>13479.929716488483</v>
      </c>
      <c r="U70" s="255">
        <v>13826.834287661037</v>
      </c>
      <c r="V70" s="255">
        <v>12243</v>
      </c>
      <c r="W70" s="255">
        <v>11565.097379838997</v>
      </c>
      <c r="X70" s="255">
        <v>13222.578279525638</v>
      </c>
      <c r="Y70" s="255">
        <v>15319.376484380764</v>
      </c>
      <c r="Z70" s="255">
        <v>15565.283957698404</v>
      </c>
      <c r="AA70" s="255">
        <f t="shared" si="8"/>
        <v>15356.631887902544</v>
      </c>
      <c r="AC70" s="255">
        <v>15916.888024801561</v>
      </c>
      <c r="AD70" s="255">
        <v>17406.470728763739</v>
      </c>
      <c r="AE70" s="255">
        <v>17343.010854030988</v>
      </c>
      <c r="AF70" s="255">
        <v>15565.283957698404</v>
      </c>
      <c r="AG70" s="255">
        <v>16142.96011341773</v>
      </c>
      <c r="AH70" s="255">
        <v>17216.31293243447</v>
      </c>
      <c r="AI70" s="255">
        <v>17261.642863506469</v>
      </c>
      <c r="AJ70" s="255">
        <v>15356.631887902544</v>
      </c>
    </row>
    <row r="71" spans="2:47" x14ac:dyDescent="0.35">
      <c r="B71" s="143" t="s">
        <v>57</v>
      </c>
      <c r="C71" s="144" t="s">
        <v>18</v>
      </c>
      <c r="D71" s="144" t="s">
        <v>18</v>
      </c>
      <c r="E71" s="144" t="s">
        <v>18</v>
      </c>
      <c r="F71" s="144" t="s">
        <v>18</v>
      </c>
      <c r="G71" s="266" t="s">
        <v>18</v>
      </c>
      <c r="H71" s="266" t="s">
        <v>18</v>
      </c>
      <c r="I71" s="267">
        <v>4.4486407501227658</v>
      </c>
      <c r="J71" s="267">
        <v>4.4125047124058652</v>
      </c>
      <c r="K71" s="267">
        <v>4.1728517996143468</v>
      </c>
      <c r="L71" s="267">
        <v>4.4970082645989091</v>
      </c>
      <c r="M71" s="267">
        <v>4.4945998790873123</v>
      </c>
      <c r="N71" s="267">
        <v>5.0250759321549907</v>
      </c>
      <c r="O71" s="267">
        <v>4.7479814935145708</v>
      </c>
      <c r="P71" s="267">
        <v>4.6788934140568141</v>
      </c>
      <c r="Q71" s="267">
        <v>4.4000000000000004</v>
      </c>
      <c r="R71" s="267">
        <v>4.2</v>
      </c>
      <c r="S71" s="267">
        <v>3.5</v>
      </c>
      <c r="T71" s="267">
        <v>4.0760901625993009</v>
      </c>
      <c r="U71" s="267">
        <v>3.7313180196899012</v>
      </c>
      <c r="V71" s="268">
        <v>3.5323030000000002</v>
      </c>
      <c r="W71" s="268">
        <v>3.485303</v>
      </c>
      <c r="X71" s="267">
        <v>3.3566280000000002</v>
      </c>
      <c r="Y71" s="268">
        <v>3.3438180000000002</v>
      </c>
      <c r="Z71" s="267">
        <v>3.5492370000000002</v>
      </c>
      <c r="AA71" s="267">
        <f t="shared" si="8"/>
        <v>3.2889200000000001</v>
      </c>
      <c r="AC71" s="268">
        <v>3.4639760000000002</v>
      </c>
      <c r="AD71" s="268">
        <v>3.685943</v>
      </c>
      <c r="AE71" s="268">
        <v>3.591421</v>
      </c>
      <c r="AF71" s="268">
        <v>3.5492370000000002</v>
      </c>
      <c r="AG71" s="268">
        <v>3.5694710000000001</v>
      </c>
      <c r="AH71" s="268">
        <v>3.7950210000000002</v>
      </c>
      <c r="AI71" s="268">
        <v>3.8231790000000001</v>
      </c>
      <c r="AJ71" s="268">
        <v>3.2889200000000001</v>
      </c>
    </row>
    <row r="72" spans="2:47" x14ac:dyDescent="0.35">
      <c r="B72" s="145" t="s">
        <v>58</v>
      </c>
      <c r="C72" s="146" t="s">
        <v>18</v>
      </c>
      <c r="D72" s="146" t="s">
        <v>18</v>
      </c>
      <c r="E72" s="146" t="s">
        <v>18</v>
      </c>
      <c r="F72" s="146" t="s">
        <v>18</v>
      </c>
      <c r="G72" s="269" t="s">
        <v>18</v>
      </c>
      <c r="H72" s="269" t="s">
        <v>18</v>
      </c>
      <c r="I72" s="269" t="s">
        <v>18</v>
      </c>
      <c r="J72" s="269" t="s">
        <v>18</v>
      </c>
      <c r="K72" s="269" t="s">
        <v>18</v>
      </c>
      <c r="L72" s="270">
        <v>0.2029878149001717</v>
      </c>
      <c r="M72" s="270">
        <v>0.18726495503743928</v>
      </c>
      <c r="N72" s="270">
        <v>0.17556128492747092</v>
      </c>
      <c r="O72" s="270">
        <v>0.1695998790533591</v>
      </c>
      <c r="P72" s="270">
        <v>0.16781544287671166</v>
      </c>
      <c r="Q72" s="271">
        <v>0.18</v>
      </c>
      <c r="R72" s="271">
        <v>0.13300000000000001</v>
      </c>
      <c r="S72" s="271">
        <v>0.17799999999999999</v>
      </c>
      <c r="T72" s="271">
        <v>0.11626931485264493</v>
      </c>
      <c r="U72" s="271">
        <v>0.19463272324118533</v>
      </c>
      <c r="V72" s="272">
        <v>0.192195</v>
      </c>
      <c r="W72" s="272">
        <v>0.207451</v>
      </c>
      <c r="X72" s="279">
        <v>0.20418800000000001</v>
      </c>
      <c r="Y72" s="272">
        <v>0.21295000000000003</v>
      </c>
      <c r="Z72" s="271">
        <v>0.21537500000000001</v>
      </c>
      <c r="AA72" s="271">
        <f t="shared" si="8"/>
        <v>0.20938599999999996</v>
      </c>
      <c r="AC72" s="272">
        <v>0.20685800000000001</v>
      </c>
      <c r="AD72" s="272">
        <v>0.19427700000000001</v>
      </c>
      <c r="AE72" s="434">
        <v>0.20072699999999999</v>
      </c>
      <c r="AF72" s="434">
        <v>0.21537500000000001</v>
      </c>
      <c r="AG72" s="434">
        <v>0.21349699999999999</v>
      </c>
      <c r="AH72" s="434">
        <v>0.195412</v>
      </c>
      <c r="AI72" s="434">
        <v>0.193129</v>
      </c>
      <c r="AJ72" s="434">
        <v>0.20938599999999996</v>
      </c>
    </row>
    <row r="73" spans="2:47" x14ac:dyDescent="0.35">
      <c r="C73" s="98"/>
      <c r="D73" s="98"/>
      <c r="E73" s="98"/>
      <c r="F73" s="98"/>
      <c r="G73" s="273"/>
      <c r="H73" s="273"/>
      <c r="I73" s="273"/>
      <c r="J73" s="273"/>
      <c r="K73" s="273"/>
      <c r="L73" s="273"/>
      <c r="M73" s="273"/>
      <c r="N73" s="273"/>
      <c r="O73" s="273"/>
      <c r="P73" s="273"/>
      <c r="Q73" s="273"/>
      <c r="R73" s="274"/>
      <c r="S73" s="274"/>
      <c r="T73" s="274"/>
      <c r="V73" s="242"/>
      <c r="W73" s="70"/>
      <c r="X73" s="70"/>
      <c r="AE73" s="70"/>
      <c r="AF73" s="70"/>
      <c r="AJ73" s="70"/>
    </row>
    <row r="74" spans="2:47" x14ac:dyDescent="0.35">
      <c r="B74" s="162" t="s">
        <v>59</v>
      </c>
      <c r="C74" s="61">
        <v>2001</v>
      </c>
      <c r="D74" s="61">
        <v>2002</v>
      </c>
      <c r="E74" s="61">
        <v>2003</v>
      </c>
      <c r="F74" s="61">
        <v>2004</v>
      </c>
      <c r="G74" s="218">
        <v>2005</v>
      </c>
      <c r="H74" s="218">
        <v>2006</v>
      </c>
      <c r="I74" s="218">
        <v>2007</v>
      </c>
      <c r="J74" s="218">
        <v>2008</v>
      </c>
      <c r="K74" s="218">
        <v>2009</v>
      </c>
      <c r="L74" s="218">
        <v>2010</v>
      </c>
      <c r="M74" s="218">
        <v>2011</v>
      </c>
      <c r="N74" s="218">
        <v>2012</v>
      </c>
      <c r="O74" s="218">
        <v>2013</v>
      </c>
      <c r="P74" s="218">
        <v>2014</v>
      </c>
      <c r="Q74" s="218">
        <v>2015</v>
      </c>
      <c r="R74" s="218">
        <v>2016</v>
      </c>
      <c r="S74" s="218">
        <v>2017</v>
      </c>
      <c r="T74" s="218">
        <v>2018</v>
      </c>
      <c r="U74" s="218">
        <v>2019</v>
      </c>
      <c r="V74" s="218">
        <v>2020</v>
      </c>
      <c r="W74" s="218">
        <v>2021</v>
      </c>
      <c r="X74" s="218">
        <v>2022</v>
      </c>
      <c r="Y74" s="218">
        <v>2023</v>
      </c>
      <c r="Z74" s="219">
        <v>2024</v>
      </c>
      <c r="AA74" s="220">
        <v>2025</v>
      </c>
      <c r="AC74" s="221" t="s">
        <v>3</v>
      </c>
      <c r="AD74" s="221" t="s">
        <v>4</v>
      </c>
      <c r="AE74" s="221" t="s">
        <v>5</v>
      </c>
      <c r="AF74" s="221">
        <v>2024</v>
      </c>
      <c r="AG74" s="222" t="s">
        <v>6</v>
      </c>
      <c r="AH74" s="222" t="s">
        <v>7</v>
      </c>
      <c r="AI74" s="222" t="s">
        <v>8</v>
      </c>
      <c r="AJ74" s="222">
        <v>2025</v>
      </c>
    </row>
    <row r="75" spans="2:47" x14ac:dyDescent="0.35">
      <c r="B75" s="13" t="s">
        <v>60</v>
      </c>
      <c r="C75" s="105" t="s">
        <v>18</v>
      </c>
      <c r="D75" s="105" t="s">
        <v>18</v>
      </c>
      <c r="E75" s="105" t="s">
        <v>18</v>
      </c>
      <c r="F75" s="105" t="s">
        <v>18</v>
      </c>
      <c r="G75" s="275" t="s">
        <v>18</v>
      </c>
      <c r="H75" s="275" t="s">
        <v>18</v>
      </c>
      <c r="I75" s="275" t="s">
        <v>18</v>
      </c>
      <c r="J75" s="275" t="s">
        <v>18</v>
      </c>
      <c r="K75" s="275" t="s">
        <v>18</v>
      </c>
      <c r="L75" s="275" t="s">
        <v>18</v>
      </c>
      <c r="M75" s="275" t="s">
        <v>18</v>
      </c>
      <c r="N75" s="275" t="s">
        <v>18</v>
      </c>
      <c r="O75" s="275" t="s">
        <v>18</v>
      </c>
      <c r="P75" s="275" t="s">
        <v>18</v>
      </c>
      <c r="Q75" s="275" t="s">
        <v>18</v>
      </c>
      <c r="R75" s="276">
        <v>0.48</v>
      </c>
      <c r="S75" s="276">
        <v>0.46</v>
      </c>
      <c r="T75" s="277">
        <v>0.44</v>
      </c>
      <c r="U75" s="276">
        <v>0.35274458503685363</v>
      </c>
      <c r="V75" s="276">
        <v>0.31008858013138019</v>
      </c>
      <c r="W75" s="276">
        <v>0.31008858013138019</v>
      </c>
      <c r="X75" s="276">
        <v>0.26910519189088866</v>
      </c>
      <c r="Y75" s="276">
        <v>0.20930861558288089</v>
      </c>
      <c r="Z75" s="276">
        <v>0.22182066217780078</v>
      </c>
      <c r="AA75" s="276">
        <f t="shared" ref="AA75:AA76" si="9">AJ75</f>
        <v>0.19183527109468895</v>
      </c>
      <c r="AC75" s="276">
        <v>0.20930861558288089</v>
      </c>
      <c r="AD75" s="276">
        <v>0.22337827424584264</v>
      </c>
      <c r="AE75" s="305">
        <v>0.25068415827230472</v>
      </c>
      <c r="AF75" s="305">
        <v>0.22182066217780078</v>
      </c>
      <c r="AG75" s="305">
        <v>0.19128478032684926</v>
      </c>
      <c r="AH75" s="305">
        <v>0.18116186780518675</v>
      </c>
      <c r="AI75" s="305">
        <v>0.18268218798918789</v>
      </c>
      <c r="AJ75" s="305">
        <v>0.19183527109468895</v>
      </c>
    </row>
    <row r="76" spans="2:47" x14ac:dyDescent="0.35">
      <c r="B76" s="74" t="s">
        <v>61</v>
      </c>
      <c r="C76" s="106" t="s">
        <v>18</v>
      </c>
      <c r="D76" s="106" t="s">
        <v>18</v>
      </c>
      <c r="E76" s="106" t="s">
        <v>18</v>
      </c>
      <c r="F76" s="106" t="s">
        <v>18</v>
      </c>
      <c r="G76" s="278" t="s">
        <v>18</v>
      </c>
      <c r="H76" s="278" t="s">
        <v>18</v>
      </c>
      <c r="I76" s="278" t="s">
        <v>18</v>
      </c>
      <c r="J76" s="278" t="s">
        <v>18</v>
      </c>
      <c r="K76" s="278" t="s">
        <v>18</v>
      </c>
      <c r="L76" s="278" t="s">
        <v>18</v>
      </c>
      <c r="M76" s="278" t="s">
        <v>18</v>
      </c>
      <c r="N76" s="278" t="s">
        <v>18</v>
      </c>
      <c r="O76" s="278" t="s">
        <v>18</v>
      </c>
      <c r="P76" s="278" t="s">
        <v>18</v>
      </c>
      <c r="Q76" s="278" t="s">
        <v>18</v>
      </c>
      <c r="R76" s="279">
        <v>0.52</v>
      </c>
      <c r="S76" s="279">
        <v>0.54</v>
      </c>
      <c r="T76" s="280">
        <v>0.56000000000000005</v>
      </c>
      <c r="U76" s="279">
        <v>0.64725541496314642</v>
      </c>
      <c r="V76" s="279">
        <v>0.68991141986862003</v>
      </c>
      <c r="W76" s="279">
        <v>0.68991141986862003</v>
      </c>
      <c r="X76" s="279">
        <v>0.73089480810911134</v>
      </c>
      <c r="Y76" s="279">
        <v>0.79069138441711906</v>
      </c>
      <c r="Z76" s="279">
        <v>0.77817933782219928</v>
      </c>
      <c r="AA76" s="279">
        <f t="shared" si="9"/>
        <v>0.8081647289053111</v>
      </c>
      <c r="AC76" s="279">
        <v>0.79069138441711906</v>
      </c>
      <c r="AD76" s="279">
        <v>0.77662172575415722</v>
      </c>
      <c r="AE76" s="435">
        <v>0.74931584172769528</v>
      </c>
      <c r="AF76" s="435">
        <v>0.77817933782219928</v>
      </c>
      <c r="AG76" s="435">
        <v>0.80871521967315074</v>
      </c>
      <c r="AH76" s="435">
        <v>0.81883813219481327</v>
      </c>
      <c r="AI76" s="435">
        <v>0.81731781201081211</v>
      </c>
      <c r="AJ76" s="435">
        <v>0.8081647289053111</v>
      </c>
    </row>
    <row r="77" spans="2:47" x14ac:dyDescent="0.35">
      <c r="C77" s="62"/>
      <c r="D77" s="62"/>
      <c r="E77" s="62"/>
      <c r="F77" s="62"/>
      <c r="G77" s="97"/>
      <c r="H77" s="97"/>
      <c r="I77" s="97"/>
      <c r="J77" s="97"/>
      <c r="K77" s="97"/>
      <c r="L77" s="97"/>
      <c r="M77" s="97"/>
      <c r="N77" s="97"/>
      <c r="O77" s="97"/>
      <c r="P77" s="97"/>
      <c r="Q77" s="97"/>
      <c r="R77" s="97"/>
      <c r="S77" s="97"/>
      <c r="T77" s="97"/>
      <c r="U77" s="97"/>
    </row>
    <row r="78" spans="2:47" x14ac:dyDescent="0.35">
      <c r="C78" s="62"/>
      <c r="D78" s="62"/>
      <c r="E78" s="62"/>
      <c r="F78" s="62"/>
      <c r="G78" s="97"/>
      <c r="H78" s="97"/>
      <c r="I78" s="97"/>
      <c r="J78" s="97"/>
      <c r="K78" s="97"/>
      <c r="L78" s="97"/>
      <c r="M78" s="97"/>
      <c r="N78" s="97"/>
      <c r="O78" s="97"/>
      <c r="P78" s="97"/>
      <c r="Q78" s="97"/>
      <c r="R78" s="97"/>
      <c r="S78" s="97"/>
      <c r="T78" s="97"/>
      <c r="U78" s="97"/>
    </row>
    <row r="79" spans="2:47" x14ac:dyDescent="0.35">
      <c r="C79" s="26"/>
      <c r="D79" s="26"/>
      <c r="E79" s="26"/>
      <c r="F79" s="26"/>
      <c r="G79" s="249"/>
      <c r="H79" s="249"/>
      <c r="I79" s="249"/>
      <c r="J79" s="249"/>
      <c r="K79" s="249"/>
      <c r="L79" s="249"/>
      <c r="M79" s="249"/>
      <c r="N79" s="249"/>
      <c r="O79" s="249"/>
      <c r="P79" s="249"/>
      <c r="Q79" s="249"/>
      <c r="R79" s="249"/>
      <c r="S79" s="249"/>
      <c r="T79" s="249"/>
      <c r="U79" s="249"/>
      <c r="AH79" s="70"/>
      <c r="AI79" s="70"/>
      <c r="AS79" s="213"/>
      <c r="AT79" s="213"/>
      <c r="AU79" s="213"/>
    </row>
    <row r="80" spans="2:47" x14ac:dyDescent="0.35">
      <c r="C80" s="26"/>
      <c r="D80" s="26"/>
      <c r="E80" s="26"/>
      <c r="F80" s="26"/>
      <c r="G80" s="249"/>
      <c r="H80" s="249"/>
      <c r="I80" s="249"/>
      <c r="J80" s="249"/>
      <c r="K80" s="249"/>
      <c r="L80" s="249"/>
      <c r="M80" s="249"/>
      <c r="N80" s="249"/>
      <c r="O80" s="249"/>
      <c r="P80" s="249"/>
      <c r="Q80" s="249"/>
      <c r="R80" s="249"/>
      <c r="S80" s="249"/>
      <c r="T80" s="249"/>
      <c r="U80" s="249"/>
      <c r="AH80" s="70"/>
      <c r="AI80" s="70"/>
      <c r="AS80" s="213"/>
      <c r="AT80" s="213"/>
      <c r="AU80" s="213"/>
    </row>
    <row r="81" spans="3:47" x14ac:dyDescent="0.35">
      <c r="C81" s="26"/>
      <c r="D81" s="26"/>
      <c r="E81" s="26"/>
      <c r="F81" s="26"/>
      <c r="G81" s="249"/>
      <c r="H81" s="249"/>
      <c r="I81" s="249"/>
      <c r="J81" s="249"/>
      <c r="K81" s="249"/>
      <c r="L81" s="249"/>
      <c r="M81" s="249"/>
      <c r="N81" s="249"/>
      <c r="O81" s="249"/>
      <c r="P81" s="249"/>
      <c r="Q81" s="249"/>
      <c r="R81" s="249"/>
      <c r="S81" s="249"/>
      <c r="T81" s="249"/>
      <c r="U81" s="249"/>
      <c r="AH81" s="70"/>
      <c r="AI81" s="70"/>
      <c r="AS81" s="213"/>
      <c r="AT81" s="213"/>
      <c r="AU81" s="213"/>
    </row>
    <row r="82" spans="3:47" x14ac:dyDescent="0.35">
      <c r="C82" s="25"/>
      <c r="D82" s="25"/>
      <c r="E82" s="25"/>
      <c r="F82" s="25"/>
      <c r="G82" s="242"/>
      <c r="H82" s="242"/>
      <c r="I82" s="242"/>
      <c r="J82" s="242"/>
      <c r="K82" s="242"/>
      <c r="L82" s="242"/>
      <c r="M82" s="242"/>
      <c r="N82" s="242"/>
      <c r="O82" s="242"/>
      <c r="P82" s="242"/>
      <c r="Q82" s="242"/>
      <c r="R82" s="242"/>
      <c r="S82" s="242"/>
      <c r="T82" s="242"/>
      <c r="U82" s="242"/>
      <c r="AH82" s="70"/>
      <c r="AI82" s="70"/>
      <c r="AS82" s="213"/>
      <c r="AT82" s="213"/>
      <c r="AU82" s="213"/>
    </row>
    <row r="83" spans="3:47" x14ac:dyDescent="0.35">
      <c r="C83" s="65"/>
      <c r="D83" s="65"/>
      <c r="E83" s="65"/>
      <c r="F83" s="65"/>
      <c r="G83" s="250"/>
      <c r="H83" s="250"/>
      <c r="I83" s="250"/>
      <c r="J83" s="250"/>
      <c r="K83" s="250"/>
      <c r="L83" s="250"/>
      <c r="M83" s="250"/>
      <c r="N83" s="250"/>
      <c r="O83" s="250"/>
      <c r="P83" s="250"/>
      <c r="Q83" s="250"/>
      <c r="R83" s="250"/>
      <c r="S83" s="250"/>
      <c r="T83" s="250"/>
      <c r="U83" s="250"/>
      <c r="AH83" s="70"/>
      <c r="AI83" s="70"/>
      <c r="AS83" s="213"/>
      <c r="AT83" s="213"/>
      <c r="AU83" s="213"/>
    </row>
    <row r="84" spans="3:47" x14ac:dyDescent="0.35">
      <c r="C84" s="26"/>
      <c r="D84" s="26"/>
      <c r="E84" s="26"/>
      <c r="F84" s="26"/>
      <c r="G84" s="249"/>
      <c r="H84" s="249"/>
      <c r="I84" s="249"/>
      <c r="J84" s="249"/>
      <c r="K84" s="249"/>
      <c r="L84" s="249"/>
      <c r="M84" s="249"/>
      <c r="N84" s="249"/>
      <c r="O84" s="249"/>
      <c r="P84" s="249"/>
      <c r="Q84" s="249"/>
      <c r="R84" s="249"/>
      <c r="S84" s="249"/>
      <c r="T84" s="249"/>
      <c r="U84" s="249"/>
      <c r="AH84" s="70"/>
      <c r="AI84" s="70"/>
      <c r="AS84" s="213"/>
      <c r="AT84" s="213"/>
      <c r="AU84" s="213"/>
    </row>
    <row r="85" spans="3:47" x14ac:dyDescent="0.35">
      <c r="C85" s="25"/>
      <c r="D85" s="25"/>
      <c r="E85" s="25"/>
      <c r="F85" s="25"/>
      <c r="G85" s="242"/>
      <c r="H85" s="242"/>
      <c r="I85" s="242"/>
      <c r="J85" s="242"/>
      <c r="K85" s="242"/>
      <c r="L85" s="242"/>
      <c r="M85" s="242"/>
      <c r="N85" s="242"/>
      <c r="O85" s="242"/>
      <c r="P85" s="242"/>
      <c r="Q85" s="242"/>
      <c r="R85" s="242"/>
      <c r="S85" s="242"/>
      <c r="T85" s="242"/>
      <c r="U85" s="242"/>
      <c r="AH85" s="70"/>
      <c r="AI85" s="70"/>
      <c r="AS85" s="213"/>
      <c r="AT85" s="213"/>
      <c r="AU85" s="213"/>
    </row>
    <row r="86" spans="3:47" x14ac:dyDescent="0.35">
      <c r="C86" s="25"/>
      <c r="D86" s="25"/>
      <c r="E86" s="25"/>
      <c r="F86" s="25"/>
      <c r="G86" s="242"/>
      <c r="H86" s="242"/>
      <c r="I86" s="242"/>
      <c r="J86" s="242"/>
      <c r="K86" s="242"/>
      <c r="L86" s="242"/>
      <c r="M86" s="242"/>
      <c r="N86" s="242"/>
      <c r="O86" s="242"/>
      <c r="P86" s="242"/>
      <c r="Q86" s="242"/>
      <c r="R86" s="242"/>
      <c r="S86" s="242"/>
      <c r="T86" s="242"/>
      <c r="U86" s="242"/>
      <c r="AH86" s="70"/>
      <c r="AI86" s="70"/>
      <c r="AS86" s="213"/>
      <c r="AT86" s="213"/>
      <c r="AU86" s="213"/>
    </row>
    <row r="87" spans="3:47" x14ac:dyDescent="0.35">
      <c r="C87" s="26"/>
      <c r="D87" s="26"/>
      <c r="E87" s="26"/>
      <c r="F87" s="26"/>
      <c r="G87" s="249"/>
      <c r="H87" s="249"/>
      <c r="I87" s="249"/>
      <c r="J87" s="249"/>
      <c r="K87" s="249"/>
      <c r="L87" s="249"/>
      <c r="M87" s="249"/>
      <c r="N87" s="249"/>
      <c r="O87" s="249"/>
      <c r="P87" s="249"/>
      <c r="Q87" s="249"/>
      <c r="R87" s="249"/>
      <c r="S87" s="249"/>
      <c r="T87" s="249"/>
      <c r="U87" s="249"/>
    </row>
    <row r="88" spans="3:47" x14ac:dyDescent="0.35">
      <c r="C88" s="26"/>
      <c r="D88" s="26"/>
      <c r="E88" s="26"/>
      <c r="F88" s="26"/>
      <c r="G88" s="249"/>
      <c r="H88" s="249"/>
      <c r="I88" s="249"/>
      <c r="J88" s="249"/>
      <c r="K88" s="249"/>
      <c r="L88" s="249"/>
      <c r="M88" s="249"/>
      <c r="N88" s="249"/>
      <c r="O88" s="249"/>
      <c r="P88" s="249"/>
      <c r="Q88" s="249"/>
      <c r="R88" s="249"/>
      <c r="S88" s="249"/>
      <c r="T88" s="249"/>
      <c r="U88" s="249"/>
    </row>
    <row r="89" spans="3:47" x14ac:dyDescent="0.35">
      <c r="C89" s="25"/>
      <c r="D89" s="25"/>
      <c r="E89" s="25"/>
      <c r="F89" s="25"/>
      <c r="G89" s="242"/>
      <c r="H89" s="242"/>
      <c r="I89" s="242"/>
      <c r="J89" s="242"/>
      <c r="K89" s="242"/>
      <c r="L89" s="242"/>
      <c r="M89" s="242"/>
      <c r="N89" s="242"/>
      <c r="O89" s="242"/>
      <c r="P89" s="242"/>
      <c r="Q89" s="242"/>
      <c r="R89" s="242"/>
      <c r="S89" s="242"/>
      <c r="T89" s="242"/>
      <c r="U89" s="242"/>
    </row>
    <row r="90" spans="3:47" x14ac:dyDescent="0.35">
      <c r="C90" s="65"/>
      <c r="D90" s="65"/>
      <c r="E90" s="65"/>
      <c r="F90" s="65"/>
      <c r="G90" s="250"/>
      <c r="H90" s="250"/>
      <c r="I90" s="250"/>
      <c r="J90" s="250"/>
      <c r="K90" s="250"/>
      <c r="L90" s="250"/>
      <c r="M90" s="250"/>
      <c r="N90" s="250"/>
      <c r="O90" s="250"/>
      <c r="P90" s="250"/>
      <c r="Q90" s="250"/>
      <c r="R90" s="250"/>
      <c r="S90" s="250"/>
      <c r="T90" s="250"/>
      <c r="U90" s="250"/>
    </row>
    <row r="91" spans="3:47" x14ac:dyDescent="0.35">
      <c r="C91" s="26"/>
      <c r="D91" s="26"/>
      <c r="E91" s="26"/>
      <c r="F91" s="26"/>
      <c r="G91" s="249"/>
      <c r="H91" s="249"/>
      <c r="I91" s="249"/>
      <c r="J91" s="249"/>
      <c r="K91" s="249"/>
      <c r="L91" s="249"/>
      <c r="M91" s="249"/>
      <c r="N91" s="249"/>
      <c r="O91" s="249"/>
      <c r="P91" s="249"/>
      <c r="Q91" s="249"/>
      <c r="R91" s="249"/>
      <c r="S91" s="249"/>
      <c r="T91" s="249"/>
      <c r="U91" s="249"/>
    </row>
    <row r="92" spans="3:47" x14ac:dyDescent="0.35">
      <c r="C92" s="25"/>
      <c r="D92" s="25"/>
      <c r="E92" s="25"/>
      <c r="F92" s="25"/>
      <c r="G92" s="242"/>
      <c r="H92" s="242"/>
      <c r="I92" s="242"/>
      <c r="J92" s="242"/>
      <c r="K92" s="242"/>
      <c r="L92" s="242"/>
      <c r="M92" s="242"/>
      <c r="N92" s="242"/>
      <c r="O92" s="242"/>
      <c r="P92" s="242"/>
      <c r="Q92" s="242"/>
      <c r="R92" s="242"/>
      <c r="S92" s="242"/>
      <c r="T92" s="242"/>
      <c r="U92" s="242"/>
    </row>
    <row r="93" spans="3:47" x14ac:dyDescent="0.35">
      <c r="C93" s="25"/>
      <c r="D93" s="25"/>
      <c r="E93" s="25"/>
      <c r="F93" s="25"/>
      <c r="G93" s="242"/>
      <c r="H93" s="242"/>
      <c r="I93" s="242"/>
      <c r="J93" s="242"/>
      <c r="K93" s="242"/>
      <c r="L93" s="242"/>
      <c r="M93" s="242"/>
      <c r="N93" s="242"/>
      <c r="O93" s="242"/>
      <c r="P93" s="242"/>
      <c r="Q93" s="242"/>
      <c r="R93" s="242"/>
      <c r="S93" s="242"/>
      <c r="T93" s="242"/>
      <c r="U93" s="242"/>
    </row>
    <row r="94" spans="3:47" x14ac:dyDescent="0.35">
      <c r="C94" s="26"/>
      <c r="D94" s="26"/>
      <c r="E94" s="26"/>
      <c r="F94" s="26"/>
      <c r="G94" s="249"/>
      <c r="H94" s="249"/>
      <c r="I94" s="249"/>
      <c r="J94" s="249"/>
      <c r="K94" s="249"/>
      <c r="L94" s="249"/>
      <c r="M94" s="249"/>
      <c r="N94" s="249"/>
      <c r="O94" s="249"/>
      <c r="P94" s="249"/>
      <c r="Q94" s="249"/>
      <c r="R94" s="249"/>
      <c r="S94" s="249"/>
      <c r="T94" s="249"/>
      <c r="U94" s="249"/>
    </row>
    <row r="95" spans="3:47" x14ac:dyDescent="0.35">
      <c r="C95" s="26"/>
      <c r="D95" s="26"/>
      <c r="E95" s="26"/>
      <c r="F95" s="26"/>
      <c r="G95" s="249"/>
      <c r="H95" s="249"/>
      <c r="I95" s="249"/>
      <c r="J95" s="249"/>
      <c r="K95" s="249"/>
      <c r="L95" s="249"/>
      <c r="M95" s="249"/>
      <c r="N95" s="249"/>
      <c r="O95" s="249"/>
      <c r="P95" s="249"/>
      <c r="Q95" s="249"/>
      <c r="R95" s="249"/>
      <c r="S95" s="249"/>
      <c r="T95" s="249"/>
      <c r="U95" s="249"/>
    </row>
  </sheetData>
  <phoneticPr fontId="33"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codeName="Sheet5">
    <tabColor rgb="FF8CA7AF"/>
  </sheetPr>
  <dimension ref="A1:AM91"/>
  <sheetViews>
    <sheetView showGridLines="0" zoomScale="80" zoomScaleNormal="80" workbookViewId="0">
      <pane xSplit="2" ySplit="3" topLeftCell="L4" activePane="bottomRight" state="frozen"/>
      <selection pane="topRight" activeCell="B2" sqref="B2"/>
      <selection pane="bottomLeft" activeCell="B2" sqref="B2"/>
      <selection pane="bottomRight" activeCell="A2" sqref="A2"/>
    </sheetView>
  </sheetViews>
  <sheetFormatPr defaultColWidth="9.1796875" defaultRowHeight="14.5" x14ac:dyDescent="0.35"/>
  <cols>
    <col min="1" max="1" width="5.54296875" customWidth="1"/>
    <col min="2" max="2" width="52.453125" customWidth="1"/>
    <col min="3" max="11" width="9.1796875" style="213" hidden="1" customWidth="1"/>
    <col min="12" max="38" width="9.1796875" style="213"/>
  </cols>
  <sheetData>
    <row r="1" spans="1:39" ht="5.15" customHeight="1" x14ac:dyDescent="0.35">
      <c r="J1" s="226"/>
      <c r="K1" s="226"/>
      <c r="L1" s="226"/>
      <c r="M1" s="226"/>
      <c r="N1" s="226"/>
    </row>
    <row r="2" spans="1:39" ht="30" customHeight="1" x14ac:dyDescent="0.35">
      <c r="B2" s="167" t="s">
        <v>68</v>
      </c>
      <c r="C2" s="214"/>
      <c r="D2" s="214"/>
      <c r="E2" s="214"/>
      <c r="F2" s="215"/>
      <c r="G2" s="215"/>
      <c r="H2" s="216"/>
      <c r="I2" s="215"/>
      <c r="N2" s="217"/>
    </row>
    <row r="3" spans="1:39" x14ac:dyDescent="0.35">
      <c r="B3" s="161" t="s">
        <v>370</v>
      </c>
      <c r="C3" s="218">
        <v>2008</v>
      </c>
      <c r="D3" s="218">
        <v>2009</v>
      </c>
      <c r="E3" s="218">
        <v>2010</v>
      </c>
      <c r="F3" s="218">
        <v>2011</v>
      </c>
      <c r="G3" s="218">
        <v>2012</v>
      </c>
      <c r="H3" s="218">
        <v>2013</v>
      </c>
      <c r="I3" s="218">
        <v>2014</v>
      </c>
      <c r="J3" s="218">
        <v>2015</v>
      </c>
      <c r="K3" s="218">
        <v>2016</v>
      </c>
      <c r="L3" s="218">
        <v>2017</v>
      </c>
      <c r="M3" s="218">
        <v>2018</v>
      </c>
      <c r="N3" s="218">
        <v>2019</v>
      </c>
      <c r="O3" s="218">
        <v>2020</v>
      </c>
      <c r="P3" s="218">
        <v>2021</v>
      </c>
      <c r="Q3" s="218">
        <v>2022</v>
      </c>
      <c r="R3" s="218">
        <v>2023</v>
      </c>
      <c r="S3" s="219">
        <v>2024</v>
      </c>
      <c r="T3" s="220">
        <v>2025</v>
      </c>
      <c r="V3" s="221" t="s">
        <v>3</v>
      </c>
      <c r="W3" s="221" t="s">
        <v>4</v>
      </c>
      <c r="X3" s="221" t="s">
        <v>5</v>
      </c>
      <c r="Y3" s="221">
        <v>2024</v>
      </c>
      <c r="Z3" s="222" t="s">
        <v>6</v>
      </c>
      <c r="AA3" s="222" t="s">
        <v>7</v>
      </c>
      <c r="AB3" s="222" t="s">
        <v>8</v>
      </c>
      <c r="AC3" s="222">
        <v>2025</v>
      </c>
      <c r="AE3" s="221" t="s">
        <v>3</v>
      </c>
      <c r="AF3" s="221" t="s">
        <v>24</v>
      </c>
      <c r="AG3" s="221" t="s">
        <v>25</v>
      </c>
      <c r="AH3" s="221" t="s">
        <v>26</v>
      </c>
      <c r="AI3" s="222" t="s">
        <v>6</v>
      </c>
      <c r="AJ3" s="222" t="s">
        <v>27</v>
      </c>
      <c r="AK3" s="222" t="s">
        <v>28</v>
      </c>
      <c r="AL3" s="222" t="s">
        <v>29</v>
      </c>
    </row>
    <row r="4" spans="1:39" s="6" customFormat="1" x14ac:dyDescent="0.35">
      <c r="A4"/>
      <c r="B4" s="63" t="s">
        <v>69</v>
      </c>
      <c r="C4" s="281" t="s">
        <v>18</v>
      </c>
      <c r="D4" s="281" t="s">
        <v>18</v>
      </c>
      <c r="E4" s="281" t="s">
        <v>18</v>
      </c>
      <c r="F4" s="281" t="s">
        <v>18</v>
      </c>
      <c r="G4" s="281" t="s">
        <v>18</v>
      </c>
      <c r="H4" s="281" t="s">
        <v>18</v>
      </c>
      <c r="I4" s="281" t="s">
        <v>18</v>
      </c>
      <c r="J4" s="282"/>
      <c r="K4" s="282"/>
      <c r="L4" s="282">
        <v>2685.7931201863744</v>
      </c>
      <c r="M4" s="282">
        <v>2605.3541714731359</v>
      </c>
      <c r="N4" s="282">
        <v>2584.1930197883253</v>
      </c>
      <c r="O4" s="282">
        <v>2594.632719888255</v>
      </c>
      <c r="P4" s="282">
        <v>1314.1473829019924</v>
      </c>
      <c r="Q4" s="282">
        <v>3833.5428537008138</v>
      </c>
      <c r="R4" s="282">
        <v>2572.1269652905075</v>
      </c>
      <c r="S4" s="282">
        <v>3669.6629015950853</v>
      </c>
      <c r="T4" s="282">
        <f>AC4</f>
        <v>4032.8089710866084</v>
      </c>
      <c r="U4" s="240"/>
      <c r="V4" s="282">
        <v>861.06697678150283</v>
      </c>
      <c r="W4" s="282">
        <v>1439.1224608878424</v>
      </c>
      <c r="X4" s="282">
        <v>2212.014930597858</v>
      </c>
      <c r="Y4" s="282">
        <v>3669.6629015950853</v>
      </c>
      <c r="Z4" s="282">
        <v>985.65663408449018</v>
      </c>
      <c r="AA4" s="282">
        <v>1890.7200367739451</v>
      </c>
      <c r="AB4" s="282">
        <v>2827.5705620732351</v>
      </c>
      <c r="AC4" s="282">
        <v>4032.8089710866084</v>
      </c>
      <c r="AD4" s="240"/>
      <c r="AE4" s="282">
        <f t="shared" ref="AE4:AE17" si="0">V4</f>
        <v>861.06697678150283</v>
      </c>
      <c r="AF4" s="282">
        <f t="shared" ref="AF4:AF17" si="1">W4-V4</f>
        <v>578.05548410633958</v>
      </c>
      <c r="AG4" s="282">
        <f t="shared" ref="AG4:AG17" si="2">X4-W4</f>
        <v>772.89246971001558</v>
      </c>
      <c r="AH4" s="282">
        <f t="shared" ref="AH4:AH17" si="3">Y4-X4</f>
        <v>1457.6479709972273</v>
      </c>
      <c r="AI4" s="282">
        <f>Z4</f>
        <v>985.65663408449018</v>
      </c>
      <c r="AJ4" s="282">
        <f>AA4-Z4</f>
        <v>905.06340268945496</v>
      </c>
      <c r="AK4" s="282">
        <f>AB4-AA4</f>
        <v>936.85052529928998</v>
      </c>
      <c r="AL4" s="282">
        <f>AC4-AB4</f>
        <v>1205.2384090133733</v>
      </c>
    </row>
    <row r="5" spans="1:39" x14ac:dyDescent="0.35">
      <c r="B5" s="13" t="s">
        <v>70</v>
      </c>
      <c r="C5" s="254" t="s">
        <v>18</v>
      </c>
      <c r="D5" s="254" t="s">
        <v>18</v>
      </c>
      <c r="E5" s="254" t="s">
        <v>18</v>
      </c>
      <c r="F5" s="254" t="s">
        <v>18</v>
      </c>
      <c r="G5" s="254" t="s">
        <v>18</v>
      </c>
      <c r="H5" s="254" t="s">
        <v>18</v>
      </c>
      <c r="I5" s="254" t="s">
        <v>18</v>
      </c>
      <c r="J5" s="254" t="s">
        <v>18</v>
      </c>
      <c r="K5" s="254" t="s">
        <v>18</v>
      </c>
      <c r="L5" s="242">
        <v>3383.0516946046405</v>
      </c>
      <c r="M5" s="242">
        <v>3286.66607970418</v>
      </c>
      <c r="N5" s="242">
        <v>3716.1831616609807</v>
      </c>
      <c r="O5" s="242">
        <v>3504.254208857255</v>
      </c>
      <c r="P5" s="242">
        <v>3735.0944332469921</v>
      </c>
      <c r="Q5" s="242">
        <v>4522.4583364073105</v>
      </c>
      <c r="R5" s="242">
        <v>5023.2537662336026</v>
      </c>
      <c r="S5" s="242">
        <v>4801.101206702112</v>
      </c>
      <c r="T5" s="242">
        <f t="shared" ref="T5:T17" si="4">AC5</f>
        <v>5027.7232433453146</v>
      </c>
      <c r="V5" s="242">
        <v>1342.0745960781544</v>
      </c>
      <c r="W5" s="242">
        <v>2689.8848140708542</v>
      </c>
      <c r="X5" s="242">
        <v>3898.97653112432</v>
      </c>
      <c r="Y5" s="242">
        <v>4801.101206702112</v>
      </c>
      <c r="Z5" s="242">
        <v>1420.74565879232</v>
      </c>
      <c r="AA5" s="242">
        <v>2581.8466244772194</v>
      </c>
      <c r="AB5" s="242">
        <v>3771.5125879712778</v>
      </c>
      <c r="AC5" s="242">
        <v>5027.7232433453146</v>
      </c>
      <c r="AE5" s="242">
        <f t="shared" si="0"/>
        <v>1342.0745960781544</v>
      </c>
      <c r="AF5" s="242">
        <f t="shared" si="1"/>
        <v>1347.8102179926998</v>
      </c>
      <c r="AG5" s="242">
        <f t="shared" si="2"/>
        <v>1209.0917170534658</v>
      </c>
      <c r="AH5" s="242">
        <f>Y5-X5</f>
        <v>902.124675577792</v>
      </c>
      <c r="AI5" s="242">
        <f t="shared" ref="AI5:AI17" si="5">Z5</f>
        <v>1420.74565879232</v>
      </c>
      <c r="AJ5" s="242">
        <f t="shared" ref="AJ5:AL16" si="6">AA5-Z5</f>
        <v>1161.1009656848994</v>
      </c>
      <c r="AK5" s="242">
        <f t="shared" si="6"/>
        <v>1189.6659634940584</v>
      </c>
      <c r="AL5" s="242">
        <f t="shared" si="6"/>
        <v>1256.2106553740368</v>
      </c>
    </row>
    <row r="6" spans="1:39" x14ac:dyDescent="0.35">
      <c r="B6" s="13" t="s">
        <v>371</v>
      </c>
      <c r="C6" s="254" t="s">
        <v>18</v>
      </c>
      <c r="D6" s="254" t="s">
        <v>18</v>
      </c>
      <c r="E6" s="254" t="s">
        <v>18</v>
      </c>
      <c r="F6" s="254" t="s">
        <v>18</v>
      </c>
      <c r="G6" s="254" t="s">
        <v>18</v>
      </c>
      <c r="H6" s="254" t="s">
        <v>18</v>
      </c>
      <c r="I6" s="254" t="s">
        <v>18</v>
      </c>
      <c r="J6" s="254" t="s">
        <v>18</v>
      </c>
      <c r="K6" s="254" t="s">
        <v>18</v>
      </c>
      <c r="L6" s="242">
        <v>-697.25857441826599</v>
      </c>
      <c r="M6" s="242">
        <v>-681.31190823104419</v>
      </c>
      <c r="N6" s="242">
        <v>-1131.9901418726554</v>
      </c>
      <c r="O6" s="242">
        <v>-909.62148896899987</v>
      </c>
      <c r="P6" s="242">
        <v>-2420.9470503449998</v>
      </c>
      <c r="Q6" s="242">
        <v>-688.91548270649673</v>
      </c>
      <c r="R6" s="242">
        <v>-2451.1268009430951</v>
      </c>
      <c r="S6" s="242">
        <v>-1131.4383051070267</v>
      </c>
      <c r="T6" s="242">
        <f t="shared" si="4"/>
        <v>-994.91427225870632</v>
      </c>
      <c r="U6" s="443"/>
      <c r="V6" s="242">
        <v>-481.00761929665157</v>
      </c>
      <c r="W6" s="242">
        <v>-1250.7623531830118</v>
      </c>
      <c r="X6" s="242">
        <v>-1686.961600526462</v>
      </c>
      <c r="Y6" s="242">
        <v>-1131.4383051070267</v>
      </c>
      <c r="Z6" s="242">
        <v>-435.08902470782988</v>
      </c>
      <c r="AA6" s="242">
        <v>-691.12658770327425</v>
      </c>
      <c r="AB6" s="242">
        <v>-944.9420258980424</v>
      </c>
      <c r="AC6" s="242">
        <v>-994.91427225870632</v>
      </c>
      <c r="AE6" s="242">
        <f t="shared" si="0"/>
        <v>-481.00761929665157</v>
      </c>
      <c r="AF6" s="242">
        <f t="shared" si="1"/>
        <v>-769.75473388636021</v>
      </c>
      <c r="AG6" s="242">
        <f t="shared" si="2"/>
        <v>-436.19924734345022</v>
      </c>
      <c r="AH6" s="242">
        <f t="shared" si="3"/>
        <v>555.52329541943527</v>
      </c>
      <c r="AI6" s="242">
        <f t="shared" si="5"/>
        <v>-435.08902470782988</v>
      </c>
      <c r="AJ6" s="242">
        <f>AA6-Z6</f>
        <v>-256.03756299544438</v>
      </c>
      <c r="AK6" s="242">
        <f>AB6-AA6</f>
        <v>-253.81543819476815</v>
      </c>
      <c r="AL6" s="242">
        <f>AC6-AB6</f>
        <v>-49.972246360663917</v>
      </c>
    </row>
    <row r="7" spans="1:39" x14ac:dyDescent="0.35">
      <c r="B7" s="14" t="s">
        <v>372</v>
      </c>
      <c r="C7" s="254" t="s">
        <v>18</v>
      </c>
      <c r="D7" s="254" t="s">
        <v>18</v>
      </c>
      <c r="E7" s="254" t="s">
        <v>18</v>
      </c>
      <c r="F7" s="254" t="s">
        <v>18</v>
      </c>
      <c r="G7" s="254" t="s">
        <v>18</v>
      </c>
      <c r="H7" s="254" t="s">
        <v>18</v>
      </c>
      <c r="I7" s="254" t="s">
        <v>18</v>
      </c>
      <c r="J7" s="254" t="s">
        <v>18</v>
      </c>
      <c r="K7" s="254" t="s">
        <v>18</v>
      </c>
      <c r="L7" s="242">
        <v>-630.48600182877612</v>
      </c>
      <c r="M7" s="242">
        <v>-565.39295318573818</v>
      </c>
      <c r="N7" s="242">
        <v>-549.474808531235</v>
      </c>
      <c r="O7" s="242">
        <v>-422.41013028649996</v>
      </c>
      <c r="P7" s="242">
        <v>-433.43470205730023</v>
      </c>
      <c r="Q7" s="242">
        <v>-698.73676739107577</v>
      </c>
      <c r="R7" s="242">
        <v>-766.73863638221428</v>
      </c>
      <c r="S7" s="242">
        <v>-653.18553154138976</v>
      </c>
      <c r="T7" s="242">
        <f t="shared" si="4"/>
        <v>-821.60678001637984</v>
      </c>
      <c r="V7" s="242">
        <v>-192.96627100359208</v>
      </c>
      <c r="W7" s="242">
        <v>-364.69064846315757</v>
      </c>
      <c r="X7" s="242">
        <v>-500.46663836424864</v>
      </c>
      <c r="Y7" s="242">
        <v>-653.18553154138976</v>
      </c>
      <c r="Z7" s="242">
        <v>-190.70079888668135</v>
      </c>
      <c r="AA7" s="242">
        <v>-371.2830581683919</v>
      </c>
      <c r="AB7" s="242">
        <v>-592.35287383630202</v>
      </c>
      <c r="AC7" s="242">
        <v>-821.60678001637984</v>
      </c>
      <c r="AE7" s="242">
        <f t="shared" si="0"/>
        <v>-192.96627100359208</v>
      </c>
      <c r="AF7" s="242">
        <f t="shared" si="1"/>
        <v>-171.72437745956549</v>
      </c>
      <c r="AG7" s="242">
        <f t="shared" si="2"/>
        <v>-135.77598990109107</v>
      </c>
      <c r="AH7" s="242">
        <f t="shared" si="3"/>
        <v>-152.71889317714113</v>
      </c>
      <c r="AI7" s="242">
        <f t="shared" si="5"/>
        <v>-190.70079888668135</v>
      </c>
      <c r="AJ7" s="242">
        <f t="shared" si="6"/>
        <v>-180.58225928171055</v>
      </c>
      <c r="AK7" s="242">
        <f t="shared" si="6"/>
        <v>-221.06981566791012</v>
      </c>
      <c r="AL7" s="242">
        <f t="shared" si="6"/>
        <v>-229.25390618007782</v>
      </c>
    </row>
    <row r="8" spans="1:39" x14ac:dyDescent="0.35">
      <c r="B8" s="14" t="s">
        <v>373</v>
      </c>
      <c r="C8" s="254" t="s">
        <v>18</v>
      </c>
      <c r="D8" s="254" t="s">
        <v>18</v>
      </c>
      <c r="E8" s="254" t="s">
        <v>18</v>
      </c>
      <c r="F8" s="254" t="s">
        <v>18</v>
      </c>
      <c r="G8" s="254" t="s">
        <v>18</v>
      </c>
      <c r="H8" s="254" t="s">
        <v>18</v>
      </c>
      <c r="I8" s="254" t="s">
        <v>18</v>
      </c>
      <c r="J8" s="254" t="s">
        <v>18</v>
      </c>
      <c r="K8" s="254" t="s">
        <v>18</v>
      </c>
      <c r="L8" s="242">
        <v>-194.98848365022957</v>
      </c>
      <c r="M8" s="242">
        <v>-173.68119903969168</v>
      </c>
      <c r="N8" s="242">
        <v>-80.79966528688</v>
      </c>
      <c r="O8" s="242">
        <v>-55.334868573700007</v>
      </c>
      <c r="P8" s="242">
        <v>-83.529928902400002</v>
      </c>
      <c r="Q8" s="242">
        <v>-128.92691740000402</v>
      </c>
      <c r="R8" s="242">
        <v>-130.53466091996899</v>
      </c>
      <c r="S8" s="242">
        <v>-142.22790957998598</v>
      </c>
      <c r="T8" s="242">
        <f t="shared" si="4"/>
        <v>-157.58871954999603</v>
      </c>
      <c r="V8" s="242">
        <v>-34.647724159996002</v>
      </c>
      <c r="W8" s="242">
        <v>-78.462359020043962</v>
      </c>
      <c r="X8" s="242">
        <v>-113.33749421000803</v>
      </c>
      <c r="Y8" s="242">
        <v>-142.22790957998598</v>
      </c>
      <c r="Z8" s="242">
        <v>-46.677226110039008</v>
      </c>
      <c r="AA8" s="242">
        <v>-80.679209056746004</v>
      </c>
      <c r="AB8" s="242">
        <v>-117.624179659961</v>
      </c>
      <c r="AC8" s="242">
        <v>-157.58871954999603</v>
      </c>
      <c r="AE8" s="242">
        <f t="shared" si="0"/>
        <v>-34.647724159996002</v>
      </c>
      <c r="AF8" s="242">
        <f t="shared" si="1"/>
        <v>-43.81463486004796</v>
      </c>
      <c r="AG8" s="242">
        <f t="shared" si="2"/>
        <v>-34.87513518996407</v>
      </c>
      <c r="AH8" s="242">
        <f t="shared" si="3"/>
        <v>-28.890415369977944</v>
      </c>
      <c r="AI8" s="242">
        <f t="shared" si="5"/>
        <v>-46.677226110039008</v>
      </c>
      <c r="AJ8" s="242">
        <f t="shared" si="6"/>
        <v>-34.001982946706995</v>
      </c>
      <c r="AK8" s="242">
        <f t="shared" si="6"/>
        <v>-36.944970603214998</v>
      </c>
      <c r="AL8" s="242">
        <f t="shared" si="6"/>
        <v>-39.964539890035027</v>
      </c>
    </row>
    <row r="9" spans="1:39" x14ac:dyDescent="0.35">
      <c r="B9" s="14" t="s">
        <v>374</v>
      </c>
      <c r="C9" s="254" t="s">
        <v>18</v>
      </c>
      <c r="D9" s="254" t="s">
        <v>18</v>
      </c>
      <c r="E9" s="254" t="s">
        <v>18</v>
      </c>
      <c r="F9" s="254" t="s">
        <v>18</v>
      </c>
      <c r="G9" s="254" t="s">
        <v>18</v>
      </c>
      <c r="H9" s="254" t="s">
        <v>18</v>
      </c>
      <c r="I9" s="254" t="s">
        <v>18</v>
      </c>
      <c r="J9" s="254" t="s">
        <v>18</v>
      </c>
      <c r="K9" s="254" t="s">
        <v>18</v>
      </c>
      <c r="L9" s="242">
        <v>-319.02610336243049</v>
      </c>
      <c r="M9" s="242">
        <v>-13.096109396167407</v>
      </c>
      <c r="N9" s="242">
        <v>128.97815777777402</v>
      </c>
      <c r="O9" s="242">
        <v>297.40637771570005</v>
      </c>
      <c r="P9" s="242">
        <v>469.18313807810006</v>
      </c>
      <c r="Q9" s="242">
        <v>272.9841374497197</v>
      </c>
      <c r="R9" s="242">
        <v>129.34344063108026</v>
      </c>
      <c r="S9" s="242">
        <v>-16.934191031967913</v>
      </c>
      <c r="T9" s="242">
        <f t="shared" si="4"/>
        <v>259.86648331736808</v>
      </c>
      <c r="V9" s="242">
        <v>17.801767275428563</v>
      </c>
      <c r="W9" s="242">
        <v>31.837263700296887</v>
      </c>
      <c r="X9" s="242">
        <v>-15.810696902981874</v>
      </c>
      <c r="Y9" s="242">
        <v>-16.934191031967913</v>
      </c>
      <c r="Z9" s="242">
        <v>1.8690645959247405</v>
      </c>
      <c r="AA9" s="242">
        <v>34.228382470148908</v>
      </c>
      <c r="AB9" s="242">
        <v>31.548299621676165</v>
      </c>
      <c r="AC9" s="242">
        <v>259.86648331736808</v>
      </c>
      <c r="AE9" s="242">
        <f t="shared" si="0"/>
        <v>17.801767275428563</v>
      </c>
      <c r="AF9" s="242">
        <f t="shared" si="1"/>
        <v>14.035496424868324</v>
      </c>
      <c r="AG9" s="242">
        <f t="shared" si="2"/>
        <v>-47.647960603278761</v>
      </c>
      <c r="AH9" s="242">
        <f t="shared" si="3"/>
        <v>-1.1234941289860387</v>
      </c>
      <c r="AI9" s="242">
        <f t="shared" si="5"/>
        <v>1.8690645959247405</v>
      </c>
      <c r="AJ9" s="242">
        <f t="shared" si="6"/>
        <v>32.359317874224168</v>
      </c>
      <c r="AK9" s="242">
        <f t="shared" si="6"/>
        <v>-2.6800828484727433</v>
      </c>
      <c r="AL9" s="242">
        <f t="shared" si="6"/>
        <v>228.31818369569191</v>
      </c>
    </row>
    <row r="10" spans="1:39" x14ac:dyDescent="0.35">
      <c r="B10" s="72" t="s">
        <v>71</v>
      </c>
      <c r="C10" s="261" t="s">
        <v>18</v>
      </c>
      <c r="D10" s="261" t="s">
        <v>18</v>
      </c>
      <c r="E10" s="261" t="s">
        <v>18</v>
      </c>
      <c r="F10" s="261" t="s">
        <v>18</v>
      </c>
      <c r="G10" s="261" t="s">
        <v>18</v>
      </c>
      <c r="H10" s="261" t="s">
        <v>18</v>
      </c>
      <c r="I10" s="261" t="s">
        <v>18</v>
      </c>
      <c r="J10" s="261" t="s">
        <v>18</v>
      </c>
      <c r="K10" s="261" t="s">
        <v>18</v>
      </c>
      <c r="L10" s="255">
        <v>1541.2925313449382</v>
      </c>
      <c r="M10" s="255">
        <v>1853.1839098515388</v>
      </c>
      <c r="N10" s="255">
        <v>2082.8967037479842</v>
      </c>
      <c r="O10" s="255">
        <v>2414.2940987437551</v>
      </c>
      <c r="P10" s="255">
        <v>1266.3658900203923</v>
      </c>
      <c r="Q10" s="255">
        <v>3278.8633063594534</v>
      </c>
      <c r="R10" s="255">
        <v>1800.9691202007803</v>
      </c>
      <c r="S10" s="255">
        <v>2857.3151253826086</v>
      </c>
      <c r="T10" s="255">
        <f t="shared" si="4"/>
        <v>3313.5033814355593</v>
      </c>
      <c r="V10" s="255">
        <v>649.90931575700006</v>
      </c>
      <c r="W10" s="255">
        <v>1027.8068404232201</v>
      </c>
      <c r="X10" s="255">
        <v>1582.3998631203776</v>
      </c>
      <c r="Y10" s="255">
        <v>2857.3151253826086</v>
      </c>
      <c r="Z10" s="255">
        <v>750.1469235413665</v>
      </c>
      <c r="AA10" s="255">
        <v>1472.9866514068451</v>
      </c>
      <c r="AB10" s="255">
        <v>2148.1433646544106</v>
      </c>
      <c r="AC10" s="255">
        <v>3313.5033814355593</v>
      </c>
      <c r="AE10" s="255">
        <v>649.90931575700006</v>
      </c>
      <c r="AF10" s="255">
        <v>377.89752466622008</v>
      </c>
      <c r="AG10" s="255">
        <v>554.59302269715749</v>
      </c>
      <c r="AH10" s="255">
        <v>1274.915262262231</v>
      </c>
      <c r="AI10" s="255">
        <f t="shared" si="5"/>
        <v>750.1469235413665</v>
      </c>
      <c r="AJ10" s="255">
        <f t="shared" si="6"/>
        <v>722.83972786547861</v>
      </c>
      <c r="AK10" s="255">
        <f t="shared" si="6"/>
        <v>675.15671324756545</v>
      </c>
      <c r="AL10" s="255">
        <f t="shared" si="6"/>
        <v>1165.3600167811487</v>
      </c>
    </row>
    <row r="11" spans="1:39" x14ac:dyDescent="0.35">
      <c r="B11" s="72" t="s">
        <v>72</v>
      </c>
      <c r="C11" s="261" t="s">
        <v>18</v>
      </c>
      <c r="D11" s="261" t="s">
        <v>18</v>
      </c>
      <c r="E11" s="261" t="s">
        <v>18</v>
      </c>
      <c r="F11" s="261" t="s">
        <v>18</v>
      </c>
      <c r="G11" s="261" t="s">
        <v>18</v>
      </c>
      <c r="H11" s="261" t="s">
        <v>18</v>
      </c>
      <c r="I11" s="261" t="s">
        <v>18</v>
      </c>
      <c r="J11" s="261" t="s">
        <v>18</v>
      </c>
      <c r="K11" s="261" t="s">
        <v>18</v>
      </c>
      <c r="L11" s="255">
        <v>1023.2757201321919</v>
      </c>
      <c r="M11" s="255">
        <v>-1014.0724901522084</v>
      </c>
      <c r="N11" s="255">
        <v>-1824.9707233656711</v>
      </c>
      <c r="O11" s="255">
        <v>-1551.5629666355001</v>
      </c>
      <c r="P11" s="255">
        <v>-2624.3639548360998</v>
      </c>
      <c r="Q11" s="255">
        <v>-3811.7426262131448</v>
      </c>
      <c r="R11" s="255">
        <v>-4702.0932143380051</v>
      </c>
      <c r="S11" s="255">
        <v>-3461.5473465859063</v>
      </c>
      <c r="T11" s="255">
        <f t="shared" si="4"/>
        <v>-1743.2294007533769</v>
      </c>
      <c r="V11" s="255">
        <v>-959.7629973048505</v>
      </c>
      <c r="W11" s="255">
        <v>-1947.3278608794699</v>
      </c>
      <c r="X11" s="255">
        <v>-2920.2239749263754</v>
      </c>
      <c r="Y11" s="255">
        <v>-3461.5473465859063</v>
      </c>
      <c r="Z11" s="255">
        <v>-1184.9382322718423</v>
      </c>
      <c r="AA11" s="255">
        <v>-1861.818968515488</v>
      </c>
      <c r="AB11" s="255">
        <v>-2406.889056397019</v>
      </c>
      <c r="AC11" s="255">
        <v>-1743.2294007533769</v>
      </c>
      <c r="AE11" s="255">
        <f>V11</f>
        <v>-959.7629973048505</v>
      </c>
      <c r="AF11" s="255">
        <f>W11-V11</f>
        <v>-987.56486357461938</v>
      </c>
      <c r="AG11" s="255">
        <f>X11-W11</f>
        <v>-972.8961140469055</v>
      </c>
      <c r="AH11" s="255">
        <f>Y11-X11</f>
        <v>-541.32337165953095</v>
      </c>
      <c r="AI11" s="255">
        <f>Z11</f>
        <v>-1184.9382322718423</v>
      </c>
      <c r="AJ11" s="255">
        <f t="shared" si="6"/>
        <v>-676.88073624364574</v>
      </c>
      <c r="AK11" s="255">
        <f t="shared" si="6"/>
        <v>-545.07008788153098</v>
      </c>
      <c r="AL11" s="255">
        <f t="shared" si="6"/>
        <v>663.65965564364205</v>
      </c>
    </row>
    <row r="12" spans="1:39" ht="14.75" customHeight="1" x14ac:dyDescent="0.35">
      <c r="B12" s="12"/>
      <c r="C12" s="231"/>
      <c r="D12" s="254"/>
      <c r="E12" s="254"/>
      <c r="F12" s="254"/>
      <c r="G12" s="254"/>
      <c r="H12" s="254"/>
      <c r="I12" s="254"/>
      <c r="J12" s="254"/>
      <c r="K12" s="254"/>
      <c r="L12" s="242"/>
      <c r="M12" s="242"/>
      <c r="N12" s="242"/>
      <c r="O12" s="242"/>
      <c r="P12" s="242"/>
      <c r="Q12" s="242"/>
      <c r="R12" s="242"/>
      <c r="S12" s="242"/>
      <c r="T12" s="242">
        <f t="shared" si="4"/>
        <v>0</v>
      </c>
      <c r="V12" s="242"/>
      <c r="W12" s="242"/>
      <c r="X12" s="242"/>
      <c r="Y12" s="242"/>
      <c r="Z12" s="242"/>
      <c r="AA12" s="242"/>
      <c r="AB12" s="242"/>
      <c r="AC12" s="242"/>
      <c r="AE12" s="242"/>
      <c r="AF12" s="242"/>
      <c r="AG12" s="242"/>
      <c r="AH12" s="242"/>
      <c r="AI12" s="242"/>
      <c r="AJ12" s="242"/>
      <c r="AK12" s="242"/>
      <c r="AL12" s="242"/>
    </row>
    <row r="13" spans="1:39" x14ac:dyDescent="0.35">
      <c r="B13" s="14" t="s">
        <v>73</v>
      </c>
      <c r="C13" s="254" t="s">
        <v>18</v>
      </c>
      <c r="D13" s="254" t="s">
        <v>18</v>
      </c>
      <c r="E13" s="254" t="s">
        <v>18</v>
      </c>
      <c r="F13" s="254" t="s">
        <v>18</v>
      </c>
      <c r="G13" s="254" t="s">
        <v>18</v>
      </c>
      <c r="H13" s="254" t="s">
        <v>18</v>
      </c>
      <c r="I13" s="254" t="s">
        <v>18</v>
      </c>
      <c r="J13" s="254" t="s">
        <v>18</v>
      </c>
      <c r="K13" s="254" t="s">
        <v>18</v>
      </c>
      <c r="L13" s="242">
        <v>33.969420076649897</v>
      </c>
      <c r="M13" s="242">
        <v>602.25343099187489</v>
      </c>
      <c r="N13" s="242">
        <v>-64.858070641804773</v>
      </c>
      <c r="O13" s="242">
        <v>-48.181337778899987</v>
      </c>
      <c r="P13" s="242">
        <v>717.28121252389985</v>
      </c>
      <c r="Q13" s="242">
        <v>-56.839519369157237</v>
      </c>
      <c r="R13" s="242">
        <v>-383.18636778804853</v>
      </c>
      <c r="S13" s="242">
        <v>528.22155767639288</v>
      </c>
      <c r="T13" s="242">
        <f t="shared" si="4"/>
        <v>-764.36087438199809</v>
      </c>
      <c r="V13" s="242">
        <v>-244.84614295307586</v>
      </c>
      <c r="W13" s="242">
        <v>-399.37334930630499</v>
      </c>
      <c r="X13" s="242">
        <v>-503.60238515269094</v>
      </c>
      <c r="Y13" s="242">
        <v>528.22155767639288</v>
      </c>
      <c r="Z13" s="242">
        <v>-142.58579020910196</v>
      </c>
      <c r="AA13" s="242">
        <v>-559.90196631726519</v>
      </c>
      <c r="AB13" s="242">
        <v>-701.22992237215192</v>
      </c>
      <c r="AC13" s="242">
        <v>-764.36087438199809</v>
      </c>
      <c r="AE13" s="242">
        <f t="shared" si="0"/>
        <v>-244.84614295307586</v>
      </c>
      <c r="AF13" s="242">
        <f t="shared" si="1"/>
        <v>-154.52720635322913</v>
      </c>
      <c r="AG13" s="242">
        <f t="shared" si="2"/>
        <v>-104.22903584638595</v>
      </c>
      <c r="AH13" s="242">
        <f t="shared" si="3"/>
        <v>1031.8239428290838</v>
      </c>
      <c r="AI13" s="242">
        <f t="shared" si="5"/>
        <v>-142.58579020910196</v>
      </c>
      <c r="AJ13" s="242">
        <f t="shared" si="6"/>
        <v>-417.31617610816323</v>
      </c>
      <c r="AK13" s="242">
        <f t="shared" si="6"/>
        <v>-141.32795605488673</v>
      </c>
      <c r="AL13" s="242">
        <f t="shared" si="6"/>
        <v>-63.130952009846169</v>
      </c>
    </row>
    <row r="14" spans="1:39" x14ac:dyDescent="0.35">
      <c r="B14" s="14" t="s">
        <v>375</v>
      </c>
      <c r="C14" s="254" t="s">
        <v>18</v>
      </c>
      <c r="D14" s="254" t="s">
        <v>18</v>
      </c>
      <c r="E14" s="254" t="s">
        <v>18</v>
      </c>
      <c r="F14" s="254" t="s">
        <v>18</v>
      </c>
      <c r="G14" s="254" t="s">
        <v>18</v>
      </c>
      <c r="H14" s="254" t="s">
        <v>18</v>
      </c>
      <c r="I14" s="254" t="s">
        <v>18</v>
      </c>
      <c r="J14" s="254" t="s">
        <v>18</v>
      </c>
      <c r="K14" s="254" t="s">
        <v>18</v>
      </c>
      <c r="L14" s="242">
        <v>-690.92443429999992</v>
      </c>
      <c r="M14" s="242">
        <v>-690.80473429000006</v>
      </c>
      <c r="N14" s="242">
        <v>-690.96261991999995</v>
      </c>
      <c r="O14" s="242">
        <v>-691.02619505999996</v>
      </c>
      <c r="P14" s="242">
        <v>-749.76342149000004</v>
      </c>
      <c r="Q14" s="242">
        <v>-749.80229226000461</v>
      </c>
      <c r="R14" s="242">
        <v>-791.42703683000161</v>
      </c>
      <c r="S14" s="242">
        <v>-811.70350349996568</v>
      </c>
      <c r="T14" s="242">
        <f t="shared" si="4"/>
        <v>-826.50198591911771</v>
      </c>
      <c r="V14" s="242">
        <v>0</v>
      </c>
      <c r="W14" s="242">
        <v>-812</v>
      </c>
      <c r="X14" s="242">
        <v>-812</v>
      </c>
      <c r="Y14" s="242">
        <v>-811.70350349996568</v>
      </c>
      <c r="Z14" s="242">
        <v>0</v>
      </c>
      <c r="AA14" s="242">
        <v>-826.50220939999144</v>
      </c>
      <c r="AB14" s="242">
        <v>-826.50220940002703</v>
      </c>
      <c r="AC14" s="242">
        <v>-826.50198591911771</v>
      </c>
      <c r="AE14" s="242">
        <f t="shared" si="0"/>
        <v>0</v>
      </c>
      <c r="AF14" s="242">
        <f t="shared" si="1"/>
        <v>-812</v>
      </c>
      <c r="AG14" s="242">
        <f t="shared" si="2"/>
        <v>0</v>
      </c>
      <c r="AH14" s="242">
        <f t="shared" si="3"/>
        <v>0.29649650003432271</v>
      </c>
      <c r="AI14" s="242">
        <f t="shared" si="5"/>
        <v>0</v>
      </c>
      <c r="AJ14" s="242">
        <f t="shared" si="6"/>
        <v>-826.50220939999144</v>
      </c>
      <c r="AK14" s="242">
        <f t="shared" si="6"/>
        <v>-3.5583980206865817E-11</v>
      </c>
      <c r="AL14" s="242">
        <f t="shared" si="6"/>
        <v>2.2348090931245679E-4</v>
      </c>
    </row>
    <row r="15" spans="1:39" x14ac:dyDescent="0.35">
      <c r="B15" s="14" t="s">
        <v>376</v>
      </c>
      <c r="C15" s="254" t="s">
        <v>18</v>
      </c>
      <c r="D15" s="254" t="s">
        <v>18</v>
      </c>
      <c r="E15" s="254" t="s">
        <v>18</v>
      </c>
      <c r="F15" s="254" t="s">
        <v>18</v>
      </c>
      <c r="G15" s="254" t="s">
        <v>18</v>
      </c>
      <c r="H15" s="254" t="s">
        <v>18</v>
      </c>
      <c r="I15" s="254" t="s">
        <v>18</v>
      </c>
      <c r="J15" s="254" t="s">
        <v>18</v>
      </c>
      <c r="K15" s="254" t="s">
        <v>18</v>
      </c>
      <c r="L15" s="242">
        <v>617.69847673488903</v>
      </c>
      <c r="M15" s="242">
        <v>-13.482332194797985</v>
      </c>
      <c r="N15" s="242">
        <v>-49.471317617774005</v>
      </c>
      <c r="O15" s="242">
        <v>619.87844860339999</v>
      </c>
      <c r="P15" s="242">
        <v>-299.88756923049999</v>
      </c>
      <c r="Q15" s="242">
        <v>-320.93729266201728</v>
      </c>
      <c r="R15" s="242">
        <v>7.1375334410725344</v>
      </c>
      <c r="S15" s="242">
        <v>127.66258721797931</v>
      </c>
      <c r="T15" s="242">
        <f t="shared" si="4"/>
        <v>314.12166028562928</v>
      </c>
      <c r="V15" s="242">
        <v>-52.875436796991622</v>
      </c>
      <c r="W15" s="242">
        <v>47.059971452918859</v>
      </c>
      <c r="X15" s="242">
        <v>127.50174490049122</v>
      </c>
      <c r="Y15" s="242">
        <v>127.66258721797931</v>
      </c>
      <c r="Z15" s="242">
        <v>55.498943560505381</v>
      </c>
      <c r="AA15" s="242">
        <v>251.37216397222235</v>
      </c>
      <c r="AB15" s="242">
        <v>194.1076243324475</v>
      </c>
      <c r="AC15" s="242">
        <v>314.12166028562928</v>
      </c>
      <c r="AE15" s="242">
        <f t="shared" si="0"/>
        <v>-52.875436796991622</v>
      </c>
      <c r="AF15" s="242">
        <f t="shared" si="1"/>
        <v>99.935408249910481</v>
      </c>
      <c r="AG15" s="242">
        <f t="shared" si="2"/>
        <v>80.441773447572359</v>
      </c>
      <c r="AH15" s="242">
        <f t="shared" si="3"/>
        <v>0.16084231748808975</v>
      </c>
      <c r="AI15" s="242">
        <f t="shared" si="5"/>
        <v>55.498943560505381</v>
      </c>
      <c r="AJ15" s="242">
        <f t="shared" si="6"/>
        <v>195.87322041171697</v>
      </c>
      <c r="AK15" s="242">
        <f t="shared" si="6"/>
        <v>-57.264539639774853</v>
      </c>
      <c r="AL15" s="242">
        <f t="shared" si="6"/>
        <v>120.01403595318178</v>
      </c>
      <c r="AM15" s="183"/>
    </row>
    <row r="16" spans="1:39" x14ac:dyDescent="0.35">
      <c r="B16" s="14" t="s">
        <v>377</v>
      </c>
      <c r="C16" s="254" t="s">
        <v>18</v>
      </c>
      <c r="D16" s="254" t="s">
        <v>18</v>
      </c>
      <c r="E16" s="254" t="s">
        <v>18</v>
      </c>
      <c r="F16" s="254" t="s">
        <v>18</v>
      </c>
      <c r="G16" s="254" t="s">
        <v>18</v>
      </c>
      <c r="H16" s="254" t="s">
        <v>18</v>
      </c>
      <c r="I16" s="254" t="s">
        <v>18</v>
      </c>
      <c r="J16" s="254" t="s">
        <v>18</v>
      </c>
      <c r="K16" s="254" t="s">
        <v>18</v>
      </c>
      <c r="L16" s="242">
        <v>-494.33058638599721</v>
      </c>
      <c r="M16" s="242">
        <v>-314.58681772756609</v>
      </c>
      <c r="N16" s="242">
        <v>200.46235762311693</v>
      </c>
      <c r="O16" s="242">
        <v>840.76360135394509</v>
      </c>
      <c r="P16" s="242">
        <v>2367.9411058329079</v>
      </c>
      <c r="Q16" s="242">
        <v>2.969052988507201</v>
      </c>
      <c r="R16" s="242">
        <v>1971.8100875589862</v>
      </c>
      <c r="S16" s="242">
        <v>514.14415317759176</v>
      </c>
      <c r="T16" s="242">
        <f t="shared" si="4"/>
        <v>-84.880754685071878</v>
      </c>
      <c r="V16" s="242">
        <v>10.063742033795506</v>
      </c>
      <c r="W16" s="242">
        <v>-3.5563445147365655</v>
      </c>
      <c r="X16" s="242">
        <v>501.99389012530332</v>
      </c>
      <c r="Y16" s="242">
        <v>514.14415317759176</v>
      </c>
      <c r="Z16" s="242">
        <v>-55.79819088326235</v>
      </c>
      <c r="AA16" s="242">
        <v>-127.16468929177177</v>
      </c>
      <c r="AB16" s="242">
        <v>-103.98874925812993</v>
      </c>
      <c r="AC16" s="242">
        <v>-84.880754685071878</v>
      </c>
      <c r="AE16" s="242">
        <f t="shared" si="0"/>
        <v>10.063742033795506</v>
      </c>
      <c r="AF16" s="242">
        <f t="shared" si="1"/>
        <v>-13.620086548532072</v>
      </c>
      <c r="AG16" s="242">
        <f t="shared" si="2"/>
        <v>505.55023464003989</v>
      </c>
      <c r="AH16" s="242">
        <f t="shared" si="3"/>
        <v>12.150263052288437</v>
      </c>
      <c r="AI16" s="242">
        <f t="shared" si="5"/>
        <v>-55.79819088326235</v>
      </c>
      <c r="AJ16" s="242">
        <f t="shared" si="6"/>
        <v>-71.366498408509415</v>
      </c>
      <c r="AK16" s="242">
        <f t="shared" si="6"/>
        <v>23.175940033641837</v>
      </c>
      <c r="AL16" s="242">
        <f t="shared" si="6"/>
        <v>19.10799457305805</v>
      </c>
    </row>
    <row r="17" spans="1:38" x14ac:dyDescent="0.35">
      <c r="B17" s="72" t="s">
        <v>77</v>
      </c>
      <c r="C17" s="261">
        <f>-('Balance Sheet'!J70-'Balance Sheet'!I70)</f>
        <v>-2228.9208859999999</v>
      </c>
      <c r="D17" s="261">
        <f>-('Balance Sheet'!K70-'Balance Sheet'!J70)</f>
        <v>-111.9167809999999</v>
      </c>
      <c r="E17" s="261">
        <f>-('Balance Sheet'!L70-'Balance Sheet'!K70)</f>
        <v>-2213.7501359999987</v>
      </c>
      <c r="F17" s="261">
        <f>-('Balance Sheet'!M70-'Balance Sheet'!L70)</f>
        <v>-633.02830899999935</v>
      </c>
      <c r="G17" s="261">
        <f>-('Balance Sheet'!N70-'Balance Sheet'!M70)</f>
        <v>-1353.4107610000028</v>
      </c>
      <c r="H17" s="261">
        <f>-('Balance Sheet'!O70-'Balance Sheet'!N70)</f>
        <v>1149.9927280000011</v>
      </c>
      <c r="I17" s="261">
        <f>-('Balance Sheet'!P70-'Balance Sheet'!O70)</f>
        <v>40.914701353216515</v>
      </c>
      <c r="J17" s="261">
        <f>-('Balance Sheet'!Q70-'Balance Sheet'!P70)</f>
        <v>-338.63279435321601</v>
      </c>
      <c r="K17" s="261">
        <f>-('Balance Sheet'!R70-'Balance Sheet'!Q70)</f>
        <v>1458</v>
      </c>
      <c r="L17" s="261">
        <v>2030.9811276026717</v>
      </c>
      <c r="M17" s="255">
        <v>422.49096647884119</v>
      </c>
      <c r="N17" s="255">
        <v>-346.90367017414866</v>
      </c>
      <c r="O17" s="255">
        <v>1584.1656492267</v>
      </c>
      <c r="P17" s="255">
        <v>677.57326282060012</v>
      </c>
      <c r="Q17" s="255">
        <v>-1657.4893711563634</v>
      </c>
      <c r="R17" s="255">
        <v>-2096.7898777552155</v>
      </c>
      <c r="S17" s="255">
        <v>-245.9074266312995</v>
      </c>
      <c r="T17" s="255">
        <f t="shared" si="4"/>
        <v>208.65202598162395</v>
      </c>
      <c r="V17" s="255">
        <v>-597.51151926407499</v>
      </c>
      <c r="W17" s="255">
        <v>-2087.0942463244223</v>
      </c>
      <c r="X17" s="255">
        <v>-2023.6343654328725</v>
      </c>
      <c r="Y17" s="255">
        <v>-245.9074266312995</v>
      </c>
      <c r="Z17" s="255">
        <v>-577.67634626228971</v>
      </c>
      <c r="AA17" s="255">
        <v>-1651.0290181454488</v>
      </c>
      <c r="AB17" s="255">
        <v>-1696.3589484404697</v>
      </c>
      <c r="AC17" s="255">
        <v>208.65202598162395</v>
      </c>
      <c r="AE17" s="255">
        <f t="shared" si="0"/>
        <v>-597.51151926407499</v>
      </c>
      <c r="AF17" s="255">
        <f t="shared" si="1"/>
        <v>-1489.5827270603472</v>
      </c>
      <c r="AG17" s="255">
        <f t="shared" si="2"/>
        <v>63.459880891549801</v>
      </c>
      <c r="AH17" s="255">
        <f t="shared" si="3"/>
        <v>1777.7269388015729</v>
      </c>
      <c r="AI17" s="255">
        <f t="shared" si="5"/>
        <v>-577.67634626228971</v>
      </c>
      <c r="AJ17" s="255">
        <f>AA17-Z17</f>
        <v>-1073.352671883159</v>
      </c>
      <c r="AK17" s="255">
        <f>AB17-AA17</f>
        <v>-45.329930295020858</v>
      </c>
      <c r="AL17" s="255">
        <f>AC17-AB17</f>
        <v>1905.0109744220936</v>
      </c>
    </row>
    <row r="18" spans="1:38" x14ac:dyDescent="0.35">
      <c r="B18" s="10"/>
      <c r="C18" s="242"/>
      <c r="D18" s="242"/>
      <c r="E18" s="242"/>
      <c r="F18" s="242"/>
      <c r="G18" s="242"/>
      <c r="H18" s="242"/>
      <c r="I18" s="242"/>
      <c r="J18" s="242"/>
      <c r="K18" s="242"/>
      <c r="L18" s="242"/>
      <c r="M18" s="242"/>
      <c r="N18" s="242"/>
      <c r="O18" s="242"/>
    </row>
    <row r="19" spans="1:38" x14ac:dyDescent="0.35">
      <c r="B19" s="162" t="s">
        <v>378</v>
      </c>
      <c r="C19" s="218">
        <v>2008</v>
      </c>
      <c r="D19" s="218">
        <v>2009</v>
      </c>
      <c r="E19" s="218">
        <v>2010</v>
      </c>
      <c r="F19" s="218">
        <v>2011</v>
      </c>
      <c r="G19" s="218">
        <v>2012</v>
      </c>
      <c r="H19" s="218">
        <v>2013</v>
      </c>
      <c r="I19" s="218">
        <v>2014</v>
      </c>
      <c r="J19" s="218">
        <v>2015</v>
      </c>
      <c r="K19" s="218">
        <v>2016</v>
      </c>
      <c r="L19" s="218">
        <v>2017</v>
      </c>
      <c r="M19" s="218">
        <v>2018</v>
      </c>
      <c r="N19" s="218">
        <v>2019</v>
      </c>
      <c r="O19" s="218">
        <v>2020</v>
      </c>
      <c r="P19" s="218">
        <v>2021</v>
      </c>
      <c r="Q19" s="218">
        <v>2022</v>
      </c>
      <c r="R19" s="218">
        <v>2023</v>
      </c>
      <c r="S19" s="219">
        <v>2024</v>
      </c>
      <c r="T19" s="220">
        <v>2025</v>
      </c>
      <c r="V19" s="221" t="s">
        <v>3</v>
      </c>
      <c r="W19" s="221" t="s">
        <v>4</v>
      </c>
      <c r="X19" s="221" t="s">
        <v>5</v>
      </c>
      <c r="Y19" s="221">
        <v>2024</v>
      </c>
      <c r="Z19" s="222" t="s">
        <v>6</v>
      </c>
      <c r="AA19" s="222" t="s">
        <v>7</v>
      </c>
      <c r="AB19" s="222" t="s">
        <v>8</v>
      </c>
      <c r="AC19" s="222">
        <v>2025</v>
      </c>
      <c r="AE19" s="221" t="s">
        <v>3</v>
      </c>
      <c r="AF19" s="221" t="s">
        <v>24</v>
      </c>
      <c r="AG19" s="221" t="s">
        <v>25</v>
      </c>
      <c r="AH19" s="221" t="s">
        <v>26</v>
      </c>
      <c r="AI19" s="222" t="s">
        <v>6</v>
      </c>
      <c r="AJ19" s="222" t="s">
        <v>27</v>
      </c>
      <c r="AK19" s="222" t="s">
        <v>28</v>
      </c>
      <c r="AL19" s="222" t="s">
        <v>29</v>
      </c>
    </row>
    <row r="20" spans="1:38" x14ac:dyDescent="0.35">
      <c r="B20" s="2" t="s">
        <v>379</v>
      </c>
      <c r="C20" s="249">
        <v>2838.5679003598548</v>
      </c>
      <c r="D20" s="249">
        <v>2556.2719248207072</v>
      </c>
      <c r="E20" s="249">
        <v>1972.9430876344218</v>
      </c>
      <c r="F20" s="249">
        <v>1408.2248886428215</v>
      </c>
      <c r="G20" s="249">
        <v>1318.6498632272883</v>
      </c>
      <c r="H20" s="249">
        <v>1277.222878656105</v>
      </c>
      <c r="I20" s="249">
        <v>1248.5960764525003</v>
      </c>
      <c r="J20" s="249">
        <v>1184</v>
      </c>
      <c r="K20" s="249">
        <v>1267</v>
      </c>
      <c r="L20" s="249">
        <v>1017</v>
      </c>
      <c r="M20" s="249">
        <v>1394</v>
      </c>
      <c r="N20" s="249">
        <v>1724</v>
      </c>
      <c r="O20" s="249">
        <v>2401</v>
      </c>
      <c r="P20" s="249">
        <v>2923.0970140941999</v>
      </c>
      <c r="Q20" s="249">
        <v>3903</v>
      </c>
      <c r="R20" s="249">
        <v>5202.5939593110688</v>
      </c>
      <c r="S20" s="249">
        <v>4117.6672652685684</v>
      </c>
      <c r="T20" s="249">
        <f t="shared" ref="T20:T26" si="7">AC20</f>
        <v>3066.7980854043199</v>
      </c>
      <c r="V20" s="249">
        <v>981.49522155007696</v>
      </c>
      <c r="W20" s="249">
        <v>1923.4865554753144</v>
      </c>
      <c r="X20" s="249">
        <v>2870.1151150319329</v>
      </c>
      <c r="Y20" s="249">
        <v>4117.6672652685684</v>
      </c>
      <c r="Z20" s="249">
        <v>755.10191748317163</v>
      </c>
      <c r="AA20" s="249">
        <v>1456.9831437537755</v>
      </c>
      <c r="AB20" s="249">
        <v>2186.847873565775</v>
      </c>
      <c r="AC20" s="249">
        <v>3066.7980854043199</v>
      </c>
      <c r="AE20" s="249">
        <f t="shared" ref="AE20:AE26" si="8">V20</f>
        <v>981.49522155007696</v>
      </c>
      <c r="AF20" s="249">
        <f t="shared" ref="AF20:AH26" si="9">W20-V20</f>
        <v>941.99133392523743</v>
      </c>
      <c r="AG20" s="249">
        <f t="shared" si="9"/>
        <v>946.62855955661848</v>
      </c>
      <c r="AH20" s="249">
        <f t="shared" si="9"/>
        <v>1247.5521502366355</v>
      </c>
      <c r="AI20" s="249">
        <f t="shared" ref="AI20:AI26" si="10">Z20</f>
        <v>755.10191748317163</v>
      </c>
      <c r="AJ20" s="249">
        <f>AA20-Z20</f>
        <v>701.88122627060386</v>
      </c>
      <c r="AK20" s="249">
        <f>AB20-AA20</f>
        <v>729.8647298119995</v>
      </c>
      <c r="AL20" s="249">
        <f>AC20-AB20</f>
        <v>879.95021183854487</v>
      </c>
    </row>
    <row r="21" spans="1:38" x14ac:dyDescent="0.35">
      <c r="B21" s="3" t="s">
        <v>74</v>
      </c>
      <c r="C21" s="242" t="s">
        <v>18</v>
      </c>
      <c r="D21" s="242" t="s">
        <v>18</v>
      </c>
      <c r="E21" s="242" t="s">
        <v>18</v>
      </c>
      <c r="F21" s="242" t="s">
        <v>18</v>
      </c>
      <c r="G21" s="242" t="s">
        <v>18</v>
      </c>
      <c r="H21" s="242" t="s">
        <v>18</v>
      </c>
      <c r="I21" s="242" t="s">
        <v>18</v>
      </c>
      <c r="J21" s="242" t="s">
        <v>18</v>
      </c>
      <c r="K21" s="242" t="s">
        <v>18</v>
      </c>
      <c r="L21" s="254" t="s">
        <v>18</v>
      </c>
      <c r="M21" s="242">
        <v>1320.6105401188063</v>
      </c>
      <c r="N21" s="242">
        <v>1139.0565681164353</v>
      </c>
      <c r="O21" s="242">
        <v>2111.6068095633914</v>
      </c>
      <c r="P21" s="242">
        <v>2607.4264206236321</v>
      </c>
      <c r="Q21" s="242">
        <v>3563.133195680397</v>
      </c>
      <c r="R21" s="242">
        <v>4687.8276423426223</v>
      </c>
      <c r="S21" s="242">
        <v>3637.3142686688061</v>
      </c>
      <c r="T21" s="242">
        <f t="shared" si="7"/>
        <v>2410.4841936702669</v>
      </c>
      <c r="V21" s="242">
        <v>883.65265776060744</v>
      </c>
      <c r="W21" s="242">
        <v>1706.7282293943442</v>
      </c>
      <c r="X21" s="242">
        <v>2545.2468156151485</v>
      </c>
      <c r="Y21" s="242">
        <v>3637.3142686688061</v>
      </c>
      <c r="Z21" s="242">
        <v>660.08107095880746</v>
      </c>
      <c r="AA21" s="242">
        <v>1203.4241773085348</v>
      </c>
      <c r="AB21" s="242">
        <v>1747.5196564622599</v>
      </c>
      <c r="AC21" s="242">
        <v>2410.4841936702669</v>
      </c>
      <c r="AE21" s="242">
        <f t="shared" si="8"/>
        <v>883.65265776060744</v>
      </c>
      <c r="AF21" s="242">
        <f t="shared" si="9"/>
        <v>823.07557163373679</v>
      </c>
      <c r="AG21" s="242">
        <f t="shared" si="9"/>
        <v>838.51858622080431</v>
      </c>
      <c r="AH21" s="242">
        <f t="shared" si="9"/>
        <v>1092.0674530536576</v>
      </c>
      <c r="AI21" s="242">
        <f t="shared" si="10"/>
        <v>660.08107095880746</v>
      </c>
      <c r="AJ21" s="242">
        <f t="shared" ref="AJ21:AL26" si="11">AA21-Z21</f>
        <v>543.34310634972735</v>
      </c>
      <c r="AK21" s="242">
        <f t="shared" si="11"/>
        <v>544.09547915372514</v>
      </c>
      <c r="AL21" s="242">
        <f t="shared" si="11"/>
        <v>662.96453720800696</v>
      </c>
    </row>
    <row r="22" spans="1:38" x14ac:dyDescent="0.35">
      <c r="B22" s="3" t="s">
        <v>120</v>
      </c>
      <c r="C22" s="242" t="s">
        <v>18</v>
      </c>
      <c r="D22" s="242" t="s">
        <v>18</v>
      </c>
      <c r="E22" s="242" t="s">
        <v>18</v>
      </c>
      <c r="F22" s="242" t="s">
        <v>18</v>
      </c>
      <c r="G22" s="242" t="s">
        <v>18</v>
      </c>
      <c r="H22" s="242" t="s">
        <v>18</v>
      </c>
      <c r="I22" s="242" t="s">
        <v>18</v>
      </c>
      <c r="J22" s="242" t="s">
        <v>18</v>
      </c>
      <c r="K22" s="242" t="s">
        <v>18</v>
      </c>
      <c r="L22" s="254" t="s">
        <v>18</v>
      </c>
      <c r="M22" s="242">
        <v>73.389459881193758</v>
      </c>
      <c r="N22" s="242">
        <v>584.94343188356481</v>
      </c>
      <c r="O22" s="242">
        <v>289.39319043660856</v>
      </c>
      <c r="P22" s="242">
        <v>315.67059347056784</v>
      </c>
      <c r="Q22" s="242">
        <v>339.89544548577265</v>
      </c>
      <c r="R22" s="242">
        <v>514.7663169684464</v>
      </c>
      <c r="S22" s="242">
        <v>480.35299659976204</v>
      </c>
      <c r="T22" s="242">
        <f t="shared" si="7"/>
        <v>656.31389173405285</v>
      </c>
      <c r="V22" s="242">
        <v>97.842563789469494</v>
      </c>
      <c r="W22" s="242">
        <v>216.75832608097011</v>
      </c>
      <c r="X22" s="242">
        <v>324.86829941678428</v>
      </c>
      <c r="Y22" s="242">
        <v>480.35299659976204</v>
      </c>
      <c r="Z22" s="242">
        <v>95.02084652436416</v>
      </c>
      <c r="AA22" s="242">
        <v>253.55896644524063</v>
      </c>
      <c r="AB22" s="242">
        <v>439.3282171035151</v>
      </c>
      <c r="AC22" s="242">
        <v>656.31389173405285</v>
      </c>
      <c r="AE22" s="242">
        <f t="shared" si="8"/>
        <v>97.842563789469494</v>
      </c>
      <c r="AF22" s="242">
        <f t="shared" si="9"/>
        <v>118.91576229150061</v>
      </c>
      <c r="AG22" s="242">
        <f t="shared" si="9"/>
        <v>108.10997333581417</v>
      </c>
      <c r="AH22" s="242">
        <f t="shared" si="9"/>
        <v>155.48469718297775</v>
      </c>
      <c r="AI22" s="242">
        <f t="shared" si="10"/>
        <v>95.02084652436416</v>
      </c>
      <c r="AJ22" s="242">
        <f t="shared" si="11"/>
        <v>158.53811992087645</v>
      </c>
      <c r="AK22" s="242">
        <f t="shared" si="11"/>
        <v>185.76925065827447</v>
      </c>
      <c r="AL22" s="242">
        <f t="shared" si="11"/>
        <v>216.98567463053774</v>
      </c>
    </row>
    <row r="23" spans="1:38" x14ac:dyDescent="0.35">
      <c r="B23" s="2" t="s">
        <v>380</v>
      </c>
      <c r="C23" s="249">
        <v>779.61875058468934</v>
      </c>
      <c r="D23" s="249">
        <v>678.46766284025091</v>
      </c>
      <c r="E23" s="249">
        <v>694.39768017097515</v>
      </c>
      <c r="F23" s="249">
        <v>752.39866069653613</v>
      </c>
      <c r="G23" s="249">
        <v>692.00112735814605</v>
      </c>
      <c r="H23" s="249">
        <v>656.47629539123625</v>
      </c>
      <c r="I23" s="249">
        <v>623.05136529540016</v>
      </c>
      <c r="J23" s="249">
        <v>604</v>
      </c>
      <c r="K23" s="249">
        <v>697</v>
      </c>
      <c r="L23" s="249">
        <v>708</v>
      </c>
      <c r="M23" s="249">
        <v>637</v>
      </c>
      <c r="N23" s="249">
        <v>535</v>
      </c>
      <c r="O23" s="249">
        <v>508</v>
      </c>
      <c r="P23" s="249">
        <v>569.78156125116811</v>
      </c>
      <c r="Q23" s="249">
        <v>656</v>
      </c>
      <c r="R23" s="249">
        <v>645.34141559143416</v>
      </c>
      <c r="S23" s="249">
        <v>627.78419253277173</v>
      </c>
      <c r="T23" s="249">
        <f t="shared" si="7"/>
        <v>593.96123121682194</v>
      </c>
      <c r="V23" s="249">
        <v>135.56430481896226</v>
      </c>
      <c r="W23" s="249">
        <v>275.42665860907692</v>
      </c>
      <c r="X23" s="249">
        <v>447.513202523014</v>
      </c>
      <c r="Y23" s="249">
        <v>627.78419253277173</v>
      </c>
      <c r="Z23" s="249">
        <v>121.42300224444062</v>
      </c>
      <c r="AA23" s="249">
        <v>242.34288309412429</v>
      </c>
      <c r="AB23" s="249">
        <v>375.41068380563718</v>
      </c>
      <c r="AC23" s="249">
        <v>593.96123121682194</v>
      </c>
      <c r="AE23" s="249">
        <f t="shared" si="8"/>
        <v>135.56430481896226</v>
      </c>
      <c r="AF23" s="249">
        <f t="shared" si="9"/>
        <v>139.86235379011467</v>
      </c>
      <c r="AG23" s="249">
        <f t="shared" si="9"/>
        <v>172.08654391393708</v>
      </c>
      <c r="AH23" s="249">
        <f t="shared" si="9"/>
        <v>180.27099000975772</v>
      </c>
      <c r="AI23" s="249">
        <f t="shared" si="10"/>
        <v>121.42300224444062</v>
      </c>
      <c r="AJ23" s="249">
        <f t="shared" si="11"/>
        <v>120.91988084968366</v>
      </c>
      <c r="AK23" s="249">
        <f t="shared" si="11"/>
        <v>133.06780071151289</v>
      </c>
      <c r="AL23" s="249">
        <f t="shared" si="11"/>
        <v>218.55054741118477</v>
      </c>
    </row>
    <row r="24" spans="1:38" x14ac:dyDescent="0.35">
      <c r="B24" s="3" t="s">
        <v>74</v>
      </c>
      <c r="C24" s="242" t="s">
        <v>18</v>
      </c>
      <c r="D24" s="242" t="s">
        <v>18</v>
      </c>
      <c r="E24" s="242" t="s">
        <v>18</v>
      </c>
      <c r="F24" s="242" t="s">
        <v>18</v>
      </c>
      <c r="G24" s="242" t="s">
        <v>18</v>
      </c>
      <c r="H24" s="242" t="s">
        <v>18</v>
      </c>
      <c r="I24" s="242" t="s">
        <v>18</v>
      </c>
      <c r="J24" s="242" t="s">
        <v>18</v>
      </c>
      <c r="K24" s="242" t="s">
        <v>18</v>
      </c>
      <c r="L24" s="254" t="s">
        <v>18</v>
      </c>
      <c r="M24" s="242">
        <v>209.11527351388759</v>
      </c>
      <c r="N24" s="242">
        <v>209.18958092881854</v>
      </c>
      <c r="O24" s="242">
        <v>174</v>
      </c>
      <c r="P24" s="242">
        <v>136.13781781472039</v>
      </c>
      <c r="Q24" s="242">
        <v>156.74463037341204</v>
      </c>
      <c r="R24" s="242">
        <v>183.47609054327228</v>
      </c>
      <c r="S24" s="242">
        <v>171.92347984318241</v>
      </c>
      <c r="T24" s="242">
        <f t="shared" si="7"/>
        <v>164.8497736315434</v>
      </c>
      <c r="V24" s="242">
        <v>23.139386863392655</v>
      </c>
      <c r="W24" s="242">
        <v>50.983857766504443</v>
      </c>
      <c r="X24" s="242">
        <v>105.7563654030902</v>
      </c>
      <c r="Y24" s="242">
        <v>171.92347984318241</v>
      </c>
      <c r="Z24" s="242">
        <v>24.350962930721209</v>
      </c>
      <c r="AA24" s="242">
        <v>52.065948084039817</v>
      </c>
      <c r="AB24" s="242">
        <v>83.381310965549844</v>
      </c>
      <c r="AC24" s="242">
        <v>164.8497736315434</v>
      </c>
      <c r="AE24" s="242">
        <f t="shared" si="8"/>
        <v>23.139386863392655</v>
      </c>
      <c r="AF24" s="242">
        <f t="shared" si="9"/>
        <v>27.844470903111787</v>
      </c>
      <c r="AG24" s="242">
        <f t="shared" si="9"/>
        <v>54.772507636585757</v>
      </c>
      <c r="AH24" s="242">
        <f t="shared" si="9"/>
        <v>66.167114440092206</v>
      </c>
      <c r="AI24" s="242">
        <f t="shared" si="10"/>
        <v>24.350962930721209</v>
      </c>
      <c r="AJ24" s="242">
        <f t="shared" si="11"/>
        <v>27.714985153318608</v>
      </c>
      <c r="AK24" s="242">
        <f t="shared" si="11"/>
        <v>31.315362881510026</v>
      </c>
      <c r="AL24" s="242">
        <f t="shared" si="11"/>
        <v>81.468462665993556</v>
      </c>
    </row>
    <row r="25" spans="1:38" x14ac:dyDescent="0.35">
      <c r="B25" s="3" t="s">
        <v>120</v>
      </c>
      <c r="C25" s="242" t="s">
        <v>18</v>
      </c>
      <c r="D25" s="242" t="s">
        <v>18</v>
      </c>
      <c r="E25" s="242" t="s">
        <v>18</v>
      </c>
      <c r="F25" s="242" t="s">
        <v>18</v>
      </c>
      <c r="G25" s="242" t="s">
        <v>18</v>
      </c>
      <c r="H25" s="242" t="s">
        <v>18</v>
      </c>
      <c r="I25" s="242" t="s">
        <v>18</v>
      </c>
      <c r="J25" s="242" t="s">
        <v>18</v>
      </c>
      <c r="K25" s="242" t="s">
        <v>18</v>
      </c>
      <c r="L25" s="254" t="s">
        <v>18</v>
      </c>
      <c r="M25" s="242">
        <v>427.88472648611241</v>
      </c>
      <c r="N25" s="242">
        <v>325.81041907118146</v>
      </c>
      <c r="O25" s="242">
        <v>334</v>
      </c>
      <c r="P25" s="242">
        <v>433.64374343644772</v>
      </c>
      <c r="Q25" s="242">
        <v>497.99337046017843</v>
      </c>
      <c r="R25" s="242">
        <v>461.86532504816188</v>
      </c>
      <c r="S25" s="242">
        <v>455.86071268958932</v>
      </c>
      <c r="T25" s="242">
        <f t="shared" si="7"/>
        <v>429.11145758527852</v>
      </c>
      <c r="V25" s="242">
        <v>112.4249179555696</v>
      </c>
      <c r="W25" s="242">
        <v>224.44280084257247</v>
      </c>
      <c r="X25" s="242">
        <v>341.75683711992377</v>
      </c>
      <c r="Y25" s="242">
        <v>455.86071268958932</v>
      </c>
      <c r="Z25" s="242">
        <v>97.072039313719415</v>
      </c>
      <c r="AA25" s="242">
        <v>190.27693501008446</v>
      </c>
      <c r="AB25" s="242">
        <v>292.02937284008732</v>
      </c>
      <c r="AC25" s="242">
        <v>429.11145758527852</v>
      </c>
      <c r="AE25" s="242">
        <f t="shared" si="8"/>
        <v>112.4249179555696</v>
      </c>
      <c r="AF25" s="242">
        <f t="shared" si="9"/>
        <v>112.01788288700287</v>
      </c>
      <c r="AG25" s="242">
        <f t="shared" si="9"/>
        <v>117.31403627735131</v>
      </c>
      <c r="AH25" s="242">
        <f t="shared" si="9"/>
        <v>114.10387556966555</v>
      </c>
      <c r="AI25" s="242">
        <f t="shared" si="10"/>
        <v>97.072039313719415</v>
      </c>
      <c r="AJ25" s="242">
        <f t="shared" si="11"/>
        <v>93.204895696365043</v>
      </c>
      <c r="AK25" s="242">
        <f t="shared" si="11"/>
        <v>101.75243783000286</v>
      </c>
      <c r="AL25" s="242">
        <f t="shared" si="11"/>
        <v>137.0820847451912</v>
      </c>
    </row>
    <row r="26" spans="1:38" s="6" customFormat="1" x14ac:dyDescent="0.35">
      <c r="A26"/>
      <c r="B26" s="75" t="s">
        <v>381</v>
      </c>
      <c r="C26" s="255">
        <v>3618</v>
      </c>
      <c r="D26" s="255">
        <v>3235</v>
      </c>
      <c r="E26" s="255">
        <v>2667</v>
      </c>
      <c r="F26" s="255">
        <v>2161</v>
      </c>
      <c r="G26" s="255">
        <v>2011</v>
      </c>
      <c r="H26" s="255">
        <v>1934</v>
      </c>
      <c r="I26" s="255">
        <v>1871.6474673378293</v>
      </c>
      <c r="J26" s="255">
        <f>J23+J20</f>
        <v>1788</v>
      </c>
      <c r="K26" s="255">
        <f>K23+K20</f>
        <v>1964</v>
      </c>
      <c r="L26" s="255">
        <v>1725</v>
      </c>
      <c r="M26" s="255">
        <v>2031</v>
      </c>
      <c r="N26" s="255">
        <v>2259</v>
      </c>
      <c r="O26" s="255">
        <v>2909</v>
      </c>
      <c r="P26" s="255">
        <v>3492.8785753453676</v>
      </c>
      <c r="Q26" s="255">
        <v>4558.2869751866892</v>
      </c>
      <c r="R26" s="414">
        <v>5847.9353749025022</v>
      </c>
      <c r="S26" s="255">
        <v>4745.4514578013395</v>
      </c>
      <c r="T26" s="255">
        <f t="shared" si="7"/>
        <v>3660.7593166211409</v>
      </c>
      <c r="U26" s="213"/>
      <c r="V26" s="255">
        <v>1117.0595263690395</v>
      </c>
      <c r="W26" s="255">
        <v>2198.9132140843922</v>
      </c>
      <c r="X26" s="255">
        <v>3317.6283175549474</v>
      </c>
      <c r="Y26" s="255">
        <v>4745.4514578013395</v>
      </c>
      <c r="Z26" s="255">
        <v>876.52491972761254</v>
      </c>
      <c r="AA26" s="255">
        <v>1699.3260268479005</v>
      </c>
      <c r="AB26" s="255">
        <v>2562.2585573714114</v>
      </c>
      <c r="AC26" s="255">
        <v>3660.7593166211409</v>
      </c>
      <c r="AD26" s="240"/>
      <c r="AE26" s="255">
        <f t="shared" si="8"/>
        <v>1117.0595263690395</v>
      </c>
      <c r="AF26" s="255">
        <f t="shared" si="9"/>
        <v>1081.8536877153526</v>
      </c>
      <c r="AG26" s="255">
        <f t="shared" si="9"/>
        <v>1118.7151034705553</v>
      </c>
      <c r="AH26" s="255">
        <f t="shared" si="9"/>
        <v>1427.8231402463921</v>
      </c>
      <c r="AI26" s="255">
        <f t="shared" si="10"/>
        <v>876.52491972761254</v>
      </c>
      <c r="AJ26" s="255">
        <f t="shared" si="11"/>
        <v>822.80110712028795</v>
      </c>
      <c r="AK26" s="255">
        <f t="shared" si="11"/>
        <v>862.93253052351088</v>
      </c>
      <c r="AL26" s="255">
        <f t="shared" si="11"/>
        <v>1098.5007592497295</v>
      </c>
    </row>
    <row r="27" spans="1:38" x14ac:dyDescent="0.35">
      <c r="B27" s="11"/>
      <c r="C27" s="249"/>
      <c r="D27" s="249"/>
      <c r="E27" s="249"/>
      <c r="F27" s="249"/>
      <c r="G27" s="249"/>
      <c r="H27" s="249"/>
      <c r="I27" s="249"/>
      <c r="J27" s="249"/>
      <c r="K27" s="249"/>
      <c r="L27" s="249"/>
      <c r="M27" s="242"/>
      <c r="N27" s="242"/>
      <c r="O27" s="242"/>
    </row>
    <row r="28" spans="1:38" x14ac:dyDescent="0.35">
      <c r="B28" s="162" t="s">
        <v>75</v>
      </c>
      <c r="C28" s="218">
        <v>2008</v>
      </c>
      <c r="D28" s="218">
        <v>2009</v>
      </c>
      <c r="E28" s="218">
        <v>2010</v>
      </c>
      <c r="F28" s="218">
        <v>2011</v>
      </c>
      <c r="G28" s="218">
        <v>2012</v>
      </c>
      <c r="H28" s="218">
        <v>2013</v>
      </c>
      <c r="I28" s="218">
        <v>2014</v>
      </c>
      <c r="J28" s="218">
        <v>2015</v>
      </c>
      <c r="K28" s="218">
        <v>2016</v>
      </c>
      <c r="L28" s="218">
        <v>2017</v>
      </c>
      <c r="M28" s="218">
        <v>2018</v>
      </c>
      <c r="N28" s="218">
        <v>2019</v>
      </c>
      <c r="O28" s="218">
        <v>2020</v>
      </c>
      <c r="P28" s="218">
        <v>2021</v>
      </c>
      <c r="Q28" s="218">
        <v>2022</v>
      </c>
      <c r="R28" s="218">
        <v>2023</v>
      </c>
      <c r="S28" s="219">
        <v>2024</v>
      </c>
      <c r="T28" s="220">
        <v>2025</v>
      </c>
      <c r="V28" s="221" t="s">
        <v>3</v>
      </c>
      <c r="W28" s="221" t="s">
        <v>4</v>
      </c>
      <c r="X28" s="221" t="s">
        <v>5</v>
      </c>
      <c r="Y28" s="221">
        <v>2024</v>
      </c>
      <c r="Z28" s="222" t="s">
        <v>6</v>
      </c>
      <c r="AA28" s="222" t="s">
        <v>7</v>
      </c>
      <c r="AB28" s="222" t="s">
        <v>8</v>
      </c>
      <c r="AC28" s="222">
        <v>2025</v>
      </c>
      <c r="AE28" s="221" t="s">
        <v>3</v>
      </c>
      <c r="AF28" s="221" t="s">
        <v>24</v>
      </c>
      <c r="AG28" s="221" t="s">
        <v>25</v>
      </c>
      <c r="AH28" s="221" t="s">
        <v>26</v>
      </c>
      <c r="AI28" s="222" t="s">
        <v>6</v>
      </c>
      <c r="AJ28" s="222" t="s">
        <v>27</v>
      </c>
      <c r="AK28" s="222" t="s">
        <v>28</v>
      </c>
      <c r="AL28" s="222" t="s">
        <v>29</v>
      </c>
    </row>
    <row r="29" spans="1:38" x14ac:dyDescent="0.35">
      <c r="B29" s="12" t="str">
        <f>B26</f>
        <v>Consolidated Capex</v>
      </c>
      <c r="C29" s="254" t="s">
        <v>18</v>
      </c>
      <c r="D29" s="254" t="s">
        <v>18</v>
      </c>
      <c r="E29" s="254" t="s">
        <v>18</v>
      </c>
      <c r="F29" s="254" t="s">
        <v>18</v>
      </c>
      <c r="G29" s="254" t="s">
        <v>18</v>
      </c>
      <c r="H29" s="254" t="s">
        <v>18</v>
      </c>
      <c r="I29" s="254" t="s">
        <v>18</v>
      </c>
      <c r="J29" s="254" t="s">
        <v>18</v>
      </c>
      <c r="K29" s="254" t="s">
        <v>18</v>
      </c>
      <c r="L29" s="254" t="s">
        <v>18</v>
      </c>
      <c r="M29" s="242">
        <v>2031</v>
      </c>
      <c r="N29" s="242">
        <v>2259</v>
      </c>
      <c r="O29" s="242">
        <v>2909</v>
      </c>
      <c r="P29" s="242">
        <v>3492.8785753453676</v>
      </c>
      <c r="Q29" s="242">
        <v>4558.2869751866892</v>
      </c>
      <c r="R29" s="242">
        <v>5847.9353749025022</v>
      </c>
      <c r="S29" s="242">
        <v>4745.4514578013395</v>
      </c>
      <c r="T29" s="242">
        <f t="shared" ref="T29:T35" si="12">AC29</f>
        <v>3660.7593166211409</v>
      </c>
      <c r="U29" s="242"/>
      <c r="V29" s="242">
        <v>1117.0595263690395</v>
      </c>
      <c r="W29" s="242">
        <v>2198.9132140843922</v>
      </c>
      <c r="X29" s="242">
        <v>3317.6283175549474</v>
      </c>
      <c r="Y29" s="242">
        <v>4745.4514578013395</v>
      </c>
      <c r="Z29" s="242">
        <v>876.52491972761254</v>
      </c>
      <c r="AA29" s="242">
        <v>1699.3260268479005</v>
      </c>
      <c r="AB29" s="242">
        <f t="shared" ref="AB29:AC29" si="13">AB26</f>
        <v>2562.2585573714114</v>
      </c>
      <c r="AC29" s="242">
        <f t="shared" si="13"/>
        <v>3660.7593166211409</v>
      </c>
      <c r="AE29" s="242">
        <f t="shared" ref="AE29:AE35" si="14">V29</f>
        <v>1117.0595263690395</v>
      </c>
      <c r="AF29" s="242">
        <f t="shared" ref="AF29:AH35" si="15">W29-V29</f>
        <v>1081.8536877153526</v>
      </c>
      <c r="AG29" s="242">
        <f t="shared" si="15"/>
        <v>1118.7151034705553</v>
      </c>
      <c r="AH29" s="242">
        <f t="shared" si="15"/>
        <v>1427.8231402463921</v>
      </c>
      <c r="AI29" s="242">
        <f t="shared" ref="AI29:AI35" si="16">Z29</f>
        <v>876.52491972761254</v>
      </c>
      <c r="AJ29" s="242">
        <f>AA29-Z29</f>
        <v>822.80110712028795</v>
      </c>
      <c r="AK29" s="242">
        <f>AB29-AA29</f>
        <v>862.93253052351088</v>
      </c>
      <c r="AL29" s="242">
        <f>AC29-AB29</f>
        <v>1098.5007592497295</v>
      </c>
    </row>
    <row r="30" spans="1:38" x14ac:dyDescent="0.35">
      <c r="B30" s="12" t="s">
        <v>382</v>
      </c>
      <c r="C30" s="254" t="s">
        <v>18</v>
      </c>
      <c r="D30" s="254" t="s">
        <v>18</v>
      </c>
      <c r="E30" s="254" t="s">
        <v>18</v>
      </c>
      <c r="F30" s="254" t="s">
        <v>18</v>
      </c>
      <c r="G30" s="254" t="s">
        <v>18</v>
      </c>
      <c r="H30" s="254" t="s">
        <v>18</v>
      </c>
      <c r="I30" s="254" t="s">
        <v>18</v>
      </c>
      <c r="J30" s="254" t="s">
        <v>18</v>
      </c>
      <c r="K30" s="254" t="s">
        <v>18</v>
      </c>
      <c r="L30" s="254" t="s">
        <v>18</v>
      </c>
      <c r="M30" s="242">
        <v>210.43511976407905</v>
      </c>
      <c r="N30" s="242">
        <v>360.64738528141231</v>
      </c>
      <c r="O30" s="242">
        <v>805.74755359991946</v>
      </c>
      <c r="P30" s="242">
        <v>414.326448138324</v>
      </c>
      <c r="Q30" s="242">
        <v>2115.1481843369879</v>
      </c>
      <c r="R30" s="242">
        <v>288.29647898490083</v>
      </c>
      <c r="S30" s="242">
        <v>703.52823619193612</v>
      </c>
      <c r="T30" s="242">
        <f t="shared" si="12"/>
        <v>189.809612656865</v>
      </c>
      <c r="U30" s="242"/>
      <c r="V30" s="242">
        <v>29.49353570983704</v>
      </c>
      <c r="W30" s="242">
        <v>68.553595979999997</v>
      </c>
      <c r="X30" s="242">
        <v>88.959730142314811</v>
      </c>
      <c r="Y30" s="242">
        <v>703.52823619193612</v>
      </c>
      <c r="Z30" s="242">
        <v>3.612198115002645</v>
      </c>
      <c r="AA30" s="242">
        <v>48.863393422938806</v>
      </c>
      <c r="AB30" s="242">
        <v>226.39332208760891</v>
      </c>
      <c r="AC30" s="242">
        <v>189.809612656865</v>
      </c>
      <c r="AE30" s="242">
        <f t="shared" si="14"/>
        <v>29.49353570983704</v>
      </c>
      <c r="AF30" s="242">
        <f t="shared" si="15"/>
        <v>39.060060270162957</v>
      </c>
      <c r="AG30" s="242">
        <f t="shared" si="15"/>
        <v>20.406134162314814</v>
      </c>
      <c r="AH30" s="242">
        <f t="shared" si="15"/>
        <v>614.56850604962131</v>
      </c>
      <c r="AI30" s="242">
        <f t="shared" si="16"/>
        <v>3.612198115002645</v>
      </c>
      <c r="AJ30" s="242">
        <f t="shared" ref="AJ30:AL35" si="17">AA30-Z30</f>
        <v>45.251195307936158</v>
      </c>
      <c r="AK30" s="242">
        <f t="shared" si="17"/>
        <v>177.52992866467011</v>
      </c>
      <c r="AL30" s="242">
        <f t="shared" si="17"/>
        <v>-36.583709430743909</v>
      </c>
    </row>
    <row r="31" spans="1:38" x14ac:dyDescent="0.35">
      <c r="B31" s="12" t="s">
        <v>383</v>
      </c>
      <c r="C31" s="254" t="s">
        <v>18</v>
      </c>
      <c r="D31" s="254" t="s">
        <v>18</v>
      </c>
      <c r="E31" s="254" t="s">
        <v>18</v>
      </c>
      <c r="F31" s="254" t="s">
        <v>18</v>
      </c>
      <c r="G31" s="254" t="s">
        <v>18</v>
      </c>
      <c r="H31" s="254" t="s">
        <v>18</v>
      </c>
      <c r="I31" s="254" t="s">
        <v>18</v>
      </c>
      <c r="J31" s="254" t="s">
        <v>18</v>
      </c>
      <c r="K31" s="242" t="s">
        <v>18</v>
      </c>
      <c r="L31" s="254" t="s">
        <v>18</v>
      </c>
      <c r="M31" s="242">
        <v>-744.55183918278976</v>
      </c>
      <c r="N31" s="242">
        <v>-974.17700000000002</v>
      </c>
      <c r="O31" s="242">
        <v>-1677.71163009</v>
      </c>
      <c r="P31" s="242">
        <v>-1356.4756887581</v>
      </c>
      <c r="Q31" s="242">
        <v>-1966.9556093704</v>
      </c>
      <c r="R31" s="242">
        <v>-2019.8376296744211</v>
      </c>
      <c r="S31" s="242">
        <v>-1616.2112478828105</v>
      </c>
      <c r="T31" s="242">
        <f t="shared" si="12"/>
        <v>-1608.0645348153043</v>
      </c>
      <c r="U31" s="242"/>
      <c r="V31" s="242">
        <v>-537.8010375428031</v>
      </c>
      <c r="W31" s="242">
        <v>-746.18631440849481</v>
      </c>
      <c r="X31" s="242">
        <v>-1072.1878118412717</v>
      </c>
      <c r="Y31" s="242">
        <v>-1616.2112478828105</v>
      </c>
      <c r="Z31" s="242">
        <v>-0.83341962711699991</v>
      </c>
      <c r="AA31" s="242">
        <v>-172.31508011716485</v>
      </c>
      <c r="AB31" s="242">
        <v>-490.83510436894147</v>
      </c>
      <c r="AC31" s="242">
        <v>-1608.0645348153043</v>
      </c>
      <c r="AE31" s="242">
        <f t="shared" si="14"/>
        <v>-537.8010375428031</v>
      </c>
      <c r="AF31" s="242">
        <f t="shared" si="15"/>
        <v>-208.38527686569171</v>
      </c>
      <c r="AG31" s="242">
        <f t="shared" si="15"/>
        <v>-326.00149743277689</v>
      </c>
      <c r="AH31" s="242">
        <f t="shared" si="15"/>
        <v>-544.02343604153884</v>
      </c>
      <c r="AI31" s="242">
        <f t="shared" si="16"/>
        <v>-0.83341962711699991</v>
      </c>
      <c r="AJ31" s="242">
        <f t="shared" si="17"/>
        <v>-171.48166049004786</v>
      </c>
      <c r="AK31" s="242">
        <f t="shared" si="17"/>
        <v>-318.52002425177659</v>
      </c>
      <c r="AL31" s="242">
        <f t="shared" si="17"/>
        <v>-1117.2294304463628</v>
      </c>
    </row>
    <row r="32" spans="1:38" x14ac:dyDescent="0.35">
      <c r="B32" s="12" t="s">
        <v>384</v>
      </c>
      <c r="C32" s="254" t="s">
        <v>18</v>
      </c>
      <c r="D32" s="254" t="s">
        <v>18</v>
      </c>
      <c r="E32" s="254" t="s">
        <v>18</v>
      </c>
      <c r="F32" s="254" t="s">
        <v>18</v>
      </c>
      <c r="G32" s="254" t="s">
        <v>18</v>
      </c>
      <c r="H32" s="254" t="s">
        <v>18</v>
      </c>
      <c r="I32" s="254" t="s">
        <v>18</v>
      </c>
      <c r="J32" s="254" t="s">
        <v>18</v>
      </c>
      <c r="K32" s="242" t="s">
        <v>18</v>
      </c>
      <c r="L32" s="254" t="s">
        <v>18</v>
      </c>
      <c r="M32" s="242">
        <v>-398.9999959532222</v>
      </c>
      <c r="N32" s="242">
        <v>-186.40029440799941</v>
      </c>
      <c r="O32" s="242">
        <v>-304.549215855</v>
      </c>
      <c r="P32" s="242">
        <v>-681.88547889789993</v>
      </c>
      <c r="Q32" s="242">
        <v>-51.541866969962008</v>
      </c>
      <c r="R32" s="242">
        <v>-501.40035073997694</v>
      </c>
      <c r="S32" s="242">
        <v>-970.80493414998205</v>
      </c>
      <c r="T32" s="242">
        <f t="shared" si="12"/>
        <v>-769.40952682001205</v>
      </c>
      <c r="U32" s="242"/>
      <c r="V32" s="242">
        <v>-24.508263299951984</v>
      </c>
      <c r="W32" s="242">
        <v>-147.96602214004099</v>
      </c>
      <c r="X32" s="242">
        <v>-330.70798981682697</v>
      </c>
      <c r="Y32" s="242">
        <v>-970.80493414998205</v>
      </c>
      <c r="Z32" s="242">
        <v>-73.951437299990999</v>
      </c>
      <c r="AA32" s="242">
        <v>-131.69365641741399</v>
      </c>
      <c r="AB32" s="242">
        <v>-278.01644453002899</v>
      </c>
      <c r="AC32" s="242">
        <v>-769.40952682001205</v>
      </c>
      <c r="AE32" s="242">
        <f t="shared" si="14"/>
        <v>-24.508263299951984</v>
      </c>
      <c r="AF32" s="242">
        <f t="shared" si="15"/>
        <v>-123.45775884008901</v>
      </c>
      <c r="AG32" s="242">
        <f t="shared" si="15"/>
        <v>-182.74196767678598</v>
      </c>
      <c r="AH32" s="242">
        <f t="shared" si="15"/>
        <v>-640.09694433315508</v>
      </c>
      <c r="AI32" s="242">
        <f t="shared" si="16"/>
        <v>-73.951437299990999</v>
      </c>
      <c r="AJ32" s="242">
        <f t="shared" si="17"/>
        <v>-57.742219117422991</v>
      </c>
      <c r="AK32" s="242">
        <f t="shared" si="17"/>
        <v>-146.322788112615</v>
      </c>
      <c r="AL32" s="242">
        <f t="shared" si="17"/>
        <v>-491.39308228998306</v>
      </c>
    </row>
    <row r="33" spans="2:38" x14ac:dyDescent="0.35">
      <c r="B33" s="12" t="s">
        <v>385</v>
      </c>
      <c r="C33" s="254" t="s">
        <v>18</v>
      </c>
      <c r="D33" s="254" t="s">
        <v>18</v>
      </c>
      <c r="E33" s="254" t="s">
        <v>18</v>
      </c>
      <c r="F33" s="254" t="s">
        <v>18</v>
      </c>
      <c r="G33" s="254" t="s">
        <v>18</v>
      </c>
      <c r="H33" s="254" t="s">
        <v>18</v>
      </c>
      <c r="I33" s="254" t="s">
        <v>18</v>
      </c>
      <c r="J33" s="254" t="s">
        <v>18</v>
      </c>
      <c r="K33" s="242" t="s">
        <v>18</v>
      </c>
      <c r="L33" s="254" t="s">
        <v>18</v>
      </c>
      <c r="M33" s="254" t="s">
        <v>18</v>
      </c>
      <c r="N33" s="254" t="s">
        <v>18</v>
      </c>
      <c r="O33" s="242">
        <v>-628.55122686130028</v>
      </c>
      <c r="P33" s="242">
        <v>-31.695558309999992</v>
      </c>
      <c r="Q33" s="242">
        <v>-69.05418358910697</v>
      </c>
      <c r="R33" s="242">
        <v>820.02563938503749</v>
      </c>
      <c r="S33" s="242">
        <v>-169.02043144350122</v>
      </c>
      <c r="T33" s="242">
        <f t="shared" si="12"/>
        <v>-213.04305851546167</v>
      </c>
      <c r="U33" s="242"/>
      <c r="V33" s="242">
        <v>-39.440526835351392</v>
      </c>
      <c r="W33" s="242">
        <v>-133.56477950604256</v>
      </c>
      <c r="X33" s="242">
        <v>-131.52455024285547</v>
      </c>
      <c r="Y33" s="242">
        <v>-169.02043144350122</v>
      </c>
      <c r="Z33" s="242">
        <v>10.796498729726851</v>
      </c>
      <c r="AA33" s="242">
        <v>7.9218173015311697</v>
      </c>
      <c r="AB33" s="242">
        <v>-195.27065688290617</v>
      </c>
      <c r="AC33" s="242">
        <v>-213.04305851546167</v>
      </c>
      <c r="AE33" s="242">
        <f t="shared" si="14"/>
        <v>-39.440526835351392</v>
      </c>
      <c r="AF33" s="242">
        <f t="shared" si="15"/>
        <v>-94.124252670691163</v>
      </c>
      <c r="AG33" s="242">
        <f t="shared" si="15"/>
        <v>2.0402292631870864</v>
      </c>
      <c r="AH33" s="242">
        <f t="shared" si="15"/>
        <v>-37.495881200645755</v>
      </c>
      <c r="AI33" s="242">
        <f t="shared" si="16"/>
        <v>10.796498729726851</v>
      </c>
      <c r="AJ33" s="242">
        <f t="shared" si="17"/>
        <v>-2.8746814281956814</v>
      </c>
      <c r="AK33" s="242">
        <f t="shared" si="17"/>
        <v>-203.19247418443734</v>
      </c>
      <c r="AL33" s="242">
        <f t="shared" si="17"/>
        <v>-17.7724016325555</v>
      </c>
    </row>
    <row r="34" spans="2:38" x14ac:dyDescent="0.35">
      <c r="B34" s="12" t="s">
        <v>76</v>
      </c>
      <c r="C34" s="254" t="s">
        <v>18</v>
      </c>
      <c r="D34" s="254" t="s">
        <v>18</v>
      </c>
      <c r="E34" s="254" t="s">
        <v>18</v>
      </c>
      <c r="F34" s="254" t="s">
        <v>18</v>
      </c>
      <c r="G34" s="254" t="s">
        <v>18</v>
      </c>
      <c r="H34" s="254" t="s">
        <v>18</v>
      </c>
      <c r="I34" s="254" t="s">
        <v>18</v>
      </c>
      <c r="J34" s="254" t="s">
        <v>18</v>
      </c>
      <c r="K34" s="242" t="s">
        <v>18</v>
      </c>
      <c r="L34" s="254" t="s">
        <v>18</v>
      </c>
      <c r="M34" s="242">
        <v>-83.810794475857051</v>
      </c>
      <c r="N34" s="242">
        <v>365.90063249225705</v>
      </c>
      <c r="O34" s="242">
        <v>447.62748584188125</v>
      </c>
      <c r="P34" s="242">
        <v>787.21565731840838</v>
      </c>
      <c r="Q34" s="242">
        <v>-774.1408733810681</v>
      </c>
      <c r="R34" s="242">
        <v>267.07370147996699</v>
      </c>
      <c r="S34" s="242">
        <v>768.6042660689277</v>
      </c>
      <c r="T34" s="242">
        <f t="shared" si="12"/>
        <v>483.17759162614948</v>
      </c>
      <c r="U34" s="242"/>
      <c r="V34" s="242">
        <v>414.95976290408089</v>
      </c>
      <c r="W34" s="242">
        <v>707.57816686965657</v>
      </c>
      <c r="X34" s="242">
        <v>1048.0562791300713</v>
      </c>
      <c r="Y34" s="242">
        <v>768.6042660689277</v>
      </c>
      <c r="Z34" s="242">
        <v>368.78947262660813</v>
      </c>
      <c r="AA34" s="242">
        <v>409.71646747769637</v>
      </c>
      <c r="AB34" s="242">
        <v>582.35938271987538</v>
      </c>
      <c r="AC34" s="242">
        <v>483.17759162614948</v>
      </c>
      <c r="AE34" s="242">
        <f t="shared" si="14"/>
        <v>414.95976290408089</v>
      </c>
      <c r="AF34" s="242">
        <f t="shared" si="15"/>
        <v>292.61840396557568</v>
      </c>
      <c r="AG34" s="242">
        <f t="shared" si="15"/>
        <v>340.47811226041472</v>
      </c>
      <c r="AH34" s="242">
        <f t="shared" si="15"/>
        <v>-279.45201306114359</v>
      </c>
      <c r="AI34" s="242">
        <f t="shared" si="16"/>
        <v>368.78947262660813</v>
      </c>
      <c r="AJ34" s="242">
        <f t="shared" si="17"/>
        <v>40.926994851088239</v>
      </c>
      <c r="AK34" s="242">
        <f t="shared" si="17"/>
        <v>172.64291524217901</v>
      </c>
      <c r="AL34" s="242">
        <f t="shared" si="17"/>
        <v>-99.181791093725906</v>
      </c>
    </row>
    <row r="35" spans="2:38" x14ac:dyDescent="0.35">
      <c r="B35" s="76" t="s">
        <v>72</v>
      </c>
      <c r="C35" s="261" t="s">
        <v>18</v>
      </c>
      <c r="D35" s="261" t="s">
        <v>18</v>
      </c>
      <c r="E35" s="261" t="s">
        <v>18</v>
      </c>
      <c r="F35" s="261" t="s">
        <v>18</v>
      </c>
      <c r="G35" s="261" t="s">
        <v>18</v>
      </c>
      <c r="H35" s="261" t="s">
        <v>18</v>
      </c>
      <c r="I35" s="261" t="s">
        <v>18</v>
      </c>
      <c r="J35" s="261" t="s">
        <v>18</v>
      </c>
      <c r="K35" s="261" t="s">
        <v>18</v>
      </c>
      <c r="L35" s="261" t="s">
        <v>18</v>
      </c>
      <c r="M35" s="255">
        <v>1014.07249015221</v>
      </c>
      <c r="N35" s="255">
        <v>1824.97072336567</v>
      </c>
      <c r="O35" s="255">
        <v>1551.5629666355001</v>
      </c>
      <c r="P35" s="255">
        <v>2624.3639548361002</v>
      </c>
      <c r="Q35" s="255">
        <v>3811.7426262131398</v>
      </c>
      <c r="R35" s="255">
        <v>4702.0932143380096</v>
      </c>
      <c r="S35" s="255">
        <v>3461.54734658591</v>
      </c>
      <c r="T35" s="255">
        <f t="shared" si="12"/>
        <v>1743.2294007533769</v>
      </c>
      <c r="U35" s="242"/>
      <c r="V35" s="255">
        <v>959.76299730485096</v>
      </c>
      <c r="W35" s="255">
        <v>1947.3278608794701</v>
      </c>
      <c r="X35" s="255">
        <v>2920.2239749263799</v>
      </c>
      <c r="Y35" s="255">
        <v>3461.54734658591</v>
      </c>
      <c r="Z35" s="255">
        <v>1184.9382322718423</v>
      </c>
      <c r="AA35" s="255">
        <v>1861.818968515488</v>
      </c>
      <c r="AB35" s="255">
        <v>2406.889056397019</v>
      </c>
      <c r="AC35" s="255">
        <v>1743.2294007533769</v>
      </c>
      <c r="AE35" s="255">
        <f t="shared" si="14"/>
        <v>959.76299730485096</v>
      </c>
      <c r="AF35" s="255">
        <f t="shared" si="15"/>
        <v>987.56486357461915</v>
      </c>
      <c r="AG35" s="255">
        <f t="shared" si="15"/>
        <v>972.89611404690982</v>
      </c>
      <c r="AH35" s="255">
        <f t="shared" si="15"/>
        <v>541.32337165953004</v>
      </c>
      <c r="AI35" s="255">
        <f t="shared" si="16"/>
        <v>1184.9382322718423</v>
      </c>
      <c r="AJ35" s="255">
        <f t="shared" si="17"/>
        <v>676.88073624364574</v>
      </c>
      <c r="AK35" s="255">
        <f t="shared" si="17"/>
        <v>545.07008788153098</v>
      </c>
      <c r="AL35" s="255">
        <f t="shared" si="17"/>
        <v>-663.65965564364205</v>
      </c>
    </row>
    <row r="36" spans="2:38" x14ac:dyDescent="0.35">
      <c r="C36" s="226"/>
      <c r="D36" s="226"/>
      <c r="E36" s="226"/>
      <c r="F36" s="226"/>
      <c r="G36" s="226"/>
      <c r="H36" s="226"/>
      <c r="I36" s="226"/>
      <c r="J36" s="226"/>
      <c r="K36" s="226"/>
      <c r="L36" s="226"/>
      <c r="M36" s="226"/>
    </row>
    <row r="37" spans="2:38" x14ac:dyDescent="0.35">
      <c r="C37" s="242"/>
      <c r="D37" s="242"/>
      <c r="E37" s="242"/>
      <c r="F37" s="242"/>
      <c r="G37" s="242"/>
      <c r="H37" s="242"/>
      <c r="I37" s="242"/>
      <c r="J37" s="242"/>
      <c r="K37" s="242"/>
      <c r="L37" s="242"/>
      <c r="M37" s="242"/>
    </row>
    <row r="38" spans="2:38" x14ac:dyDescent="0.35">
      <c r="C38" s="242"/>
      <c r="D38" s="242"/>
      <c r="E38" s="242"/>
      <c r="F38" s="242"/>
      <c r="G38" s="242"/>
      <c r="H38" s="242"/>
      <c r="I38" s="242"/>
      <c r="J38" s="242"/>
      <c r="K38" s="242"/>
      <c r="L38" s="242"/>
      <c r="M38" s="242"/>
    </row>
    <row r="39" spans="2:38" x14ac:dyDescent="0.35">
      <c r="C39" s="242"/>
      <c r="D39" s="242"/>
      <c r="E39" s="242"/>
      <c r="F39" s="242"/>
      <c r="G39" s="242"/>
      <c r="H39" s="242"/>
      <c r="I39" s="242"/>
      <c r="J39" s="242"/>
      <c r="K39" s="242"/>
      <c r="L39" s="242"/>
      <c r="M39" s="242"/>
    </row>
    <row r="40" spans="2:38" x14ac:dyDescent="0.35">
      <c r="C40" s="242"/>
      <c r="D40" s="242"/>
      <c r="E40" s="242"/>
      <c r="F40" s="242"/>
      <c r="G40" s="242"/>
      <c r="H40" s="242"/>
      <c r="I40" s="242"/>
      <c r="J40" s="242"/>
      <c r="K40" s="242"/>
      <c r="L40" s="242"/>
      <c r="M40" s="242"/>
    </row>
    <row r="41" spans="2:38" x14ac:dyDescent="0.35">
      <c r="C41" s="249"/>
      <c r="D41" s="249"/>
      <c r="E41" s="249"/>
      <c r="F41" s="249"/>
      <c r="G41" s="249"/>
      <c r="H41" s="249"/>
      <c r="I41" s="249"/>
      <c r="J41" s="249"/>
      <c r="K41" s="249"/>
      <c r="L41" s="249"/>
      <c r="M41" s="249"/>
    </row>
    <row r="42" spans="2:38" x14ac:dyDescent="0.35">
      <c r="C42" s="249"/>
      <c r="D42" s="249"/>
      <c r="E42" s="249"/>
      <c r="F42" s="249"/>
      <c r="G42" s="249"/>
      <c r="H42" s="249"/>
      <c r="I42" s="249"/>
      <c r="J42" s="249"/>
      <c r="K42" s="249"/>
      <c r="L42" s="249"/>
      <c r="M42" s="249"/>
    </row>
    <row r="43" spans="2:38" x14ac:dyDescent="0.35">
      <c r="C43" s="242"/>
      <c r="D43" s="242"/>
      <c r="E43" s="242"/>
      <c r="F43" s="242"/>
      <c r="G43" s="242"/>
      <c r="H43" s="242"/>
      <c r="I43" s="242"/>
      <c r="J43" s="242"/>
      <c r="K43" s="242"/>
      <c r="L43" s="242"/>
      <c r="M43" s="242"/>
    </row>
    <row r="44" spans="2:38" x14ac:dyDescent="0.35">
      <c r="C44" s="242"/>
      <c r="D44" s="242"/>
      <c r="E44" s="242"/>
      <c r="F44" s="242"/>
      <c r="G44" s="242"/>
      <c r="H44" s="242"/>
      <c r="I44" s="242"/>
      <c r="J44" s="242"/>
      <c r="K44" s="242"/>
      <c r="L44" s="242"/>
      <c r="M44" s="242"/>
    </row>
    <row r="45" spans="2:38" x14ac:dyDescent="0.35">
      <c r="C45" s="242"/>
      <c r="D45" s="242"/>
      <c r="E45" s="242"/>
      <c r="F45" s="242"/>
      <c r="G45" s="242"/>
      <c r="H45" s="242"/>
      <c r="I45" s="242"/>
      <c r="J45" s="242"/>
      <c r="K45" s="242"/>
      <c r="L45" s="242"/>
      <c r="M45" s="242"/>
    </row>
    <row r="46" spans="2:38" x14ac:dyDescent="0.35">
      <c r="C46" s="242"/>
      <c r="D46" s="242"/>
      <c r="E46" s="242"/>
      <c r="F46" s="242"/>
      <c r="G46" s="242"/>
      <c r="H46" s="242"/>
      <c r="I46" s="242"/>
      <c r="J46" s="242"/>
      <c r="K46" s="242"/>
      <c r="L46" s="242"/>
      <c r="M46" s="242"/>
    </row>
    <row r="47" spans="2:38" x14ac:dyDescent="0.35">
      <c r="C47" s="249"/>
      <c r="D47" s="249"/>
      <c r="E47" s="249"/>
      <c r="F47" s="249"/>
      <c r="G47" s="249"/>
      <c r="H47" s="249"/>
      <c r="I47" s="249"/>
      <c r="J47" s="249"/>
      <c r="K47" s="249"/>
      <c r="L47" s="249"/>
      <c r="M47" s="249"/>
    </row>
    <row r="48" spans="2:38" x14ac:dyDescent="0.35">
      <c r="C48" s="249"/>
      <c r="D48" s="249"/>
      <c r="E48" s="249"/>
      <c r="F48" s="249"/>
      <c r="G48" s="249"/>
      <c r="H48" s="249"/>
      <c r="I48" s="249"/>
      <c r="J48" s="249"/>
      <c r="K48" s="249"/>
      <c r="L48" s="249"/>
      <c r="M48" s="249"/>
    </row>
    <row r="49" spans="3:13" x14ac:dyDescent="0.35">
      <c r="C49" s="283"/>
      <c r="D49" s="283"/>
      <c r="E49" s="283"/>
      <c r="F49" s="283"/>
      <c r="G49" s="283"/>
      <c r="H49" s="283"/>
      <c r="I49" s="283"/>
      <c r="J49" s="283"/>
      <c r="K49" s="283"/>
      <c r="L49" s="283"/>
      <c r="M49" s="283"/>
    </row>
    <row r="50" spans="3:13" x14ac:dyDescent="0.35">
      <c r="C50" s="217"/>
      <c r="D50" s="217"/>
      <c r="E50" s="217"/>
      <c r="F50" s="217"/>
      <c r="G50" s="217"/>
      <c r="H50" s="217"/>
      <c r="I50" s="217"/>
      <c r="J50" s="217"/>
      <c r="K50" s="217"/>
      <c r="L50" s="217"/>
      <c r="M50" s="217"/>
    </row>
    <row r="51" spans="3:13" x14ac:dyDescent="0.35">
      <c r="C51" s="284"/>
      <c r="D51" s="284"/>
      <c r="E51" s="284"/>
      <c r="F51" s="284"/>
      <c r="G51" s="284"/>
      <c r="H51" s="284"/>
      <c r="I51" s="284"/>
      <c r="J51" s="284"/>
      <c r="K51" s="284"/>
      <c r="L51" s="284"/>
      <c r="M51" s="284"/>
    </row>
    <row r="52" spans="3:13" x14ac:dyDescent="0.35">
      <c r="C52" s="284"/>
      <c r="D52" s="284"/>
      <c r="E52" s="284"/>
      <c r="F52" s="284"/>
      <c r="G52" s="284"/>
      <c r="H52" s="284"/>
      <c r="I52" s="284"/>
      <c r="J52" s="284"/>
      <c r="K52" s="284"/>
      <c r="L52" s="284"/>
      <c r="M52" s="284"/>
    </row>
    <row r="53" spans="3:13" x14ac:dyDescent="0.35">
      <c r="C53" s="97"/>
      <c r="D53" s="97"/>
      <c r="E53" s="97"/>
      <c r="F53" s="97"/>
      <c r="G53" s="97"/>
      <c r="H53" s="97"/>
      <c r="I53" s="97"/>
      <c r="J53" s="97"/>
      <c r="K53" s="97"/>
      <c r="L53" s="97"/>
      <c r="M53" s="97"/>
    </row>
    <row r="54" spans="3:13" x14ac:dyDescent="0.35">
      <c r="C54" s="97"/>
      <c r="D54" s="97"/>
      <c r="E54" s="97"/>
      <c r="F54" s="97"/>
      <c r="G54" s="97"/>
      <c r="H54" s="97"/>
      <c r="I54" s="97"/>
      <c r="J54" s="97"/>
      <c r="K54" s="97"/>
      <c r="L54" s="97"/>
      <c r="M54" s="97"/>
    </row>
    <row r="55" spans="3:13" x14ac:dyDescent="0.35">
      <c r="C55" s="97"/>
      <c r="D55" s="97"/>
      <c r="E55" s="97"/>
      <c r="F55" s="97"/>
      <c r="G55" s="97"/>
      <c r="H55" s="97"/>
      <c r="I55" s="97"/>
      <c r="J55" s="97"/>
      <c r="K55" s="97"/>
      <c r="L55" s="97"/>
      <c r="M55" s="97"/>
    </row>
    <row r="56" spans="3:13" x14ac:dyDescent="0.35">
      <c r="C56" s="97"/>
      <c r="D56" s="97"/>
      <c r="E56" s="97"/>
      <c r="F56" s="97"/>
      <c r="G56" s="97"/>
      <c r="H56" s="97"/>
      <c r="I56" s="97"/>
      <c r="J56" s="97"/>
      <c r="K56" s="97"/>
      <c r="L56" s="97"/>
      <c r="M56" s="97"/>
    </row>
    <row r="57" spans="3:13" x14ac:dyDescent="0.35">
      <c r="C57" s="227"/>
      <c r="D57" s="227"/>
      <c r="E57" s="227"/>
      <c r="F57" s="227"/>
      <c r="G57" s="227"/>
      <c r="H57" s="227"/>
      <c r="I57" s="227"/>
      <c r="J57" s="227"/>
      <c r="K57" s="227"/>
      <c r="L57" s="227"/>
      <c r="M57" s="227"/>
    </row>
    <row r="58" spans="3:13" x14ac:dyDescent="0.35">
      <c r="C58" s="227"/>
      <c r="D58" s="227"/>
      <c r="E58" s="227"/>
      <c r="F58" s="227"/>
      <c r="G58" s="227"/>
      <c r="H58" s="227"/>
      <c r="I58" s="227"/>
      <c r="J58" s="227"/>
      <c r="K58" s="227"/>
      <c r="L58" s="227"/>
      <c r="M58" s="227"/>
    </row>
    <row r="59" spans="3:13" x14ac:dyDescent="0.35">
      <c r="C59" s="101"/>
      <c r="D59" s="101"/>
      <c r="E59" s="101"/>
      <c r="F59" s="101"/>
      <c r="G59" s="101"/>
      <c r="H59" s="101"/>
      <c r="I59" s="101"/>
      <c r="J59" s="101"/>
      <c r="K59" s="101"/>
      <c r="L59" s="101"/>
      <c r="M59" s="101"/>
    </row>
    <row r="61" spans="3:13" x14ac:dyDescent="0.35">
      <c r="C61" s="242"/>
      <c r="D61" s="242"/>
      <c r="E61" s="242"/>
      <c r="F61" s="242"/>
      <c r="G61" s="242"/>
      <c r="H61" s="242"/>
      <c r="I61" s="242"/>
      <c r="J61" s="242"/>
      <c r="K61" s="242"/>
      <c r="L61" s="242"/>
      <c r="M61" s="242"/>
    </row>
    <row r="62" spans="3:13" x14ac:dyDescent="0.35">
      <c r="C62" s="249"/>
      <c r="D62" s="249"/>
      <c r="E62" s="249"/>
      <c r="F62" s="249"/>
      <c r="G62" s="249"/>
      <c r="H62" s="249"/>
      <c r="I62" s="249"/>
      <c r="J62" s="249"/>
      <c r="K62" s="249"/>
      <c r="L62" s="249"/>
      <c r="M62" s="249"/>
    </row>
    <row r="63" spans="3:13" x14ac:dyDescent="0.35">
      <c r="C63" s="242"/>
      <c r="D63" s="242"/>
      <c r="E63" s="242"/>
      <c r="F63" s="242"/>
      <c r="G63" s="242"/>
      <c r="H63" s="242"/>
      <c r="I63" s="242"/>
      <c r="J63" s="242"/>
      <c r="K63" s="242"/>
      <c r="L63" s="242"/>
      <c r="M63" s="242"/>
    </row>
    <row r="64" spans="3:13" x14ac:dyDescent="0.35">
      <c r="C64" s="250"/>
      <c r="D64" s="250"/>
      <c r="E64" s="250"/>
      <c r="F64" s="250"/>
      <c r="G64" s="250"/>
      <c r="H64" s="250"/>
      <c r="I64" s="250"/>
      <c r="J64" s="250"/>
      <c r="K64" s="250"/>
      <c r="L64" s="250"/>
      <c r="M64" s="250"/>
    </row>
    <row r="65" spans="3:13" x14ac:dyDescent="0.35">
      <c r="C65" s="242"/>
      <c r="D65" s="242"/>
      <c r="E65" s="242"/>
      <c r="F65" s="242"/>
      <c r="G65" s="242"/>
      <c r="H65" s="242"/>
      <c r="I65" s="242"/>
      <c r="J65" s="242"/>
      <c r="K65" s="242"/>
      <c r="L65" s="242"/>
      <c r="M65" s="242"/>
    </row>
    <row r="66" spans="3:13" x14ac:dyDescent="0.35">
      <c r="C66" s="242"/>
      <c r="D66" s="242"/>
      <c r="E66" s="242"/>
      <c r="F66" s="242"/>
      <c r="G66" s="242"/>
      <c r="H66" s="242"/>
      <c r="I66" s="242"/>
      <c r="J66" s="242"/>
      <c r="K66" s="242"/>
      <c r="L66" s="242"/>
      <c r="M66" s="242"/>
    </row>
    <row r="67" spans="3:13" x14ac:dyDescent="0.35">
      <c r="C67" s="242"/>
      <c r="D67" s="242"/>
      <c r="E67" s="242"/>
      <c r="F67" s="242"/>
      <c r="G67" s="242"/>
      <c r="H67" s="242"/>
      <c r="I67" s="242"/>
      <c r="J67" s="242"/>
      <c r="K67" s="242"/>
      <c r="L67" s="242"/>
      <c r="M67" s="242"/>
    </row>
    <row r="68" spans="3:13" x14ac:dyDescent="0.35">
      <c r="C68" s="242"/>
      <c r="D68" s="242"/>
      <c r="E68" s="242"/>
      <c r="F68" s="242"/>
      <c r="G68" s="242"/>
      <c r="H68" s="242"/>
      <c r="I68" s="242"/>
      <c r="J68" s="242"/>
      <c r="K68" s="242"/>
      <c r="L68" s="242"/>
      <c r="M68" s="242"/>
    </row>
    <row r="69" spans="3:13" x14ac:dyDescent="0.35">
      <c r="C69" s="242"/>
      <c r="D69" s="242"/>
      <c r="E69" s="242"/>
      <c r="F69" s="242"/>
      <c r="G69" s="242"/>
      <c r="H69" s="242"/>
      <c r="I69" s="242"/>
      <c r="J69" s="242"/>
      <c r="K69" s="242"/>
      <c r="L69" s="242"/>
      <c r="M69" s="242"/>
    </row>
    <row r="70" spans="3:13" x14ac:dyDescent="0.35">
      <c r="C70" s="242"/>
      <c r="D70" s="242"/>
      <c r="E70" s="242"/>
      <c r="F70" s="242"/>
      <c r="G70" s="242"/>
      <c r="H70" s="242"/>
      <c r="I70" s="242"/>
      <c r="J70" s="242"/>
      <c r="K70" s="242"/>
      <c r="L70" s="242"/>
      <c r="M70" s="242"/>
    </row>
    <row r="71" spans="3:13" x14ac:dyDescent="0.35">
      <c r="C71" s="242"/>
      <c r="D71" s="242"/>
      <c r="E71" s="242"/>
      <c r="F71" s="242"/>
      <c r="G71" s="242"/>
      <c r="H71" s="242"/>
      <c r="I71" s="242"/>
      <c r="J71" s="242"/>
      <c r="K71" s="242"/>
      <c r="L71" s="242"/>
      <c r="M71" s="242"/>
    </row>
    <row r="72" spans="3:13" x14ac:dyDescent="0.35">
      <c r="C72" s="242"/>
      <c r="D72" s="242"/>
      <c r="E72" s="242"/>
      <c r="F72" s="242"/>
      <c r="G72" s="242"/>
      <c r="H72" s="242"/>
      <c r="I72" s="242"/>
      <c r="J72" s="242"/>
      <c r="K72" s="242"/>
      <c r="L72" s="242"/>
      <c r="M72" s="242"/>
    </row>
    <row r="73" spans="3:13" x14ac:dyDescent="0.35">
      <c r="C73" s="242"/>
      <c r="D73" s="242"/>
      <c r="E73" s="242"/>
      <c r="F73" s="242"/>
      <c r="G73" s="242"/>
      <c r="H73" s="242"/>
      <c r="I73" s="242"/>
      <c r="J73" s="242"/>
      <c r="K73" s="242"/>
      <c r="L73" s="242"/>
      <c r="M73" s="242"/>
    </row>
    <row r="74" spans="3:13" x14ac:dyDescent="0.35">
      <c r="C74" s="242"/>
      <c r="D74" s="242"/>
      <c r="E74" s="242"/>
      <c r="F74" s="242"/>
      <c r="G74" s="242"/>
      <c r="H74" s="242"/>
      <c r="I74" s="242"/>
      <c r="J74" s="242"/>
      <c r="K74" s="242"/>
      <c r="L74" s="242"/>
      <c r="M74" s="242"/>
    </row>
    <row r="75" spans="3:13" x14ac:dyDescent="0.35">
      <c r="C75" s="249"/>
      <c r="D75" s="249"/>
      <c r="E75" s="249"/>
      <c r="F75" s="249"/>
      <c r="G75" s="249"/>
      <c r="H75" s="249"/>
      <c r="I75" s="249"/>
      <c r="J75" s="249"/>
      <c r="K75" s="249"/>
      <c r="L75" s="249"/>
      <c r="M75" s="249"/>
    </row>
    <row r="76" spans="3:13" x14ac:dyDescent="0.35">
      <c r="C76" s="249"/>
      <c r="D76" s="249"/>
      <c r="E76" s="249"/>
      <c r="F76" s="249"/>
      <c r="G76" s="249"/>
      <c r="H76" s="249"/>
      <c r="I76" s="249"/>
      <c r="J76" s="249"/>
      <c r="K76" s="249"/>
      <c r="L76" s="249"/>
      <c r="M76" s="249"/>
    </row>
    <row r="77" spans="3:13" x14ac:dyDescent="0.35">
      <c r="C77" s="249"/>
      <c r="D77" s="249"/>
      <c r="E77" s="249"/>
      <c r="F77" s="249"/>
      <c r="G77" s="249"/>
      <c r="H77" s="249"/>
      <c r="I77" s="249"/>
      <c r="J77" s="249"/>
      <c r="K77" s="249"/>
      <c r="L77" s="249"/>
      <c r="M77" s="249"/>
    </row>
    <row r="78" spans="3:13" x14ac:dyDescent="0.35">
      <c r="C78" s="242"/>
      <c r="D78" s="242"/>
      <c r="E78" s="242"/>
      <c r="F78" s="242"/>
      <c r="G78" s="242"/>
      <c r="H78" s="242"/>
      <c r="I78" s="242"/>
      <c r="J78" s="242"/>
      <c r="K78" s="242"/>
      <c r="L78" s="242"/>
      <c r="M78" s="242"/>
    </row>
    <row r="79" spans="3:13" x14ac:dyDescent="0.35">
      <c r="C79" s="250"/>
      <c r="D79" s="250"/>
      <c r="E79" s="250"/>
      <c r="F79" s="250"/>
      <c r="G79" s="250"/>
      <c r="H79" s="250"/>
      <c r="I79" s="250"/>
      <c r="J79" s="250"/>
      <c r="K79" s="250"/>
      <c r="L79" s="250"/>
      <c r="M79" s="250"/>
    </row>
    <row r="80" spans="3:13" x14ac:dyDescent="0.35">
      <c r="C80" s="249"/>
      <c r="D80" s="249"/>
      <c r="E80" s="249"/>
      <c r="F80" s="249"/>
      <c r="G80" s="249"/>
      <c r="H80" s="249"/>
      <c r="I80" s="249"/>
      <c r="J80" s="249"/>
      <c r="K80" s="249"/>
      <c r="L80" s="249"/>
      <c r="M80" s="249"/>
    </row>
    <row r="81" spans="3:13" x14ac:dyDescent="0.35">
      <c r="C81" s="242"/>
      <c r="D81" s="242"/>
      <c r="E81" s="242"/>
      <c r="F81" s="242"/>
      <c r="G81" s="242"/>
      <c r="H81" s="242"/>
      <c r="I81" s="242"/>
      <c r="J81" s="242"/>
      <c r="K81" s="242"/>
      <c r="L81" s="242"/>
      <c r="M81" s="242"/>
    </row>
    <row r="82" spans="3:13" x14ac:dyDescent="0.35">
      <c r="C82" s="242"/>
      <c r="D82" s="242"/>
      <c r="E82" s="242"/>
      <c r="F82" s="242"/>
      <c r="G82" s="242"/>
      <c r="H82" s="242"/>
      <c r="I82" s="242"/>
      <c r="J82" s="242"/>
      <c r="K82" s="242"/>
      <c r="L82" s="242"/>
      <c r="M82" s="242"/>
    </row>
    <row r="83" spans="3:13" x14ac:dyDescent="0.35">
      <c r="C83" s="249"/>
      <c r="D83" s="249"/>
      <c r="E83" s="249"/>
      <c r="F83" s="249"/>
      <c r="G83" s="249"/>
      <c r="H83" s="249"/>
      <c r="I83" s="249"/>
      <c r="J83" s="249"/>
      <c r="K83" s="249"/>
      <c r="L83" s="249"/>
      <c r="M83" s="249"/>
    </row>
    <row r="84" spans="3:13" x14ac:dyDescent="0.35">
      <c r="C84" s="249"/>
      <c r="D84" s="249"/>
      <c r="E84" s="249"/>
      <c r="F84" s="249"/>
      <c r="G84" s="249"/>
      <c r="H84" s="249"/>
      <c r="I84" s="249"/>
      <c r="J84" s="249"/>
      <c r="K84" s="249"/>
      <c r="L84" s="249"/>
      <c r="M84" s="249"/>
    </row>
    <row r="85" spans="3:13" x14ac:dyDescent="0.35">
      <c r="C85" s="242"/>
      <c r="D85" s="242"/>
      <c r="E85" s="242"/>
      <c r="F85" s="242"/>
      <c r="G85" s="242"/>
      <c r="H85" s="242"/>
      <c r="I85" s="242"/>
      <c r="J85" s="242"/>
      <c r="K85" s="242"/>
      <c r="L85" s="242"/>
      <c r="M85" s="242"/>
    </row>
    <row r="86" spans="3:13" x14ac:dyDescent="0.35">
      <c r="C86" s="250"/>
      <c r="D86" s="250"/>
      <c r="E86" s="250"/>
      <c r="F86" s="250"/>
      <c r="G86" s="250"/>
      <c r="H86" s="250"/>
      <c r="I86" s="250"/>
      <c r="J86" s="250"/>
      <c r="K86" s="250"/>
      <c r="L86" s="250"/>
      <c r="M86" s="250"/>
    </row>
    <row r="87" spans="3:13" x14ac:dyDescent="0.35">
      <c r="C87" s="249"/>
      <c r="D87" s="249"/>
      <c r="E87" s="249"/>
      <c r="F87" s="249"/>
      <c r="G87" s="249"/>
      <c r="H87" s="249"/>
      <c r="I87" s="249"/>
      <c r="J87" s="249"/>
      <c r="K87" s="249"/>
      <c r="L87" s="249"/>
      <c r="M87" s="249"/>
    </row>
    <row r="88" spans="3:13" x14ac:dyDescent="0.35">
      <c r="C88" s="242"/>
      <c r="D88" s="242"/>
      <c r="E88" s="242"/>
      <c r="F88" s="242"/>
      <c r="G88" s="242"/>
      <c r="H88" s="242"/>
      <c r="I88" s="242"/>
      <c r="J88" s="242"/>
      <c r="K88" s="242"/>
      <c r="L88" s="242"/>
      <c r="M88" s="242"/>
    </row>
    <row r="89" spans="3:13" x14ac:dyDescent="0.35">
      <c r="C89" s="242"/>
      <c r="D89" s="242"/>
      <c r="E89" s="242"/>
      <c r="F89" s="242"/>
      <c r="G89" s="242"/>
      <c r="H89" s="242"/>
      <c r="I89" s="242"/>
      <c r="J89" s="242"/>
      <c r="K89" s="242"/>
      <c r="L89" s="242"/>
      <c r="M89" s="242"/>
    </row>
    <row r="90" spans="3:13" x14ac:dyDescent="0.35">
      <c r="C90" s="249"/>
      <c r="D90" s="249"/>
      <c r="E90" s="249"/>
      <c r="F90" s="249"/>
      <c r="G90" s="249"/>
      <c r="H90" s="249"/>
      <c r="I90" s="249"/>
      <c r="J90" s="249"/>
      <c r="K90" s="249"/>
      <c r="L90" s="249"/>
      <c r="M90" s="249"/>
    </row>
    <row r="91" spans="3:13" x14ac:dyDescent="0.35">
      <c r="C91" s="249"/>
      <c r="D91" s="249"/>
      <c r="E91" s="249"/>
      <c r="F91" s="249"/>
      <c r="G91" s="249"/>
      <c r="H91" s="249"/>
      <c r="I91" s="249"/>
      <c r="J91" s="249"/>
      <c r="K91" s="249"/>
      <c r="L91" s="249"/>
      <c r="M91" s="249"/>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codeName="Sheet6">
    <tabColor rgb="FF384B77"/>
  </sheetPr>
  <dimension ref="B1:BF110"/>
  <sheetViews>
    <sheetView showGridLines="0" zoomScale="80" zoomScaleNormal="80" workbookViewId="0">
      <pane xSplit="11" ySplit="3" topLeftCell="L4" activePane="bottomRight" state="frozen"/>
      <selection pane="topRight" activeCell="B2" sqref="B2"/>
      <selection pane="bottomLeft" activeCell="B2" sqref="B2"/>
      <selection pane="bottomRight" activeCell="A2" sqref="A2"/>
    </sheetView>
  </sheetViews>
  <sheetFormatPr defaultColWidth="10.54296875" defaultRowHeight="14.5" x14ac:dyDescent="0.35"/>
  <cols>
    <col min="1" max="1" width="5.54296875" customWidth="1"/>
    <col min="2" max="2" width="33.453125" customWidth="1"/>
    <col min="3" max="3" width="5.81640625" customWidth="1"/>
    <col min="4" max="11" width="9.1796875" hidden="1" customWidth="1"/>
    <col min="12" max="13" width="12" style="213" bestFit="1" customWidth="1"/>
    <col min="14" max="14" width="14.453125" style="213" bestFit="1" customWidth="1"/>
    <col min="15" max="20" width="10.54296875" style="213"/>
    <col min="21" max="21" width="8.54296875" style="213" customWidth="1"/>
    <col min="22" max="23" width="14.453125" style="213" bestFit="1" customWidth="1"/>
    <col min="24" max="24" width="9.81640625" style="213" customWidth="1"/>
    <col min="25" max="36" width="10.54296875" style="213"/>
    <col min="37" max="37" width="12.1796875" style="213" customWidth="1"/>
    <col min="38" max="58" width="10.54296875" style="213"/>
  </cols>
  <sheetData>
    <row r="1" spans="2:37" ht="5.15" customHeight="1" x14ac:dyDescent="0.35"/>
    <row r="2" spans="2:37" ht="30" customHeight="1" x14ac:dyDescent="0.35">
      <c r="B2" s="167" t="s">
        <v>74</v>
      </c>
      <c r="C2" s="167"/>
      <c r="D2" s="167"/>
      <c r="E2" s="167"/>
      <c r="F2" s="167"/>
      <c r="G2" s="167"/>
      <c r="H2" s="167"/>
      <c r="I2" s="167"/>
      <c r="J2" s="167"/>
      <c r="K2" s="167"/>
      <c r="L2" s="214"/>
      <c r="M2" s="214"/>
      <c r="N2" s="214"/>
      <c r="U2" s="214"/>
      <c r="V2" s="214"/>
      <c r="W2" s="214"/>
      <c r="Y2" s="215"/>
      <c r="Z2" s="215"/>
      <c r="AA2" s="215"/>
      <c r="AB2" s="215"/>
      <c r="AE2" s="214"/>
      <c r="AF2" s="214"/>
      <c r="AG2" s="214"/>
    </row>
    <row r="3" spans="2:37" x14ac:dyDescent="0.35">
      <c r="B3" s="161" t="s">
        <v>386</v>
      </c>
      <c r="C3" s="161"/>
      <c r="D3" s="161"/>
      <c r="E3" s="161"/>
      <c r="F3" s="161"/>
      <c r="G3" s="161"/>
      <c r="H3" s="161"/>
      <c r="I3" s="161"/>
      <c r="J3" s="161"/>
      <c r="K3" s="161"/>
      <c r="L3" s="218">
        <v>2018</v>
      </c>
      <c r="M3" s="218">
        <v>2019</v>
      </c>
      <c r="N3" s="218">
        <v>2020</v>
      </c>
      <c r="O3" s="218">
        <v>2021</v>
      </c>
      <c r="P3" s="218">
        <v>2022</v>
      </c>
      <c r="Q3" s="218">
        <v>2023</v>
      </c>
      <c r="R3" s="219">
        <v>2024</v>
      </c>
      <c r="S3" s="220">
        <v>2025</v>
      </c>
      <c r="U3" s="221" t="s">
        <v>3</v>
      </c>
      <c r="V3" s="221" t="s">
        <v>4</v>
      </c>
      <c r="W3" s="221" t="s">
        <v>5</v>
      </c>
      <c r="X3" s="221">
        <v>2024</v>
      </c>
      <c r="Y3" s="222" t="s">
        <v>6</v>
      </c>
      <c r="Z3" s="222" t="s">
        <v>7</v>
      </c>
      <c r="AA3" s="222" t="s">
        <v>8</v>
      </c>
      <c r="AB3" s="222">
        <v>2025</v>
      </c>
      <c r="AD3" s="221" t="s">
        <v>3</v>
      </c>
      <c r="AE3" s="221" t="s">
        <v>24</v>
      </c>
      <c r="AF3" s="221" t="s">
        <v>25</v>
      </c>
      <c r="AG3" s="221" t="s">
        <v>26</v>
      </c>
      <c r="AH3" s="222" t="s">
        <v>6</v>
      </c>
      <c r="AI3" s="222" t="s">
        <v>27</v>
      </c>
      <c r="AJ3" s="222" t="s">
        <v>28</v>
      </c>
      <c r="AK3" s="222" t="s">
        <v>29</v>
      </c>
    </row>
    <row r="4" spans="2:37" x14ac:dyDescent="0.35">
      <c r="B4" s="34" t="s">
        <v>160</v>
      </c>
      <c r="C4" s="34"/>
      <c r="D4" s="34"/>
      <c r="E4" s="34"/>
      <c r="F4" s="34"/>
      <c r="G4" s="34"/>
      <c r="H4" s="34"/>
      <c r="I4" s="34"/>
      <c r="J4" s="34"/>
      <c r="K4" s="34"/>
      <c r="L4" s="285">
        <v>3391.758298085585</v>
      </c>
      <c r="M4" s="285">
        <v>3410.0943551038754</v>
      </c>
      <c r="N4" s="285">
        <v>3442.5056638810624</v>
      </c>
      <c r="O4" s="285">
        <v>2767.9538515043259</v>
      </c>
      <c r="P4" s="285">
        <v>3776.5882677225227</v>
      </c>
      <c r="Q4" s="285">
        <v>4544.1011726719134</v>
      </c>
      <c r="R4" s="285">
        <v>4348.5765543641191</v>
      </c>
      <c r="S4" s="285">
        <f>AB4</f>
        <v>4398.4900910507822</v>
      </c>
      <c r="U4" s="285">
        <v>1148.7898810090874</v>
      </c>
      <c r="V4" s="285">
        <v>2284.2351805112166</v>
      </c>
      <c r="W4" s="285">
        <v>3317.7787542244469</v>
      </c>
      <c r="X4" s="285">
        <v>4348.5765543641191</v>
      </c>
      <c r="Y4" s="285">
        <v>1362.0014089023489</v>
      </c>
      <c r="Z4" s="285">
        <v>2394.9213263659744</v>
      </c>
      <c r="AA4" s="285">
        <v>3326.7702743073382</v>
      </c>
      <c r="AB4" s="285">
        <v>4398.4900910507822</v>
      </c>
      <c r="AD4" s="285">
        <f t="shared" ref="AD4:AD14" si="0">U4</f>
        <v>1148.7898810090874</v>
      </c>
      <c r="AE4" s="285">
        <f t="shared" ref="AE4:AG14" si="1">V4-U4</f>
        <v>1135.4452995021293</v>
      </c>
      <c r="AF4" s="285">
        <f t="shared" si="1"/>
        <v>1033.5435737132302</v>
      </c>
      <c r="AG4" s="285">
        <f t="shared" si="1"/>
        <v>1030.7978001396723</v>
      </c>
      <c r="AH4" s="285">
        <f t="shared" ref="AH4:AH14" si="2">Y4</f>
        <v>1362.0014089023489</v>
      </c>
      <c r="AI4" s="285">
        <f>Z4-Y4</f>
        <v>1032.9199174636256</v>
      </c>
      <c r="AJ4" s="285">
        <f>AA4-Z4</f>
        <v>931.8489479413638</v>
      </c>
      <c r="AK4" s="285">
        <f>AB4-AA4</f>
        <v>1071.719816743444</v>
      </c>
    </row>
    <row r="5" spans="2:37" x14ac:dyDescent="0.35">
      <c r="B5" s="134" t="s">
        <v>161</v>
      </c>
      <c r="C5" s="134"/>
      <c r="D5" s="134"/>
      <c r="E5" s="134"/>
      <c r="F5" s="134"/>
      <c r="G5" s="134"/>
      <c r="H5" s="134"/>
      <c r="I5" s="134"/>
      <c r="J5" s="134"/>
      <c r="K5" s="134"/>
      <c r="L5" s="286">
        <v>991.56743285027346</v>
      </c>
      <c r="M5" s="286">
        <v>961.1130593459352</v>
      </c>
      <c r="N5" s="286">
        <v>1009.9973451089222</v>
      </c>
      <c r="O5" s="286">
        <v>973.27142721890903</v>
      </c>
      <c r="P5" s="286">
        <v>1255.3311908077828</v>
      </c>
      <c r="Q5" s="286">
        <v>1339.7243584275041</v>
      </c>
      <c r="R5" s="286">
        <v>1289.1192781369559</v>
      </c>
      <c r="S5" s="286">
        <f t="shared" ref="S5:S14" si="3">AB5</f>
        <v>1330.6751091076201</v>
      </c>
      <c r="U5" s="286">
        <v>314.40789359974599</v>
      </c>
      <c r="V5" s="286">
        <v>644.47453571084623</v>
      </c>
      <c r="W5" s="286">
        <v>952.99866283075619</v>
      </c>
      <c r="X5" s="286">
        <v>1289.1192781369559</v>
      </c>
      <c r="Y5" s="286">
        <v>317.24412850761047</v>
      </c>
      <c r="Z5" s="286">
        <v>633.8831942015189</v>
      </c>
      <c r="AA5" s="286">
        <v>946.54660537634595</v>
      </c>
      <c r="AB5" s="286">
        <v>1330.6751091076201</v>
      </c>
      <c r="AD5" s="286">
        <f t="shared" si="0"/>
        <v>314.40789359974599</v>
      </c>
      <c r="AE5" s="286">
        <f t="shared" si="1"/>
        <v>330.06664211110024</v>
      </c>
      <c r="AF5" s="286">
        <f t="shared" si="1"/>
        <v>308.52412711990996</v>
      </c>
      <c r="AG5" s="286">
        <f t="shared" si="1"/>
        <v>336.12061530619974</v>
      </c>
      <c r="AH5" s="286">
        <f t="shared" si="2"/>
        <v>317.24412850761047</v>
      </c>
      <c r="AI5" s="286">
        <f t="shared" ref="AI5:AK14" si="4">Z5-Y5</f>
        <v>316.63906569390844</v>
      </c>
      <c r="AJ5" s="286">
        <f t="shared" si="4"/>
        <v>312.66341117482705</v>
      </c>
      <c r="AK5" s="286">
        <f t="shared" si="4"/>
        <v>384.12850373127412</v>
      </c>
    </row>
    <row r="6" spans="2:37" x14ac:dyDescent="0.35">
      <c r="B6" s="135" t="s">
        <v>162</v>
      </c>
      <c r="C6" s="135"/>
      <c r="D6" s="135"/>
      <c r="E6" s="135"/>
      <c r="F6" s="135"/>
      <c r="G6" s="135"/>
      <c r="H6" s="135"/>
      <c r="I6" s="135"/>
      <c r="J6" s="135"/>
      <c r="K6" s="135"/>
      <c r="L6" s="286">
        <v>-108.70099050274985</v>
      </c>
      <c r="M6" s="286">
        <v>-310.89267472333734</v>
      </c>
      <c r="N6" s="286">
        <v>-653.92004068570873</v>
      </c>
      <c r="O6" s="286">
        <v>-553.01161522570897</v>
      </c>
      <c r="P6" s="286">
        <v>-306.23752572845189</v>
      </c>
      <c r="Q6" s="286">
        <v>-321.01013197494706</v>
      </c>
      <c r="R6" s="286">
        <v>-192.32166212656801</v>
      </c>
      <c r="S6" s="286">
        <f t="shared" si="3"/>
        <v>-262.02229431978003</v>
      </c>
      <c r="U6" s="286">
        <v>-10.000069702351004</v>
      </c>
      <c r="V6" s="286">
        <v>-171.80489696942803</v>
      </c>
      <c r="W6" s="286">
        <v>-215.62847781589304</v>
      </c>
      <c r="X6" s="286">
        <v>-192.32166212656801</v>
      </c>
      <c r="Y6" s="286">
        <v>66.948928131704051</v>
      </c>
      <c r="Z6" s="286">
        <v>-8.5386181695150114</v>
      </c>
      <c r="AA6" s="286">
        <v>-107.32790622861401</v>
      </c>
      <c r="AB6" s="286">
        <v>-262.02229431978003</v>
      </c>
      <c r="AD6" s="286">
        <f t="shared" si="0"/>
        <v>-10.000069702351004</v>
      </c>
      <c r="AE6" s="286">
        <f t="shared" si="1"/>
        <v>-161.80482726707703</v>
      </c>
      <c r="AF6" s="286">
        <f t="shared" si="1"/>
        <v>-43.823580846465006</v>
      </c>
      <c r="AG6" s="286">
        <f t="shared" si="1"/>
        <v>23.30681568932502</v>
      </c>
      <c r="AH6" s="286">
        <f t="shared" si="2"/>
        <v>66.948928131704051</v>
      </c>
      <c r="AI6" s="286">
        <f t="shared" si="4"/>
        <v>-75.487546301219055</v>
      </c>
      <c r="AJ6" s="286">
        <f t="shared" si="4"/>
        <v>-98.789288059098993</v>
      </c>
      <c r="AK6" s="286">
        <f t="shared" si="4"/>
        <v>-154.69438809116602</v>
      </c>
    </row>
    <row r="7" spans="2:37" x14ac:dyDescent="0.35">
      <c r="B7" s="136" t="s">
        <v>163</v>
      </c>
      <c r="C7" s="136"/>
      <c r="D7" s="136"/>
      <c r="E7" s="136"/>
      <c r="F7" s="136"/>
      <c r="G7" s="136"/>
      <c r="H7" s="136"/>
      <c r="I7" s="136"/>
      <c r="J7" s="136"/>
      <c r="K7" s="136"/>
      <c r="L7" s="285">
        <v>882.86644234752373</v>
      </c>
      <c r="M7" s="285">
        <v>650.22038462259786</v>
      </c>
      <c r="N7" s="285">
        <v>356.07730442321349</v>
      </c>
      <c r="O7" s="285">
        <v>420.25981199320017</v>
      </c>
      <c r="P7" s="285">
        <v>949.093665079331</v>
      </c>
      <c r="Q7" s="285">
        <v>1018.714226452557</v>
      </c>
      <c r="R7" s="285">
        <v>1096.7976160103879</v>
      </c>
      <c r="S7" s="285">
        <f t="shared" si="3"/>
        <v>1068.65281478784</v>
      </c>
      <c r="U7" s="285">
        <v>304.40782389739496</v>
      </c>
      <c r="V7" s="285">
        <v>472.66963874141823</v>
      </c>
      <c r="W7" s="285">
        <v>737.37018501486318</v>
      </c>
      <c r="X7" s="285">
        <v>1096.7976160103879</v>
      </c>
      <c r="Y7" s="285">
        <v>384.19305663931453</v>
      </c>
      <c r="Z7" s="285">
        <v>625.34457603200394</v>
      </c>
      <c r="AA7" s="285">
        <v>839.21869914773197</v>
      </c>
      <c r="AB7" s="285">
        <v>1068.65281478784</v>
      </c>
      <c r="AD7" s="285">
        <f t="shared" si="0"/>
        <v>304.40782389739496</v>
      </c>
      <c r="AE7" s="285">
        <f t="shared" si="1"/>
        <v>168.26181484402326</v>
      </c>
      <c r="AF7" s="285">
        <f t="shared" si="1"/>
        <v>264.70054627344496</v>
      </c>
      <c r="AG7" s="285">
        <f t="shared" si="1"/>
        <v>359.42743099552467</v>
      </c>
      <c r="AH7" s="285">
        <f t="shared" si="2"/>
        <v>384.19305663931453</v>
      </c>
      <c r="AI7" s="285">
        <f t="shared" si="4"/>
        <v>241.15151939268941</v>
      </c>
      <c r="AJ7" s="285">
        <f t="shared" si="4"/>
        <v>213.87412311572803</v>
      </c>
      <c r="AK7" s="285">
        <f t="shared" si="4"/>
        <v>229.43411564010808</v>
      </c>
    </row>
    <row r="8" spans="2:37" x14ac:dyDescent="0.35">
      <c r="B8" s="8" t="s">
        <v>164</v>
      </c>
      <c r="C8" s="8"/>
      <c r="D8" s="8"/>
      <c r="E8" s="8"/>
      <c r="F8" s="8"/>
      <c r="G8" s="8"/>
      <c r="H8" s="8"/>
      <c r="I8" s="8"/>
      <c r="J8" s="8"/>
      <c r="K8" s="8"/>
      <c r="L8" s="287">
        <v>0</v>
      </c>
      <c r="M8" s="286">
        <v>17.055812625326219</v>
      </c>
      <c r="N8" s="286">
        <v>2.563960278406781</v>
      </c>
      <c r="O8" s="286">
        <v>68.395206470397</v>
      </c>
      <c r="P8" s="286">
        <v>186.12315538201497</v>
      </c>
      <c r="Q8" s="286">
        <v>26.435202801905</v>
      </c>
      <c r="R8" s="286">
        <v>76.890444147336012</v>
      </c>
      <c r="S8" s="286">
        <f t="shared" si="3"/>
        <v>108.09292559392699</v>
      </c>
      <c r="U8" s="286">
        <v>20.637134521644001</v>
      </c>
      <c r="V8" s="286">
        <v>35.207030058545996</v>
      </c>
      <c r="W8" s="286">
        <v>53.700378269612997</v>
      </c>
      <c r="X8" s="286">
        <v>76.890444147336012</v>
      </c>
      <c r="Y8" s="286">
        <v>18.556123625615001</v>
      </c>
      <c r="Z8" s="286">
        <v>32.973236761252004</v>
      </c>
      <c r="AA8" s="286">
        <v>93.234511358099994</v>
      </c>
      <c r="AB8" s="286">
        <v>108.09292559392699</v>
      </c>
      <c r="AD8" s="286">
        <f t="shared" si="0"/>
        <v>20.637134521644001</v>
      </c>
      <c r="AE8" s="286">
        <f t="shared" si="1"/>
        <v>14.569895536901996</v>
      </c>
      <c r="AF8" s="286">
        <f t="shared" si="1"/>
        <v>18.493348211067001</v>
      </c>
      <c r="AG8" s="286">
        <f t="shared" si="1"/>
        <v>23.190065877723015</v>
      </c>
      <c r="AH8" s="286">
        <f t="shared" si="2"/>
        <v>18.556123625615001</v>
      </c>
      <c r="AI8" s="286">
        <f t="shared" si="4"/>
        <v>14.417113135637003</v>
      </c>
      <c r="AJ8" s="286">
        <f t="shared" si="4"/>
        <v>60.26127459684799</v>
      </c>
      <c r="AK8" s="286">
        <f t="shared" si="4"/>
        <v>14.858414235826999</v>
      </c>
    </row>
    <row r="9" spans="2:37" x14ac:dyDescent="0.35">
      <c r="B9" s="136" t="s">
        <v>70</v>
      </c>
      <c r="C9" s="136"/>
      <c r="D9" s="136"/>
      <c r="E9" s="136"/>
      <c r="F9" s="136"/>
      <c r="G9" s="136"/>
      <c r="H9" s="136"/>
      <c r="I9" s="136"/>
      <c r="J9" s="136"/>
      <c r="K9" s="136"/>
      <c r="L9" s="285">
        <v>2508.8918557380612</v>
      </c>
      <c r="M9" s="285">
        <v>2776.9297831066037</v>
      </c>
      <c r="N9" s="285">
        <v>3088.9923197362546</v>
      </c>
      <c r="O9" s="285">
        <v>2416.0892459815182</v>
      </c>
      <c r="P9" s="285">
        <v>3014.4803036552053</v>
      </c>
      <c r="Q9" s="285">
        <v>3551.8221490212582</v>
      </c>
      <c r="R9" s="285">
        <v>3328.6693825010661</v>
      </c>
      <c r="S9" s="285">
        <f t="shared" si="3"/>
        <v>3437.9302018568687</v>
      </c>
      <c r="U9" s="285">
        <v>865.01919163333719</v>
      </c>
      <c r="V9" s="285">
        <v>1846.7725718283421</v>
      </c>
      <c r="W9" s="285">
        <v>2634.1089474791961</v>
      </c>
      <c r="X9" s="285">
        <v>3328.6693825010661</v>
      </c>
      <c r="Y9" s="285">
        <v>996.36383788864759</v>
      </c>
      <c r="Z9" s="285">
        <v>1802.5499870952212</v>
      </c>
      <c r="AA9" s="285">
        <v>2580.7860865177058</v>
      </c>
      <c r="AB9" s="285">
        <v>3437.9302018568687</v>
      </c>
      <c r="AD9" s="285">
        <f t="shared" si="0"/>
        <v>865.01919163333719</v>
      </c>
      <c r="AE9" s="285">
        <f t="shared" si="1"/>
        <v>981.75338019500487</v>
      </c>
      <c r="AF9" s="285">
        <f t="shared" si="1"/>
        <v>787.33637565085405</v>
      </c>
      <c r="AG9" s="285">
        <f t="shared" si="1"/>
        <v>694.56043502187003</v>
      </c>
      <c r="AH9" s="285">
        <f t="shared" si="2"/>
        <v>996.36383788864759</v>
      </c>
      <c r="AI9" s="285">
        <f t="shared" si="4"/>
        <v>806.18614920657365</v>
      </c>
      <c r="AJ9" s="285">
        <f t="shared" si="4"/>
        <v>778.23609942248459</v>
      </c>
      <c r="AK9" s="285">
        <f t="shared" si="4"/>
        <v>857.14411533916291</v>
      </c>
    </row>
    <row r="10" spans="2:37" x14ac:dyDescent="0.35">
      <c r="B10" s="9" t="s">
        <v>79</v>
      </c>
      <c r="C10" s="142"/>
      <c r="D10" s="142"/>
      <c r="E10" s="142"/>
      <c r="F10" s="142"/>
      <c r="G10" s="142"/>
      <c r="H10" s="142"/>
      <c r="I10" s="142"/>
      <c r="J10" s="142"/>
      <c r="K10" s="142"/>
      <c r="L10" s="294">
        <v>1299.9100000000001</v>
      </c>
      <c r="M10" s="294">
        <v>1651.42</v>
      </c>
      <c r="N10" s="294">
        <v>1654.73</v>
      </c>
      <c r="O10" s="294">
        <v>1760.04</v>
      </c>
      <c r="P10" s="294">
        <v>2157.2075855805233</v>
      </c>
      <c r="Q10" s="294">
        <v>1834.671284905507</v>
      </c>
      <c r="R10" s="294">
        <v>1536.5787294110021</v>
      </c>
      <c r="S10" s="294">
        <f t="shared" si="3"/>
        <v>1946.61536837943</v>
      </c>
      <c r="T10" s="240"/>
      <c r="U10" s="294">
        <v>453.76879054719228</v>
      </c>
      <c r="V10" s="294">
        <v>967.60650085633631</v>
      </c>
      <c r="W10" s="294">
        <v>1294.2953701695551</v>
      </c>
      <c r="X10" s="294">
        <v>1536.5787294110021</v>
      </c>
      <c r="Y10" s="294">
        <v>476.26175457647929</v>
      </c>
      <c r="Z10" s="294">
        <v>947.83886450391765</v>
      </c>
      <c r="AA10" s="294">
        <v>1390.1285214589284</v>
      </c>
      <c r="AB10" s="294">
        <v>1946.61536837943</v>
      </c>
      <c r="AC10" s="240"/>
      <c r="AD10" s="294">
        <f t="shared" si="0"/>
        <v>453.76879054719228</v>
      </c>
      <c r="AE10" s="294">
        <f t="shared" si="1"/>
        <v>513.83771030914409</v>
      </c>
      <c r="AF10" s="294">
        <f t="shared" si="1"/>
        <v>326.68886931321879</v>
      </c>
      <c r="AG10" s="294">
        <f t="shared" si="1"/>
        <v>242.28335924144699</v>
      </c>
      <c r="AH10" s="294">
        <f t="shared" si="2"/>
        <v>476.26175457647929</v>
      </c>
      <c r="AI10" s="294">
        <f t="shared" si="4"/>
        <v>471.57710992743836</v>
      </c>
      <c r="AJ10" s="294">
        <f t="shared" si="4"/>
        <v>442.28965695501074</v>
      </c>
      <c r="AK10" s="294">
        <f t="shared" si="4"/>
        <v>556.48684692050165</v>
      </c>
    </row>
    <row r="11" spans="2:37" x14ac:dyDescent="0.35">
      <c r="B11" s="9" t="s">
        <v>80</v>
      </c>
      <c r="C11" s="142"/>
      <c r="D11" s="142"/>
      <c r="E11" s="142"/>
      <c r="F11" s="142"/>
      <c r="G11" s="142"/>
      <c r="H11" s="142"/>
      <c r="I11" s="142"/>
      <c r="J11" s="142"/>
      <c r="K11" s="142"/>
      <c r="L11" s="242">
        <v>761.79452359108598</v>
      </c>
      <c r="M11" s="242">
        <v>804.50946744927114</v>
      </c>
      <c r="N11" s="242">
        <v>1109.0688293032135</v>
      </c>
      <c r="O11" s="242">
        <v>385.98024176248748</v>
      </c>
      <c r="P11" s="242">
        <v>523.07943020165271</v>
      </c>
      <c r="Q11" s="242">
        <v>1479.946135127667</v>
      </c>
      <c r="R11" s="294">
        <v>1481.6326113453993</v>
      </c>
      <c r="S11" s="294">
        <f t="shared" si="3"/>
        <v>1289.4318570366693</v>
      </c>
      <c r="T11" s="240"/>
      <c r="U11" s="242">
        <v>361.09294745436495</v>
      </c>
      <c r="V11" s="242">
        <v>798.41994054089514</v>
      </c>
      <c r="W11" s="242">
        <v>1203.063435939278</v>
      </c>
      <c r="X11" s="242">
        <v>1481.6326113453993</v>
      </c>
      <c r="Y11" s="242">
        <v>478.62537248579218</v>
      </c>
      <c r="Z11" s="242">
        <v>769.01951016154999</v>
      </c>
      <c r="AA11" s="242">
        <v>1005.246899594462</v>
      </c>
      <c r="AB11" s="242">
        <v>1289.4318570366693</v>
      </c>
      <c r="AC11" s="240"/>
      <c r="AD11" s="242">
        <f t="shared" si="0"/>
        <v>361.09294745436495</v>
      </c>
      <c r="AE11" s="242">
        <f t="shared" si="1"/>
        <v>437.32699308653019</v>
      </c>
      <c r="AF11" s="242">
        <f t="shared" si="1"/>
        <v>404.64349539838281</v>
      </c>
      <c r="AG11" s="242">
        <f t="shared" si="1"/>
        <v>278.5691754061213</v>
      </c>
      <c r="AH11" s="242">
        <f t="shared" si="2"/>
        <v>478.62537248579218</v>
      </c>
      <c r="AI11" s="242">
        <f t="shared" si="4"/>
        <v>290.3941376757578</v>
      </c>
      <c r="AJ11" s="242">
        <f t="shared" si="4"/>
        <v>236.22738943291199</v>
      </c>
      <c r="AK11" s="242">
        <f t="shared" si="4"/>
        <v>284.18495744220729</v>
      </c>
    </row>
    <row r="12" spans="2:37" x14ac:dyDescent="0.35">
      <c r="B12" s="9" t="s">
        <v>81</v>
      </c>
      <c r="C12" s="142"/>
      <c r="D12" s="142"/>
      <c r="E12" s="142"/>
      <c r="F12" s="142"/>
      <c r="G12" s="142"/>
      <c r="H12" s="142"/>
      <c r="I12" s="142"/>
      <c r="J12" s="142"/>
      <c r="K12" s="142"/>
      <c r="L12" s="242">
        <v>447.59957692945386</v>
      </c>
      <c r="M12" s="242">
        <v>321.04154549916609</v>
      </c>
      <c r="N12" s="242">
        <v>325.51606635581311</v>
      </c>
      <c r="O12" s="242">
        <v>274.35065955936216</v>
      </c>
      <c r="P12" s="242">
        <v>333.15170424302551</v>
      </c>
      <c r="Q12" s="242">
        <v>238.129645291381</v>
      </c>
      <c r="R12" s="294">
        <v>184.08219481893798</v>
      </c>
      <c r="S12" s="294">
        <f t="shared" si="3"/>
        <v>210.54970627714636</v>
      </c>
      <c r="T12" s="240"/>
      <c r="U12" s="242">
        <v>53.523690021662944</v>
      </c>
      <c r="V12" s="242">
        <v>97.06180682537692</v>
      </c>
      <c r="W12" s="242">
        <v>140.85552700246987</v>
      </c>
      <c r="X12" s="242">
        <v>184.08219481893798</v>
      </c>
      <c r="Y12" s="242">
        <v>43.911889053681001</v>
      </c>
      <c r="Z12" s="242">
        <v>74.55733936564306</v>
      </c>
      <c r="AA12" s="242">
        <v>159.27051135213222</v>
      </c>
      <c r="AB12" s="242">
        <v>210.54970627714636</v>
      </c>
      <c r="AC12" s="240"/>
      <c r="AD12" s="242">
        <f t="shared" ref="AD12" si="5">U12</f>
        <v>53.523690021662944</v>
      </c>
      <c r="AE12" s="242">
        <f t="shared" si="1"/>
        <v>43.538116803713976</v>
      </c>
      <c r="AF12" s="242">
        <f t="shared" si="1"/>
        <v>43.793720177092951</v>
      </c>
      <c r="AG12" s="242">
        <f t="shared" si="1"/>
        <v>43.226667816468108</v>
      </c>
      <c r="AH12" s="242">
        <f t="shared" si="2"/>
        <v>43.911889053681001</v>
      </c>
      <c r="AI12" s="242">
        <f t="shared" si="4"/>
        <v>30.645450311962058</v>
      </c>
      <c r="AJ12" s="242">
        <f t="shared" si="4"/>
        <v>84.713171986489158</v>
      </c>
      <c r="AK12" s="242">
        <f t="shared" si="4"/>
        <v>51.279194925014139</v>
      </c>
    </row>
    <row r="13" spans="2:37" x14ac:dyDescent="0.35">
      <c r="B13" s="137" t="s">
        <v>387</v>
      </c>
      <c r="C13" s="137"/>
      <c r="D13" s="137"/>
      <c r="E13" s="137"/>
      <c r="F13" s="137"/>
      <c r="G13" s="137"/>
      <c r="H13" s="137"/>
      <c r="I13" s="137"/>
      <c r="J13" s="137"/>
      <c r="K13" s="137"/>
      <c r="L13" s="286">
        <v>1334.1650890368571</v>
      </c>
      <c r="M13" s="286">
        <v>1442.3239750688731</v>
      </c>
      <c r="N13" s="286">
        <v>1319.4272425791703</v>
      </c>
      <c r="O13" s="286">
        <v>1262.981131437004</v>
      </c>
      <c r="P13" s="286">
        <v>1429.9719140942959</v>
      </c>
      <c r="Q13" s="286">
        <v>1616.3511183429887</v>
      </c>
      <c r="R13" s="286">
        <v>1874.5740615960788</v>
      </c>
      <c r="S13" s="286">
        <f t="shared" si="3"/>
        <v>1369.3971512037569</v>
      </c>
      <c r="U13" s="286">
        <v>276.68884193281804</v>
      </c>
      <c r="V13" s="286">
        <v>548.88898164755403</v>
      </c>
      <c r="W13" s="286">
        <v>832.51272035852492</v>
      </c>
      <c r="X13" s="242">
        <v>1874.5740615960788</v>
      </c>
      <c r="Y13" s="242">
        <v>308.82611577516303</v>
      </c>
      <c r="Z13" s="242">
        <v>647.32491845984896</v>
      </c>
      <c r="AA13" s="242">
        <v>994.70365071250012</v>
      </c>
      <c r="AB13" s="242">
        <v>1369.3971512037569</v>
      </c>
      <c r="AD13" s="286">
        <f t="shared" si="0"/>
        <v>276.68884193281804</v>
      </c>
      <c r="AE13" s="286">
        <f t="shared" si="1"/>
        <v>272.200139714736</v>
      </c>
      <c r="AF13" s="286">
        <f t="shared" si="1"/>
        <v>283.62373871097088</v>
      </c>
      <c r="AG13" s="286">
        <f t="shared" si="1"/>
        <v>1042.0613412375537</v>
      </c>
      <c r="AH13" s="286">
        <f t="shared" si="2"/>
        <v>308.82611577516303</v>
      </c>
      <c r="AI13" s="286">
        <f t="shared" si="4"/>
        <v>338.49880268468593</v>
      </c>
      <c r="AJ13" s="286">
        <f t="shared" si="4"/>
        <v>347.37873225265116</v>
      </c>
      <c r="AK13" s="286">
        <f t="shared" si="4"/>
        <v>374.69350049125683</v>
      </c>
    </row>
    <row r="14" spans="2:37" x14ac:dyDescent="0.35">
      <c r="B14" s="136" t="s">
        <v>166</v>
      </c>
      <c r="C14" s="136"/>
      <c r="D14" s="136"/>
      <c r="E14" s="136"/>
      <c r="F14" s="136"/>
      <c r="G14" s="136"/>
      <c r="H14" s="136"/>
      <c r="I14" s="136"/>
      <c r="J14" s="136"/>
      <c r="K14" s="136"/>
      <c r="L14" s="285">
        <v>1174.726766701204</v>
      </c>
      <c r="M14" s="285">
        <v>1334.6058080377311</v>
      </c>
      <c r="N14" s="285">
        <v>1769.5650771570847</v>
      </c>
      <c r="O14" s="285">
        <v>1153.1081145445141</v>
      </c>
      <c r="P14" s="285">
        <v>1583.6458439309158</v>
      </c>
      <c r="Q14" s="285">
        <v>1935.4710306782727</v>
      </c>
      <c r="R14" s="285">
        <v>1454.0953209049856</v>
      </c>
      <c r="S14" s="285">
        <f t="shared" si="3"/>
        <v>2068.5330506531132</v>
      </c>
      <c r="U14" s="285">
        <v>588.33034970051892</v>
      </c>
      <c r="V14" s="285">
        <v>1297.8835901807886</v>
      </c>
      <c r="W14" s="285">
        <v>1801.596227120672</v>
      </c>
      <c r="X14" s="285">
        <v>1454.0953209049856</v>
      </c>
      <c r="Y14" s="285">
        <v>687.53772211348462</v>
      </c>
      <c r="Z14" s="285">
        <v>1155.225068635373</v>
      </c>
      <c r="AA14" s="285">
        <v>1586.0824358052066</v>
      </c>
      <c r="AB14" s="285">
        <v>2068.5330506531132</v>
      </c>
      <c r="AD14" s="285">
        <f t="shared" si="0"/>
        <v>588.33034970051892</v>
      </c>
      <c r="AE14" s="285">
        <f t="shared" si="1"/>
        <v>709.55324048026966</v>
      </c>
      <c r="AF14" s="285">
        <f t="shared" si="1"/>
        <v>503.7126369398834</v>
      </c>
      <c r="AG14" s="285">
        <f t="shared" si="1"/>
        <v>-347.50090621568643</v>
      </c>
      <c r="AH14" s="285">
        <f t="shared" si="2"/>
        <v>687.53772211348462</v>
      </c>
      <c r="AI14" s="285">
        <f t="shared" si="4"/>
        <v>467.68734652188834</v>
      </c>
      <c r="AJ14" s="285">
        <f t="shared" si="4"/>
        <v>430.85736716983365</v>
      </c>
      <c r="AK14" s="285">
        <f t="shared" si="4"/>
        <v>482.45061484790654</v>
      </c>
    </row>
    <row r="15" spans="2:37" x14ac:dyDescent="0.35">
      <c r="B15" s="34"/>
      <c r="C15" s="34"/>
      <c r="D15" s="34"/>
      <c r="E15" s="34"/>
      <c r="F15" s="34"/>
      <c r="G15" s="34"/>
      <c r="H15" s="34"/>
      <c r="I15" s="34"/>
      <c r="J15" s="34"/>
      <c r="K15" s="34"/>
      <c r="L15" s="242">
        <v>1174.726766701204</v>
      </c>
      <c r="M15" s="242"/>
      <c r="N15" s="242"/>
      <c r="O15" s="242"/>
      <c r="P15" s="242"/>
      <c r="Q15" s="242"/>
      <c r="R15" s="242"/>
      <c r="S15" s="242"/>
      <c r="T15" s="242"/>
      <c r="U15" s="242"/>
      <c r="V15" s="242"/>
      <c r="W15" s="242"/>
      <c r="X15" s="242"/>
      <c r="Y15" s="242"/>
      <c r="Z15" s="242"/>
    </row>
    <row r="16" spans="2:37" x14ac:dyDescent="0.35">
      <c r="B16" s="10"/>
      <c r="C16" s="10"/>
      <c r="D16" s="10"/>
      <c r="E16" s="10"/>
      <c r="F16" s="10"/>
      <c r="G16" s="10"/>
      <c r="H16" s="10"/>
      <c r="I16" s="10"/>
      <c r="J16" s="10"/>
      <c r="K16" s="10"/>
      <c r="M16" s="242"/>
      <c r="N16" s="242"/>
      <c r="O16" s="242"/>
      <c r="P16" s="242"/>
      <c r="Q16" s="242"/>
      <c r="R16" s="242"/>
      <c r="S16" s="242"/>
      <c r="T16" s="242"/>
      <c r="U16" s="242"/>
      <c r="V16" s="242"/>
      <c r="W16" s="242"/>
      <c r="X16" s="242"/>
      <c r="Y16" s="242"/>
      <c r="Z16" s="242"/>
    </row>
    <row r="17" spans="2:37" x14ac:dyDescent="0.35">
      <c r="B17" s="161" t="s">
        <v>388</v>
      </c>
      <c r="C17" s="161"/>
      <c r="D17" s="161"/>
      <c r="E17" s="161"/>
      <c r="F17" s="161"/>
      <c r="G17" s="161"/>
      <c r="H17" s="161"/>
      <c r="I17" s="161"/>
      <c r="J17" s="161"/>
      <c r="K17" s="161"/>
      <c r="L17" s="218">
        <v>2018</v>
      </c>
      <c r="M17" s="218">
        <v>2019</v>
      </c>
      <c r="N17" s="218">
        <v>2020</v>
      </c>
      <c r="O17" s="218">
        <v>2021</v>
      </c>
      <c r="P17" s="218">
        <v>2022</v>
      </c>
      <c r="Q17" s="218">
        <v>2023</v>
      </c>
      <c r="R17" s="219">
        <v>2024</v>
      </c>
      <c r="S17" s="220">
        <v>2025</v>
      </c>
      <c r="U17" s="221" t="s">
        <v>3</v>
      </c>
      <c r="V17" s="221" t="s">
        <v>4</v>
      </c>
      <c r="W17" s="221" t="s">
        <v>5</v>
      </c>
      <c r="X17" s="221">
        <v>2024</v>
      </c>
      <c r="Y17" s="222" t="s">
        <v>6</v>
      </c>
      <c r="Z17" s="222" t="s">
        <v>7</v>
      </c>
      <c r="AA17" s="222" t="s">
        <v>8</v>
      </c>
      <c r="AB17" s="222">
        <v>2025</v>
      </c>
      <c r="AD17" s="217"/>
      <c r="AE17" s="217"/>
      <c r="AF17" s="217"/>
      <c r="AG17" s="217"/>
    </row>
    <row r="18" spans="2:37" x14ac:dyDescent="0.35">
      <c r="B18" t="s">
        <v>389</v>
      </c>
      <c r="L18" s="288">
        <v>-0.06</v>
      </c>
      <c r="M18" s="289">
        <v>-3.354218179935009E-2</v>
      </c>
      <c r="N18" s="289">
        <v>-4.2502189957608905E-2</v>
      </c>
      <c r="O18" s="289">
        <v>-4.366837583238381E-2</v>
      </c>
      <c r="P18" s="289">
        <v>-1.8200731023940264E-2</v>
      </c>
      <c r="Q18" s="289">
        <v>-5.7685805908180732E-2</v>
      </c>
      <c r="R18" s="289">
        <v>-2.3621893724705467E-2</v>
      </c>
      <c r="S18" s="289">
        <f t="shared" ref="S18:S20" si="6">AB18</f>
        <v>-5.3230625558832401E-2</v>
      </c>
      <c r="U18" s="289">
        <v>-1.8154146053718789E-2</v>
      </c>
      <c r="V18" s="289">
        <v>3.1828898892867219E-3</v>
      </c>
      <c r="W18" s="289">
        <v>-2.014168120363713E-2</v>
      </c>
      <c r="X18" s="289">
        <v>-2.3621893724705467E-2</v>
      </c>
      <c r="Y18" s="289">
        <v>1.2684468974316632E-2</v>
      </c>
      <c r="Z18" s="289">
        <v>-1.4904885427465042E-2</v>
      </c>
      <c r="AA18" s="289">
        <v>-4.2377686368405332E-2</v>
      </c>
      <c r="AB18" s="289">
        <v>-5.3230625558832401E-2</v>
      </c>
      <c r="AE18" s="242"/>
      <c r="AF18" s="242"/>
    </row>
    <row r="19" spans="2:37" x14ac:dyDescent="0.35">
      <c r="B19" s="14" t="s">
        <v>390</v>
      </c>
      <c r="C19" s="14"/>
      <c r="D19" s="14"/>
      <c r="E19" s="14"/>
      <c r="F19" s="14"/>
      <c r="G19" s="14"/>
      <c r="H19" s="14"/>
      <c r="I19" s="14"/>
      <c r="J19" s="14"/>
      <c r="K19" s="14"/>
      <c r="L19" s="290">
        <v>28358.961281035394</v>
      </c>
      <c r="M19" s="290">
        <v>30040.513097169289</v>
      </c>
      <c r="N19" s="290">
        <v>28537.99828036</v>
      </c>
      <c r="O19" s="290">
        <v>30324.49364425</v>
      </c>
      <c r="P19" s="290">
        <v>33400.980454157994</v>
      </c>
      <c r="Q19" s="290">
        <v>34593.787845107006</v>
      </c>
      <c r="R19" s="290">
        <v>36553.993279543974</v>
      </c>
      <c r="S19" s="290">
        <f t="shared" si="6"/>
        <v>40608.478402747969</v>
      </c>
      <c r="U19" s="290">
        <v>9922.092700444</v>
      </c>
      <c r="V19" s="290">
        <v>18895.293714383999</v>
      </c>
      <c r="W19" s="290">
        <v>26533.355730034</v>
      </c>
      <c r="X19" s="290">
        <v>36553.993279543974</v>
      </c>
      <c r="Y19" s="290">
        <v>10925.365216589997</v>
      </c>
      <c r="Z19" s="290">
        <v>21171.800339349978</v>
      </c>
      <c r="AA19" s="290">
        <v>30188.419471647976</v>
      </c>
      <c r="AB19" s="290">
        <v>40608.478402747969</v>
      </c>
      <c r="AE19" s="242"/>
      <c r="AF19" s="242"/>
    </row>
    <row r="20" spans="2:37" x14ac:dyDescent="0.35">
      <c r="B20" s="14" t="s">
        <v>391</v>
      </c>
      <c r="C20" s="14"/>
      <c r="D20" s="14"/>
      <c r="E20" s="14"/>
      <c r="F20" s="14"/>
      <c r="G20" s="14"/>
      <c r="H20" s="14"/>
      <c r="I20" s="14"/>
      <c r="J20" s="14"/>
      <c r="K20" s="14"/>
      <c r="L20" s="291">
        <v>54</v>
      </c>
      <c r="M20" s="290">
        <v>54.65798392</v>
      </c>
      <c r="N20" s="290">
        <v>53.222894307440811</v>
      </c>
      <c r="O20" s="290">
        <v>53.630381039327816</v>
      </c>
      <c r="P20" s="290">
        <v>64.672862507386711</v>
      </c>
      <c r="Q20" s="290">
        <v>61.071329008725101</v>
      </c>
      <c r="R20" s="290">
        <v>58.883061406252409</v>
      </c>
      <c r="S20" s="290">
        <f t="shared" si="6"/>
        <v>52.998614478677709</v>
      </c>
      <c r="U20" s="290">
        <v>60.558774504560795</v>
      </c>
      <c r="V20" s="290">
        <v>60.58959196344631</v>
      </c>
      <c r="W20" s="290">
        <v>59.400460694411684</v>
      </c>
      <c r="X20" s="290">
        <v>58.883061406252409</v>
      </c>
      <c r="Y20" s="290">
        <v>57.144575097296787</v>
      </c>
      <c r="Z20" s="290">
        <v>54.907912970926617</v>
      </c>
      <c r="AA20" s="290">
        <v>54.167706109431258</v>
      </c>
      <c r="AB20" s="290">
        <v>52.998614478677709</v>
      </c>
      <c r="AE20" s="242"/>
      <c r="AF20" s="242"/>
    </row>
    <row r="21" spans="2:37" x14ac:dyDescent="0.35">
      <c r="B21" s="14"/>
      <c r="C21" s="14"/>
      <c r="D21" s="14"/>
      <c r="E21" s="14"/>
      <c r="F21" s="14"/>
      <c r="G21" s="14"/>
      <c r="H21" s="14"/>
      <c r="I21" s="14"/>
      <c r="J21" s="14"/>
      <c r="K21" s="14"/>
    </row>
    <row r="22" spans="2:37" x14ac:dyDescent="0.35">
      <c r="B22" s="161" t="s">
        <v>82</v>
      </c>
      <c r="C22" s="161"/>
      <c r="D22" s="161"/>
      <c r="E22" s="161"/>
      <c r="F22" s="161"/>
      <c r="G22" s="161"/>
      <c r="H22" s="161"/>
      <c r="I22" s="161"/>
      <c r="J22" s="161"/>
      <c r="K22" s="161"/>
      <c r="L22" s="218">
        <v>2018</v>
      </c>
      <c r="M22" s="218">
        <v>2019</v>
      </c>
      <c r="N22" s="218">
        <v>2020</v>
      </c>
      <c r="O22" s="218">
        <v>2021</v>
      </c>
      <c r="P22" s="218">
        <v>2022</v>
      </c>
      <c r="Q22" s="218">
        <v>2023</v>
      </c>
      <c r="R22" s="219">
        <v>2024</v>
      </c>
      <c r="S22" s="220">
        <v>2025</v>
      </c>
      <c r="U22" s="221" t="s">
        <v>3</v>
      </c>
      <c r="V22" s="221" t="s">
        <v>4</v>
      </c>
      <c r="W22" s="221" t="s">
        <v>5</v>
      </c>
      <c r="X22" s="221">
        <v>2024</v>
      </c>
      <c r="Y22" s="222" t="s">
        <v>6</v>
      </c>
      <c r="Z22" s="222" t="s">
        <v>7</v>
      </c>
      <c r="AA22" s="222" t="s">
        <v>8</v>
      </c>
      <c r="AB22" s="222">
        <v>2025</v>
      </c>
      <c r="AD22" s="217"/>
      <c r="AE22" s="217"/>
      <c r="AF22" s="319"/>
      <c r="AG22" s="319"/>
      <c r="AH22" s="319"/>
      <c r="AI22" s="319"/>
      <c r="AJ22" s="319"/>
      <c r="AK22" s="319"/>
    </row>
    <row r="23" spans="2:37" x14ac:dyDescent="0.35">
      <c r="B23" s="124" t="s">
        <v>83</v>
      </c>
      <c r="C23" s="124"/>
      <c r="D23" s="124"/>
      <c r="E23" s="124"/>
      <c r="F23" s="124"/>
      <c r="G23" s="124"/>
      <c r="H23" s="124"/>
      <c r="I23" s="124"/>
      <c r="J23" s="124"/>
      <c r="K23" s="124"/>
      <c r="L23" s="318">
        <v>9331.6633333299997</v>
      </c>
      <c r="M23" s="318">
        <v>9336.0949999999993</v>
      </c>
      <c r="N23" s="318">
        <v>7677.45</v>
      </c>
      <c r="O23" s="318">
        <v>7677.9598960000003</v>
      </c>
      <c r="P23" s="318">
        <v>7677.9598960000003</v>
      </c>
      <c r="Q23" s="318">
        <v>7472.2498960000003</v>
      </c>
      <c r="R23" s="318">
        <v>7474.0498959999995</v>
      </c>
      <c r="S23" s="318">
        <f>AB23</f>
        <v>7168.8068960000001</v>
      </c>
      <c r="U23" s="318">
        <v>7472.2498960000003</v>
      </c>
      <c r="V23" s="318">
        <v>7472.2498960000003</v>
      </c>
      <c r="W23" s="318">
        <v>7472.2498960000003</v>
      </c>
      <c r="X23" s="318">
        <v>7474.0498959999995</v>
      </c>
      <c r="Y23" s="318">
        <v>7474.7818960000004</v>
      </c>
      <c r="Z23" s="318">
        <v>7474.7818960000004</v>
      </c>
      <c r="AA23" s="318">
        <f t="shared" ref="AA23:AB23" si="7">+AA25+AA37</f>
        <v>7168.8068960000001</v>
      </c>
      <c r="AB23" s="318">
        <f t="shared" si="7"/>
        <v>7168.8068960000001</v>
      </c>
      <c r="AD23" s="285"/>
      <c r="AE23" s="285"/>
      <c r="AF23" s="285"/>
      <c r="AG23" s="285"/>
      <c r="AH23" s="285"/>
      <c r="AI23" s="285"/>
      <c r="AJ23" s="285"/>
      <c r="AK23" s="285"/>
    </row>
    <row r="24" spans="2:37" x14ac:dyDescent="0.35">
      <c r="B24" s="124"/>
      <c r="C24" s="124"/>
      <c r="D24" s="124"/>
      <c r="E24" s="124"/>
      <c r="F24" s="124"/>
      <c r="G24" s="124"/>
      <c r="H24" s="124"/>
      <c r="I24" s="124"/>
      <c r="J24" s="124"/>
      <c r="K24" s="124"/>
      <c r="L24" s="320"/>
      <c r="M24" s="320"/>
      <c r="N24" s="318"/>
      <c r="O24" s="318"/>
      <c r="P24" s="318"/>
      <c r="Q24" s="318"/>
      <c r="R24" s="318"/>
      <c r="S24" s="318"/>
      <c r="U24" s="318"/>
      <c r="V24" s="318"/>
      <c r="W24" s="318"/>
      <c r="X24" s="318"/>
      <c r="Y24" s="318"/>
      <c r="Z24" s="318"/>
      <c r="AA24" s="318"/>
      <c r="AB24" s="318"/>
      <c r="AD24" s="285"/>
      <c r="AE24" s="285"/>
      <c r="AF24" s="285"/>
      <c r="AG24" s="285"/>
      <c r="AH24" s="285"/>
      <c r="AI24" s="285"/>
      <c r="AJ24" s="285"/>
      <c r="AK24" s="285"/>
    </row>
    <row r="25" spans="2:37" x14ac:dyDescent="0.35">
      <c r="B25" s="124" t="s">
        <v>84</v>
      </c>
      <c r="C25" s="124"/>
      <c r="D25" s="124"/>
      <c r="E25" s="124"/>
      <c r="F25" s="124"/>
      <c r="G25" s="124"/>
      <c r="H25" s="124"/>
      <c r="I25" s="124"/>
      <c r="J25" s="124"/>
      <c r="K25" s="124"/>
      <c r="L25" s="297">
        <v>8792.3549999999996</v>
      </c>
      <c r="M25" s="297">
        <v>8784.84</v>
      </c>
      <c r="N25" s="297">
        <v>7126.45</v>
      </c>
      <c r="O25" s="297">
        <v>7126.6999900000001</v>
      </c>
      <c r="P25" s="297">
        <v>7126.6999900000001</v>
      </c>
      <c r="Q25" s="297">
        <v>6920.98999</v>
      </c>
      <c r="R25" s="297">
        <v>6922.7899899999993</v>
      </c>
      <c r="S25" s="297">
        <f t="shared" ref="S25:S34" si="8">AB25</f>
        <v>6923.5219900000002</v>
      </c>
      <c r="U25" s="297">
        <v>6920.98999</v>
      </c>
      <c r="V25" s="297">
        <v>6920.98999</v>
      </c>
      <c r="W25" s="297">
        <v>6920.98999</v>
      </c>
      <c r="X25" s="297">
        <v>6922.7899899999993</v>
      </c>
      <c r="Y25" s="297">
        <v>6923.5219900000002</v>
      </c>
      <c r="Z25" s="297">
        <v>6923.5219900000002</v>
      </c>
      <c r="AA25" s="297">
        <f t="shared" ref="AA25" si="9">+AA26+AA31+AA32</f>
        <v>6923.5219900000002</v>
      </c>
      <c r="AB25" s="297">
        <f t="shared" ref="AB25" si="10">+AB26+AB31+AB32</f>
        <v>6923.5219900000002</v>
      </c>
      <c r="AD25" s="297"/>
      <c r="AE25" s="297"/>
      <c r="AF25" s="297"/>
      <c r="AG25" s="297"/>
      <c r="AH25" s="297"/>
      <c r="AI25" s="297"/>
      <c r="AJ25" s="297"/>
      <c r="AK25" s="297"/>
    </row>
    <row r="26" spans="2:37" x14ac:dyDescent="0.35">
      <c r="B26" s="109" t="s">
        <v>85</v>
      </c>
      <c r="C26" s="109"/>
      <c r="D26" s="109"/>
      <c r="E26" s="109"/>
      <c r="F26" s="109"/>
      <c r="G26" s="109"/>
      <c r="H26" s="109"/>
      <c r="I26" s="109"/>
      <c r="J26" s="109"/>
      <c r="K26" s="109"/>
      <c r="L26" s="322">
        <v>6766.7069999999994</v>
      </c>
      <c r="M26" s="322">
        <v>6759.1919999999991</v>
      </c>
      <c r="N26" s="322">
        <v>5076.0519999999997</v>
      </c>
      <c r="O26" s="322">
        <v>5076.0519899999999</v>
      </c>
      <c r="P26" s="322">
        <v>5076.0519899999999</v>
      </c>
      <c r="Q26" s="322">
        <v>5076.0519899999999</v>
      </c>
      <c r="R26" s="322">
        <v>5077.8519899999992</v>
      </c>
      <c r="S26" s="322">
        <f t="shared" si="8"/>
        <v>5077.8879900000002</v>
      </c>
      <c r="U26" s="322">
        <v>5076.0519899999999</v>
      </c>
      <c r="V26" s="322">
        <v>5076.0519899999999</v>
      </c>
      <c r="W26" s="322">
        <v>5076.0519899999999</v>
      </c>
      <c r="X26" s="322">
        <v>5077.8519899999992</v>
      </c>
      <c r="Y26" s="322">
        <v>5077.8879900000002</v>
      </c>
      <c r="Z26" s="322">
        <v>5077.8879900000002</v>
      </c>
      <c r="AA26" s="322">
        <f>'Operating Data'!AI23</f>
        <v>5077.8879900000002</v>
      </c>
      <c r="AB26" s="322">
        <f>'Operating Data'!AJ23</f>
        <v>5077.8879900000002</v>
      </c>
      <c r="AD26" s="322"/>
      <c r="AE26" s="322"/>
      <c r="AF26" s="322"/>
      <c r="AG26" s="322"/>
      <c r="AH26" s="322"/>
      <c r="AI26" s="322"/>
      <c r="AJ26" s="322"/>
      <c r="AK26" s="322"/>
    </row>
    <row r="27" spans="2:37" x14ac:dyDescent="0.35">
      <c r="B27" s="154" t="s">
        <v>86</v>
      </c>
      <c r="C27" s="38"/>
      <c r="D27" s="38"/>
      <c r="E27" s="38"/>
      <c r="F27" s="38"/>
      <c r="G27" s="38"/>
      <c r="H27" s="38"/>
      <c r="I27" s="38"/>
      <c r="J27" s="38"/>
      <c r="K27" s="38"/>
      <c r="L27" s="322">
        <v>2806.44</v>
      </c>
      <c r="M27" s="322">
        <v>2806.44</v>
      </c>
      <c r="N27" s="322">
        <v>2357.5</v>
      </c>
      <c r="O27" s="322">
        <v>2357.5</v>
      </c>
      <c r="P27" s="322">
        <v>2357.5</v>
      </c>
      <c r="Q27" s="322">
        <v>2357.5</v>
      </c>
      <c r="R27" s="322">
        <v>2357.5</v>
      </c>
      <c r="S27" s="322">
        <f t="shared" si="8"/>
        <v>2357.5</v>
      </c>
      <c r="U27" s="322">
        <v>2357.5</v>
      </c>
      <c r="V27" s="322">
        <v>2357.5</v>
      </c>
      <c r="W27" s="322">
        <v>2357.5</v>
      </c>
      <c r="X27" s="322">
        <v>2357.5</v>
      </c>
      <c r="Y27" s="322">
        <v>2357.5</v>
      </c>
      <c r="Z27" s="322">
        <v>2357.5</v>
      </c>
      <c r="AA27" s="322">
        <f>'Operating Data'!AI24</f>
        <v>2357.5</v>
      </c>
      <c r="AB27" s="322">
        <f>'Operating Data'!AJ24</f>
        <v>2357.5</v>
      </c>
      <c r="AD27" s="322"/>
      <c r="AE27" s="322"/>
      <c r="AF27" s="322"/>
      <c r="AG27" s="322"/>
      <c r="AH27" s="322"/>
      <c r="AI27" s="322"/>
      <c r="AJ27" s="322"/>
      <c r="AK27" s="322"/>
    </row>
    <row r="28" spans="2:37" x14ac:dyDescent="0.35">
      <c r="B28" s="38" t="s">
        <v>87</v>
      </c>
      <c r="C28" s="38"/>
      <c r="D28" s="38"/>
      <c r="E28" s="38"/>
      <c r="F28" s="38"/>
      <c r="G28" s="38"/>
      <c r="H28" s="38"/>
      <c r="I28" s="38"/>
      <c r="J28" s="38"/>
      <c r="K28" s="38"/>
      <c r="L28" s="322">
        <v>2407.9</v>
      </c>
      <c r="M28" s="322">
        <v>2407.9</v>
      </c>
      <c r="N28" s="322">
        <v>1173.6999999999998</v>
      </c>
      <c r="O28" s="322">
        <v>1173.6999999999998</v>
      </c>
      <c r="P28" s="322">
        <v>1173.7</v>
      </c>
      <c r="Q28" s="322">
        <v>1173.7</v>
      </c>
      <c r="R28" s="322">
        <v>1173.6999999999998</v>
      </c>
      <c r="S28" s="322">
        <f t="shared" si="8"/>
        <v>1173.6999999999998</v>
      </c>
      <c r="U28" s="322">
        <v>1173.7</v>
      </c>
      <c r="V28" s="322">
        <v>1173.6999999999998</v>
      </c>
      <c r="W28" s="322">
        <v>1173.7</v>
      </c>
      <c r="X28" s="322">
        <v>1173.6999999999998</v>
      </c>
      <c r="Y28" s="322">
        <v>1173.6999999999998</v>
      </c>
      <c r="Z28" s="322">
        <v>1173.7</v>
      </c>
      <c r="AA28" s="322">
        <f>'Operating Data'!AI25</f>
        <v>1173.6999999999998</v>
      </c>
      <c r="AB28" s="322">
        <f>'Operating Data'!AJ25</f>
        <v>1173.6999999999998</v>
      </c>
      <c r="AD28" s="322"/>
      <c r="AE28" s="322"/>
      <c r="AF28" s="322"/>
      <c r="AG28" s="322"/>
      <c r="AH28" s="322"/>
      <c r="AI28" s="322"/>
      <c r="AJ28" s="322"/>
      <c r="AK28" s="322"/>
    </row>
    <row r="29" spans="2:37" x14ac:dyDescent="0.35">
      <c r="B29" s="38" t="s">
        <v>88</v>
      </c>
      <c r="C29" s="154"/>
      <c r="D29" s="154"/>
      <c r="E29" s="154"/>
      <c r="F29" s="154"/>
      <c r="G29" s="154"/>
      <c r="H29" s="154"/>
      <c r="I29" s="154"/>
      <c r="J29" s="154"/>
      <c r="K29" s="154"/>
      <c r="L29" s="322">
        <v>4294.2559999999994</v>
      </c>
      <c r="M29" s="322">
        <v>4294.2559999999994</v>
      </c>
      <c r="N29" s="322">
        <v>3845.3159999999998</v>
      </c>
      <c r="O29" s="322">
        <v>3845.3159900000001</v>
      </c>
      <c r="P29" s="322">
        <v>3845.3159900000001</v>
      </c>
      <c r="Q29" s="322">
        <v>3845.3159900000001</v>
      </c>
      <c r="R29" s="322">
        <v>3847.1159899999998</v>
      </c>
      <c r="S29" s="322">
        <f t="shared" si="8"/>
        <v>3847.1519900000003</v>
      </c>
      <c r="U29" s="322">
        <v>3845.3159900000001</v>
      </c>
      <c r="V29" s="322">
        <v>3845.3159900000001</v>
      </c>
      <c r="W29" s="322">
        <v>3845.3159900000001</v>
      </c>
      <c r="X29" s="322">
        <v>3847.1159899999998</v>
      </c>
      <c r="Y29" s="322">
        <v>3847.1519900000003</v>
      </c>
      <c r="Z29" s="322">
        <v>3847.1519900000003</v>
      </c>
      <c r="AA29" s="322">
        <f>'Operating Data'!AI26</f>
        <v>3847.1519900000003</v>
      </c>
      <c r="AB29" s="322">
        <f>'Operating Data'!AJ26</f>
        <v>3847.1519900000003</v>
      </c>
      <c r="AD29" s="322"/>
      <c r="AE29" s="322"/>
      <c r="AF29" s="322"/>
      <c r="AG29" s="322"/>
      <c r="AH29" s="322"/>
      <c r="AI29" s="322"/>
      <c r="AJ29" s="322"/>
      <c r="AK29" s="322"/>
    </row>
    <row r="30" spans="2:37" x14ac:dyDescent="0.35">
      <c r="B30" s="38" t="s">
        <v>89</v>
      </c>
      <c r="C30" s="38"/>
      <c r="D30" s="38"/>
      <c r="E30" s="38"/>
      <c r="F30" s="38"/>
      <c r="G30" s="38"/>
      <c r="H30" s="38"/>
      <c r="I30" s="38"/>
      <c r="J30" s="38"/>
      <c r="K30" s="38"/>
      <c r="L30" s="322">
        <v>64.550999999999988</v>
      </c>
      <c r="M30" s="322">
        <v>57.035999999999994</v>
      </c>
      <c r="N30" s="322">
        <v>57.036000000000001</v>
      </c>
      <c r="O30" s="322">
        <v>57.036000000000001</v>
      </c>
      <c r="P30" s="322">
        <v>57.036000000000008</v>
      </c>
      <c r="Q30" s="322">
        <v>57.036000000000001</v>
      </c>
      <c r="R30" s="322">
        <v>57.036000000000001</v>
      </c>
      <c r="S30" s="322">
        <f t="shared" si="8"/>
        <v>57.035999999999987</v>
      </c>
      <c r="U30" s="322">
        <v>57.036000000000001</v>
      </c>
      <c r="V30" s="322">
        <v>57.036000000000008</v>
      </c>
      <c r="W30" s="322">
        <v>57.035999999999994</v>
      </c>
      <c r="X30" s="322">
        <v>57.036000000000001</v>
      </c>
      <c r="Y30" s="322">
        <v>57.036000000000001</v>
      </c>
      <c r="Z30" s="322">
        <v>57.036000000000001</v>
      </c>
      <c r="AA30" s="322">
        <f>'Operating Data'!AI27</f>
        <v>57.036000000000008</v>
      </c>
      <c r="AB30" s="322">
        <f>'Operating Data'!AJ27</f>
        <v>57.035999999999987</v>
      </c>
      <c r="AD30" s="322"/>
      <c r="AE30" s="322"/>
      <c r="AF30" s="322"/>
      <c r="AG30" s="322"/>
      <c r="AH30" s="322"/>
      <c r="AI30" s="322"/>
      <c r="AJ30" s="322"/>
      <c r="AK30" s="322"/>
    </row>
    <row r="31" spans="2:37" x14ac:dyDescent="0.35">
      <c r="B31" s="109" t="s">
        <v>90</v>
      </c>
      <c r="C31" s="109"/>
      <c r="D31" s="109"/>
      <c r="E31" s="109"/>
      <c r="F31" s="109"/>
      <c r="G31" s="109"/>
      <c r="H31" s="109"/>
      <c r="I31" s="109"/>
      <c r="J31" s="109"/>
      <c r="K31" s="109"/>
      <c r="L31" s="322">
        <v>426.39800000000002</v>
      </c>
      <c r="M31" s="322">
        <v>426.39800000000002</v>
      </c>
      <c r="N31" s="322">
        <v>451.39800000000008</v>
      </c>
      <c r="O31" s="322">
        <v>451.39800000000014</v>
      </c>
      <c r="P31" s="322">
        <v>451.39800000000002</v>
      </c>
      <c r="Q31" s="322">
        <v>443.68800000000005</v>
      </c>
      <c r="R31" s="322">
        <v>443.68800000000005</v>
      </c>
      <c r="S31" s="322">
        <f t="shared" si="8"/>
        <v>444.38400000000007</v>
      </c>
      <c r="U31" s="322">
        <v>443.68800000000005</v>
      </c>
      <c r="V31" s="322">
        <v>443.68800000000005</v>
      </c>
      <c r="W31" s="322">
        <v>443.68800000000005</v>
      </c>
      <c r="X31" s="322">
        <v>443.68800000000005</v>
      </c>
      <c r="Y31" s="322">
        <v>444.38400000000001</v>
      </c>
      <c r="Z31" s="322">
        <v>444.38400000000007</v>
      </c>
      <c r="AA31" s="322">
        <f>'Operating Data'!AI28</f>
        <v>444.38400000000013</v>
      </c>
      <c r="AB31" s="322">
        <f>'Operating Data'!AJ28</f>
        <v>444.38400000000007</v>
      </c>
      <c r="AD31" s="322"/>
      <c r="AE31" s="322"/>
      <c r="AF31" s="322"/>
      <c r="AG31" s="322"/>
      <c r="AH31" s="322"/>
      <c r="AI31" s="322"/>
      <c r="AJ31" s="322"/>
      <c r="AK31" s="322"/>
    </row>
    <row r="32" spans="2:37" x14ac:dyDescent="0.35">
      <c r="B32" s="109" t="s">
        <v>91</v>
      </c>
      <c r="C32" s="124"/>
      <c r="D32" s="124"/>
      <c r="E32" s="124"/>
      <c r="F32" s="124"/>
      <c r="G32" s="124"/>
      <c r="H32" s="124"/>
      <c r="I32" s="124"/>
      <c r="J32" s="124"/>
      <c r="K32" s="124"/>
      <c r="L32" s="323">
        <v>1599.25</v>
      </c>
      <c r="M32" s="323">
        <v>1599.25</v>
      </c>
      <c r="N32" s="323">
        <v>1599</v>
      </c>
      <c r="O32" s="323">
        <v>1599.25</v>
      </c>
      <c r="P32" s="323">
        <v>1599.25</v>
      </c>
      <c r="Q32" s="323">
        <v>1401.25</v>
      </c>
      <c r="R32" s="323">
        <v>1401.25</v>
      </c>
      <c r="S32" s="323">
        <f t="shared" si="8"/>
        <v>1401.25</v>
      </c>
      <c r="U32" s="323">
        <v>1401.25</v>
      </c>
      <c r="V32" s="294">
        <v>1401.25</v>
      </c>
      <c r="W32" s="294">
        <v>1401.25</v>
      </c>
      <c r="X32" s="294">
        <v>1401.25</v>
      </c>
      <c r="Y32" s="294">
        <v>1401.25</v>
      </c>
      <c r="Z32" s="294">
        <v>1401.25</v>
      </c>
      <c r="AA32" s="294">
        <f t="shared" ref="AA32" si="11">SUM(AA33:AA35)</f>
        <v>1401.25</v>
      </c>
      <c r="AB32" s="294">
        <f t="shared" ref="AB32" si="12">SUM(AB33:AB35)</f>
        <v>1401.25</v>
      </c>
      <c r="AC32" s="240"/>
      <c r="AD32" s="318"/>
      <c r="AE32" s="318"/>
      <c r="AF32" s="318"/>
      <c r="AG32" s="318"/>
      <c r="AH32" s="318"/>
      <c r="AI32" s="318"/>
      <c r="AJ32" s="318"/>
      <c r="AK32" s="318"/>
    </row>
    <row r="33" spans="2:37" x14ac:dyDescent="0.35">
      <c r="B33" s="38" t="s">
        <v>92</v>
      </c>
      <c r="C33" s="109"/>
      <c r="D33" s="109"/>
      <c r="E33" s="109"/>
      <c r="F33" s="109"/>
      <c r="G33" s="109"/>
      <c r="H33" s="109"/>
      <c r="I33" s="109"/>
      <c r="J33" s="109"/>
      <c r="K33" s="109"/>
      <c r="L33" s="323">
        <v>902.5</v>
      </c>
      <c r="M33" s="323">
        <v>902.5</v>
      </c>
      <c r="N33" s="323">
        <v>902</v>
      </c>
      <c r="O33" s="323">
        <v>902.5</v>
      </c>
      <c r="P33" s="323">
        <v>902.5</v>
      </c>
      <c r="Q33" s="323">
        <v>902.5</v>
      </c>
      <c r="R33" s="323">
        <v>902.5</v>
      </c>
      <c r="S33" s="323">
        <f t="shared" si="8"/>
        <v>902.5</v>
      </c>
      <c r="U33" s="323">
        <v>902.5</v>
      </c>
      <c r="V33" s="286">
        <v>902.5</v>
      </c>
      <c r="W33" s="286">
        <v>902.5</v>
      </c>
      <c r="X33" s="286">
        <v>902.5</v>
      </c>
      <c r="Y33" s="286">
        <v>902.5</v>
      </c>
      <c r="Z33" s="286">
        <v>902.5</v>
      </c>
      <c r="AA33" s="286">
        <v>902.5</v>
      </c>
      <c r="AB33" s="286">
        <v>902.5</v>
      </c>
      <c r="AD33" s="323"/>
      <c r="AE33" s="323"/>
      <c r="AF33" s="323"/>
      <c r="AG33" s="323"/>
      <c r="AH33" s="323"/>
      <c r="AI33" s="323"/>
      <c r="AJ33" s="323"/>
      <c r="AK33" s="323"/>
    </row>
    <row r="34" spans="2:37" x14ac:dyDescent="0.35">
      <c r="B34" s="38" t="s">
        <v>93</v>
      </c>
      <c r="C34" s="109"/>
      <c r="D34" s="109"/>
      <c r="E34" s="109"/>
      <c r="F34" s="109"/>
      <c r="G34" s="109"/>
      <c r="H34" s="109"/>
      <c r="I34" s="109"/>
      <c r="J34" s="109"/>
      <c r="K34" s="109"/>
      <c r="L34" s="292">
        <v>498.75</v>
      </c>
      <c r="M34" s="292">
        <v>498.75</v>
      </c>
      <c r="N34" s="323">
        <v>499</v>
      </c>
      <c r="O34" s="323" vm="1">
        <v>498.75</v>
      </c>
      <c r="P34" s="292" vm="34">
        <v>498.75</v>
      </c>
      <c r="Q34" s="292" vm="502">
        <v>498.75</v>
      </c>
      <c r="R34" s="323" vm="322">
        <v>498.75</v>
      </c>
      <c r="S34" s="323" vm="577">
        <f t="shared" si="8"/>
        <v>498.75</v>
      </c>
      <c r="U34" s="292" vm="97">
        <v>498.75</v>
      </c>
      <c r="V34" s="286" vm="184">
        <v>498.75</v>
      </c>
      <c r="W34" s="286" vm="270">
        <v>498.75</v>
      </c>
      <c r="X34" s="286" vm="322">
        <v>498.75</v>
      </c>
      <c r="Y34" s="286" vm="465">
        <v>498.75</v>
      </c>
      <c r="Z34" s="286" vm="731">
        <v>498.75</v>
      </c>
      <c r="AA34" s="286" vm="577">
        <v>498.75</v>
      </c>
      <c r="AB34" s="286" vm="577">
        <v>498.75</v>
      </c>
      <c r="AD34" s="323"/>
      <c r="AE34" s="323"/>
      <c r="AF34" s="323"/>
      <c r="AG34" s="323"/>
      <c r="AH34" s="323"/>
      <c r="AI34" s="323"/>
      <c r="AJ34" s="323"/>
      <c r="AK34" s="323"/>
    </row>
    <row r="35" spans="2:37" x14ac:dyDescent="0.35">
      <c r="B35" s="38" t="s">
        <v>94</v>
      </c>
      <c r="C35" s="109"/>
      <c r="D35" s="109"/>
      <c r="E35" s="109"/>
      <c r="F35" s="109"/>
      <c r="G35" s="109"/>
      <c r="H35" s="109"/>
      <c r="I35" s="109"/>
      <c r="J35" s="109"/>
      <c r="K35" s="109"/>
      <c r="L35" s="292">
        <v>198</v>
      </c>
      <c r="M35" s="292">
        <v>198</v>
      </c>
      <c r="N35" s="323">
        <v>198</v>
      </c>
      <c r="O35" s="323" vm="2">
        <v>198</v>
      </c>
      <c r="P35" s="292" vm="2">
        <v>198</v>
      </c>
      <c r="Q35" s="292" t="s" vm="319">
        <v>95</v>
      </c>
      <c r="R35" s="323" t="s" vm="319">
        <v>95</v>
      </c>
      <c r="S35" s="323"/>
      <c r="U35" s="292" t="s" vm="98">
        <v>95</v>
      </c>
      <c r="V35" s="292"/>
      <c r="W35" s="292"/>
      <c r="X35" s="292"/>
      <c r="Y35" s="292"/>
      <c r="Z35" s="292"/>
      <c r="AA35" s="292"/>
      <c r="AB35" s="292"/>
      <c r="AD35" s="323"/>
      <c r="AE35" s="323"/>
      <c r="AF35" s="323"/>
      <c r="AG35" s="323"/>
      <c r="AH35" s="323"/>
      <c r="AI35" s="323"/>
      <c r="AJ35" s="323"/>
      <c r="AK35" s="323"/>
    </row>
    <row r="36" spans="2:37" x14ac:dyDescent="0.35">
      <c r="B36" s="109"/>
      <c r="C36" s="109"/>
      <c r="D36" s="109"/>
      <c r="E36" s="109"/>
      <c r="F36" s="109"/>
      <c r="G36" s="109"/>
      <c r="H36" s="109"/>
      <c r="I36" s="109"/>
      <c r="J36" s="109"/>
      <c r="K36" s="109"/>
      <c r="L36" s="322"/>
      <c r="M36" s="322"/>
      <c r="N36" s="322"/>
      <c r="O36" s="322"/>
      <c r="P36" s="322"/>
      <c r="Q36" s="322"/>
      <c r="R36" s="318"/>
      <c r="S36" s="318"/>
      <c r="U36" s="322"/>
      <c r="V36" s="322"/>
      <c r="W36" s="322"/>
      <c r="X36" s="322"/>
      <c r="Y36" s="322"/>
      <c r="Z36" s="322"/>
      <c r="AA36" s="322"/>
      <c r="AB36" s="322"/>
      <c r="AD36" s="322"/>
      <c r="AE36" s="322"/>
      <c r="AF36" s="322"/>
      <c r="AG36" s="322"/>
      <c r="AH36" s="322"/>
      <c r="AI36" s="322"/>
      <c r="AJ36" s="322"/>
      <c r="AK36" s="322"/>
    </row>
    <row r="37" spans="2:37" x14ac:dyDescent="0.35">
      <c r="B37" s="124" t="s">
        <v>96</v>
      </c>
      <c r="C37" s="124"/>
      <c r="D37" s="124"/>
      <c r="E37" s="124"/>
      <c r="F37" s="124"/>
      <c r="G37" s="124"/>
      <c r="H37" s="124"/>
      <c r="I37" s="124"/>
      <c r="J37" s="124"/>
      <c r="K37" s="124"/>
      <c r="L37" s="318">
        <v>539.30833332999998</v>
      </c>
      <c r="M37" s="318">
        <v>551.255</v>
      </c>
      <c r="N37" s="318">
        <v>551</v>
      </c>
      <c r="O37" s="318">
        <v>551.259906</v>
      </c>
      <c r="P37" s="318">
        <v>551.259906</v>
      </c>
      <c r="Q37" s="318">
        <v>551.259906</v>
      </c>
      <c r="R37" s="318">
        <v>551.259906</v>
      </c>
      <c r="S37" s="318">
        <f t="shared" ref="S37:S41" si="13">AB37</f>
        <v>245.28490600000001</v>
      </c>
      <c r="U37" s="318">
        <v>551.259906</v>
      </c>
      <c r="V37" s="318">
        <v>551.259906</v>
      </c>
      <c r="W37" s="318">
        <v>551.259906</v>
      </c>
      <c r="X37" s="318">
        <v>551.259906</v>
      </c>
      <c r="Y37" s="318">
        <v>551.259906</v>
      </c>
      <c r="Z37" s="318">
        <v>551.259906</v>
      </c>
      <c r="AA37" s="318">
        <f t="shared" ref="AA37:AB37" si="14">AA38</f>
        <v>245.28490600000001</v>
      </c>
      <c r="AB37" s="318">
        <f t="shared" si="14"/>
        <v>245.28490600000001</v>
      </c>
      <c r="AD37" s="285"/>
      <c r="AE37" s="285"/>
      <c r="AF37" s="285"/>
      <c r="AG37" s="285"/>
      <c r="AH37" s="285"/>
      <c r="AI37" s="285"/>
      <c r="AJ37" s="285"/>
      <c r="AK37" s="285"/>
    </row>
    <row r="38" spans="2:37" x14ac:dyDescent="0.35">
      <c r="B38" s="109" t="s">
        <v>91</v>
      </c>
      <c r="C38" s="109"/>
      <c r="D38" s="109"/>
      <c r="E38" s="109"/>
      <c r="F38" s="109"/>
      <c r="G38" s="109"/>
      <c r="H38" s="109"/>
      <c r="I38" s="109"/>
      <c r="J38" s="109"/>
      <c r="K38" s="109"/>
      <c r="L38" s="323">
        <v>539.30833332999998</v>
      </c>
      <c r="M38" s="323">
        <v>551.255</v>
      </c>
      <c r="N38" s="323">
        <v>551</v>
      </c>
      <c r="O38" s="323">
        <v>551.259906</v>
      </c>
      <c r="P38" s="323">
        <v>551.259906</v>
      </c>
      <c r="Q38" s="323">
        <v>551.259906</v>
      </c>
      <c r="R38" s="323">
        <v>551.259906</v>
      </c>
      <c r="S38" s="323">
        <f t="shared" si="13"/>
        <v>245.28490600000001</v>
      </c>
      <c r="U38" s="323">
        <v>551.259906</v>
      </c>
      <c r="V38" s="323">
        <v>551.259906</v>
      </c>
      <c r="W38" s="323">
        <v>551.259906</v>
      </c>
      <c r="X38" s="323">
        <v>551.259906</v>
      </c>
      <c r="Y38" s="323">
        <v>551.259906</v>
      </c>
      <c r="Z38" s="323">
        <v>551.259906</v>
      </c>
      <c r="AA38" s="323">
        <f t="shared" ref="AA38" si="15">+SUM(AA39:AA41)</f>
        <v>245.28490600000001</v>
      </c>
      <c r="AB38" s="323">
        <f t="shared" ref="AB38" si="16">+SUM(AB39:AB41)</f>
        <v>245.28490600000001</v>
      </c>
      <c r="AD38" s="294"/>
      <c r="AE38" s="294"/>
      <c r="AF38" s="294"/>
      <c r="AG38" s="294"/>
      <c r="AH38" s="294"/>
      <c r="AI38" s="294"/>
      <c r="AJ38" s="294"/>
      <c r="AK38" s="294"/>
    </row>
    <row r="39" spans="2:37" x14ac:dyDescent="0.35">
      <c r="B39" s="112" t="s">
        <v>97</v>
      </c>
      <c r="C39" s="109"/>
      <c r="D39" s="109"/>
      <c r="E39" s="109"/>
      <c r="F39" s="109"/>
      <c r="G39" s="109"/>
      <c r="H39" s="109"/>
      <c r="I39" s="109"/>
      <c r="J39" s="109"/>
      <c r="K39" s="109"/>
      <c r="L39" s="323">
        <v>233.33333332999999</v>
      </c>
      <c r="M39" s="323">
        <v>245.28</v>
      </c>
      <c r="N39" s="323">
        <v>245</v>
      </c>
      <c r="O39" s="323" vm="3">
        <v>245.28490600000001</v>
      </c>
      <c r="P39" s="292" vm="3">
        <v>245.28490600000001</v>
      </c>
      <c r="Q39" s="292" vm="503">
        <v>245.28490600000001</v>
      </c>
      <c r="R39" s="323" vm="180">
        <v>245.28490600000001</v>
      </c>
      <c r="S39" s="323" vm="180">
        <f t="shared" si="13"/>
        <v>245.28490600000001</v>
      </c>
      <c r="U39" s="292" vm="35">
        <v>245.28490600000001</v>
      </c>
      <c r="V39" s="292" vm="180">
        <v>245.28490600000001</v>
      </c>
      <c r="W39" s="286" vm="180">
        <v>245.28490600000001</v>
      </c>
      <c r="X39" s="286" vm="180">
        <v>245.28490600000001</v>
      </c>
      <c r="Y39" s="286" vm="35">
        <v>245.28490600000001</v>
      </c>
      <c r="Z39" s="286" vm="732">
        <v>245.28490600000001</v>
      </c>
      <c r="AA39" s="286" vm="180">
        <v>245.28490600000001</v>
      </c>
      <c r="AB39" s="286" vm="180">
        <v>245.28490600000001</v>
      </c>
      <c r="AD39" s="323"/>
      <c r="AE39" s="323"/>
      <c r="AF39" s="323"/>
      <c r="AG39" s="323"/>
      <c r="AH39" s="323"/>
      <c r="AI39" s="323"/>
      <c r="AJ39" s="323"/>
      <c r="AK39" s="323"/>
    </row>
    <row r="40" spans="2:37" x14ac:dyDescent="0.35">
      <c r="B40" s="112" t="s">
        <v>98</v>
      </c>
      <c r="C40" s="109"/>
      <c r="D40" s="109"/>
      <c r="E40" s="109"/>
      <c r="F40" s="109"/>
      <c r="G40" s="109"/>
      <c r="H40" s="109"/>
      <c r="I40" s="109"/>
      <c r="J40" s="109"/>
      <c r="K40" s="109"/>
      <c r="L40" s="292">
        <v>109.5</v>
      </c>
      <c r="M40" s="292">
        <v>109.5</v>
      </c>
      <c r="N40" s="292">
        <v>110</v>
      </c>
      <c r="O40" s="292" vm="4">
        <v>109.5</v>
      </c>
      <c r="P40" s="292" vm="4">
        <v>109.5</v>
      </c>
      <c r="Q40" s="292" vm="504">
        <v>109.5</v>
      </c>
      <c r="R40" s="292" vm="179">
        <v>109.5</v>
      </c>
      <c r="S40" s="292" t="str">
        <f t="shared" si="13"/>
        <v>-</v>
      </c>
      <c r="U40" s="292" vm="36">
        <v>109.5</v>
      </c>
      <c r="V40" s="292" vm="179">
        <v>109.5</v>
      </c>
      <c r="W40" s="286" vm="179">
        <v>109.5</v>
      </c>
      <c r="X40" s="286" vm="179">
        <v>109.5</v>
      </c>
      <c r="Y40" s="286" vm="36">
        <v>109.5</v>
      </c>
      <c r="Z40" s="286" vm="732">
        <v>109.5</v>
      </c>
      <c r="AA40" s="286" t="s">
        <v>18</v>
      </c>
      <c r="AB40" s="286" t="s">
        <v>18</v>
      </c>
      <c r="AD40" s="292"/>
      <c r="AE40" s="292"/>
      <c r="AF40" s="292"/>
      <c r="AG40" s="292"/>
      <c r="AH40" s="292"/>
      <c r="AI40" s="292"/>
      <c r="AJ40" s="292"/>
      <c r="AK40" s="292"/>
    </row>
    <row r="41" spans="2:37" x14ac:dyDescent="0.35">
      <c r="B41" s="112" t="s">
        <v>99</v>
      </c>
      <c r="C41" s="109"/>
      <c r="D41" s="109"/>
      <c r="E41" s="109"/>
      <c r="F41" s="109"/>
      <c r="G41" s="109"/>
      <c r="H41" s="109"/>
      <c r="I41" s="109"/>
      <c r="J41" s="109"/>
      <c r="K41" s="109"/>
      <c r="L41" s="292">
        <v>196.47499999999999</v>
      </c>
      <c r="M41" s="292">
        <v>196.47499999999999</v>
      </c>
      <c r="N41" s="292">
        <v>196</v>
      </c>
      <c r="O41" s="292" vm="5">
        <v>196.47499999999999</v>
      </c>
      <c r="P41" s="292" vm="5">
        <v>196.47499999999999</v>
      </c>
      <c r="Q41" s="292" vm="505">
        <v>196.47499999999999</v>
      </c>
      <c r="R41" s="292" vm="181">
        <v>196.47499999999999</v>
      </c>
      <c r="S41" s="292" t="str">
        <f t="shared" si="13"/>
        <v>-</v>
      </c>
      <c r="U41" s="292" vm="37">
        <v>196.47499999999999</v>
      </c>
      <c r="V41" s="292" vm="181">
        <v>196.47499999999999</v>
      </c>
      <c r="W41" s="286" vm="181">
        <v>196.47499999999999</v>
      </c>
      <c r="X41" s="286" vm="181">
        <v>196.47499999999999</v>
      </c>
      <c r="Y41" s="286" vm="37">
        <v>196.47499999999999</v>
      </c>
      <c r="Z41" s="286" vm="732">
        <v>196.47499999999999</v>
      </c>
      <c r="AA41" s="286" t="s">
        <v>18</v>
      </c>
      <c r="AB41" s="286" t="s">
        <v>18</v>
      </c>
      <c r="AD41" s="292"/>
      <c r="AE41" s="292"/>
      <c r="AF41" s="292"/>
      <c r="AG41" s="292"/>
      <c r="AH41" s="292"/>
      <c r="AI41" s="292"/>
      <c r="AJ41" s="292"/>
      <c r="AK41" s="292"/>
    </row>
    <row r="42" spans="2:37" x14ac:dyDescent="0.35">
      <c r="B42" s="109"/>
      <c r="C42" s="109"/>
      <c r="D42" s="109"/>
      <c r="E42" s="109"/>
      <c r="F42" s="109"/>
      <c r="G42" s="109"/>
      <c r="H42" s="109"/>
      <c r="I42" s="109"/>
      <c r="J42" s="109"/>
      <c r="K42" s="109"/>
      <c r="L42" s="323"/>
      <c r="M42" s="323"/>
      <c r="N42" s="323"/>
      <c r="O42" s="323"/>
      <c r="P42" s="323"/>
      <c r="R42" s="318"/>
      <c r="S42" s="318"/>
      <c r="AD42" s="294"/>
      <c r="AE42" s="294"/>
      <c r="AF42" s="294"/>
      <c r="AG42" s="294"/>
      <c r="AH42" s="294"/>
      <c r="AI42" s="294"/>
      <c r="AJ42" s="294"/>
      <c r="AK42" s="294"/>
    </row>
    <row r="43" spans="2:37" x14ac:dyDescent="0.35">
      <c r="B43" s="199" t="s">
        <v>100</v>
      </c>
      <c r="C43" s="109"/>
      <c r="D43" s="109"/>
      <c r="E43" s="109"/>
      <c r="F43" s="109"/>
      <c r="G43" s="109"/>
      <c r="H43" s="109"/>
      <c r="I43" s="109"/>
      <c r="J43" s="109"/>
      <c r="K43" s="109"/>
      <c r="L43" s="285">
        <v>0</v>
      </c>
      <c r="M43" s="285">
        <v>0</v>
      </c>
      <c r="N43" s="285">
        <v>33.67625392630989</v>
      </c>
      <c r="O43" s="285">
        <v>28.234470581891799</v>
      </c>
      <c r="P43" s="285">
        <v>28.236061853502157</v>
      </c>
      <c r="Q43" s="285">
        <v>37.296138959751787</v>
      </c>
      <c r="R43" s="318">
        <v>35.41177583984922</v>
      </c>
      <c r="S43" s="318">
        <f t="shared" ref="S43:S45" si="17">AB43</f>
        <v>51.699439795650484</v>
      </c>
      <c r="U43" s="285">
        <v>2.2959527337239201</v>
      </c>
      <c r="V43" s="285">
        <v>6.6085160050673597</v>
      </c>
      <c r="W43" s="285">
        <v>16.30874231959908</v>
      </c>
      <c r="X43" s="285">
        <v>35.41177583984922</v>
      </c>
      <c r="Y43" s="285">
        <v>3.9855538034167903</v>
      </c>
      <c r="Z43" s="285">
        <v>11.223234409708981</v>
      </c>
      <c r="AA43" s="285">
        <v>20.535681105737847</v>
      </c>
      <c r="AB43" s="285">
        <v>51.699439795650484</v>
      </c>
      <c r="AD43" s="294"/>
      <c r="AE43" s="294"/>
      <c r="AF43" s="294"/>
      <c r="AG43" s="294"/>
      <c r="AH43" s="294"/>
      <c r="AI43" s="294"/>
      <c r="AJ43" s="294"/>
      <c r="AK43" s="294"/>
    </row>
    <row r="44" spans="2:37" x14ac:dyDescent="0.35">
      <c r="B44" s="109" t="s">
        <v>101</v>
      </c>
      <c r="C44" s="109"/>
      <c r="D44" s="109"/>
      <c r="E44" s="109"/>
      <c r="F44" s="109"/>
      <c r="G44" s="109"/>
      <c r="H44" s="109"/>
      <c r="I44" s="109"/>
      <c r="J44" s="109"/>
      <c r="K44" s="109"/>
      <c r="L44" s="294">
        <v>0</v>
      </c>
      <c r="M44" s="294">
        <v>0</v>
      </c>
      <c r="N44" s="294">
        <v>28.565855742949953</v>
      </c>
      <c r="O44" s="294">
        <v>26.526643439999997</v>
      </c>
      <c r="P44" s="294">
        <v>25.563646729999995</v>
      </c>
      <c r="Q44" s="294">
        <v>30.612246649999992</v>
      </c>
      <c r="R44" s="318">
        <v>29.364894289999999</v>
      </c>
      <c r="S44" s="318">
        <f t="shared" si="17"/>
        <v>35.581415917418006</v>
      </c>
      <c r="U44" s="294">
        <v>1.9410739500000003</v>
      </c>
      <c r="V44" s="294">
        <v>5.5500668300000005</v>
      </c>
      <c r="W44" s="294">
        <v>14.48590656</v>
      </c>
      <c r="X44" s="294">
        <v>29.364894289999999</v>
      </c>
      <c r="Y44" s="294">
        <v>2.9970649273680001</v>
      </c>
      <c r="Z44" s="294">
        <v>9.7856227574179986</v>
      </c>
      <c r="AA44" s="294">
        <v>18.708316547418001</v>
      </c>
      <c r="AB44" s="294">
        <v>35.581415917418006</v>
      </c>
      <c r="AD44" s="294"/>
      <c r="AE44" s="294"/>
      <c r="AF44" s="294"/>
      <c r="AG44" s="294"/>
      <c r="AH44" s="294"/>
      <c r="AI44" s="294"/>
      <c r="AJ44" s="294"/>
      <c r="AK44" s="294"/>
    </row>
    <row r="45" spans="2:37" x14ac:dyDescent="0.35">
      <c r="B45" s="109" t="s">
        <v>91</v>
      </c>
      <c r="C45" s="109"/>
      <c r="D45" s="109"/>
      <c r="E45" s="109"/>
      <c r="F45" s="109"/>
      <c r="G45" s="109"/>
      <c r="H45" s="109"/>
      <c r="I45" s="109"/>
      <c r="J45" s="109"/>
      <c r="K45" s="109"/>
      <c r="L45" s="294">
        <v>0</v>
      </c>
      <c r="M45" s="294">
        <v>0</v>
      </c>
      <c r="N45" s="294">
        <v>5.1103981833599343</v>
      </c>
      <c r="O45" s="294">
        <v>1.7078271418917998</v>
      </c>
      <c r="P45" s="294">
        <v>2.67241512350216</v>
      </c>
      <c r="Q45" s="294">
        <v>6.6838923097518004</v>
      </c>
      <c r="R45" s="318">
        <v>6.0468815498492194</v>
      </c>
      <c r="S45" s="318">
        <f t="shared" si="17"/>
        <v>16.118023878232481</v>
      </c>
      <c r="U45" s="294">
        <v>0.35487878372392001</v>
      </c>
      <c r="V45" s="294">
        <v>1.0584491750673601</v>
      </c>
      <c r="W45" s="294">
        <v>1.8228357595990801</v>
      </c>
      <c r="X45" s="294">
        <v>6.0468815498492194</v>
      </c>
      <c r="Y45" s="294">
        <v>0.9884888760487901</v>
      </c>
      <c r="Z45" s="294">
        <v>1.4376116522909801</v>
      </c>
      <c r="AA45" s="294">
        <v>1.8273645583198501</v>
      </c>
      <c r="AB45" s="294">
        <v>16.118023878232481</v>
      </c>
      <c r="AD45" s="294"/>
      <c r="AE45" s="294"/>
      <c r="AF45" s="294"/>
      <c r="AG45" s="294"/>
      <c r="AH45" s="294"/>
      <c r="AI45" s="294"/>
      <c r="AJ45" s="294"/>
      <c r="AK45" s="294"/>
    </row>
    <row r="47" spans="2:37" x14ac:dyDescent="0.35">
      <c r="B47" s="32" t="s">
        <v>102</v>
      </c>
      <c r="C47" s="32"/>
      <c r="D47" s="32"/>
      <c r="E47" s="32"/>
      <c r="F47" s="32"/>
      <c r="G47" s="32"/>
      <c r="H47" s="32"/>
      <c r="I47" s="32"/>
      <c r="J47" s="32"/>
      <c r="K47" s="32"/>
    </row>
    <row r="48" spans="2:37" x14ac:dyDescent="0.35">
      <c r="B48" s="20" t="s">
        <v>103</v>
      </c>
      <c r="C48" s="20"/>
      <c r="D48" s="20"/>
      <c r="E48" s="20"/>
      <c r="F48" s="20"/>
      <c r="G48" s="20"/>
      <c r="H48" s="20"/>
      <c r="I48" s="20"/>
      <c r="J48" s="20"/>
      <c r="K48" s="20"/>
      <c r="L48" s="276">
        <v>0.05</v>
      </c>
      <c r="M48" s="276">
        <v>-0.18999999999999995</v>
      </c>
      <c r="N48" s="276">
        <v>-3.0000000000000027E-2</v>
      </c>
      <c r="O48" s="276">
        <v>-6.9999999999999951E-2</v>
      </c>
      <c r="P48" s="276">
        <v>-0.37</v>
      </c>
      <c r="Q48" s="276">
        <v>-1.0000000000000009E-2</v>
      </c>
      <c r="R48" s="276">
        <v>0.15999999999999992</v>
      </c>
      <c r="S48" s="276">
        <f t="shared" ref="S48:S49" si="18">AB48</f>
        <v>0.31000000000000005</v>
      </c>
      <c r="U48" s="276">
        <v>0.37999999999999989</v>
      </c>
      <c r="V48" s="289">
        <v>0.39999999999999991</v>
      </c>
      <c r="W48" s="289">
        <v>0.33000000000000007</v>
      </c>
      <c r="X48" s="289">
        <v>0.15999999999999992</v>
      </c>
      <c r="Y48" s="289">
        <v>0.41999999999999993</v>
      </c>
      <c r="Z48" s="289">
        <v>0.40999999999999992</v>
      </c>
      <c r="AA48" s="289">
        <v>0.37999999999999989</v>
      </c>
      <c r="AB48" s="289">
        <v>0.31000000000000005</v>
      </c>
      <c r="AD48" s="305"/>
      <c r="AE48" s="305"/>
      <c r="AF48" s="305"/>
      <c r="AG48" s="305"/>
      <c r="AH48" s="305"/>
      <c r="AI48" s="305"/>
      <c r="AJ48" s="305"/>
      <c r="AK48" s="305"/>
    </row>
    <row r="49" spans="2:58" x14ac:dyDescent="0.35">
      <c r="B49" s="20" t="s">
        <v>104</v>
      </c>
      <c r="C49" s="20"/>
      <c r="D49" s="20"/>
      <c r="E49" s="20"/>
      <c r="F49" s="20"/>
      <c r="G49" s="20"/>
      <c r="H49" s="20"/>
      <c r="I49" s="20"/>
      <c r="J49" s="20"/>
      <c r="K49" s="20"/>
      <c r="L49" s="330">
        <v>0.81536158909342271</v>
      </c>
      <c r="M49" s="330">
        <v>0.80910000000000004</v>
      </c>
      <c r="N49" s="330">
        <v>0.79900000000000004</v>
      </c>
      <c r="O49" s="330" vm="6">
        <v>0.73</v>
      </c>
      <c r="P49" s="276" vm="40">
        <v>0.86311800000000005</v>
      </c>
      <c r="Q49" s="276" vm="498">
        <v>0.901146</v>
      </c>
      <c r="R49" s="330" vm="722">
        <v>0.871641</v>
      </c>
      <c r="S49" s="330" vm="761">
        <f t="shared" si="18"/>
        <v>0.83953199999999994</v>
      </c>
      <c r="U49" s="276" vm="740">
        <v>0.90286</v>
      </c>
      <c r="V49" s="289" vm="301">
        <v>0.94523299999999999</v>
      </c>
      <c r="W49" s="289" vm="269">
        <v>0.89457699999999996</v>
      </c>
      <c r="X49" s="289" vm="722">
        <v>0.871641</v>
      </c>
      <c r="Y49" s="289" vm="506">
        <v>1.076557</v>
      </c>
      <c r="Z49" s="289" vm="576">
        <v>1.0161929999999999</v>
      </c>
      <c r="AA49" s="289" vm="576">
        <v>1.0161929999999999</v>
      </c>
      <c r="AB49" s="289" vm="761">
        <v>0.83953199999999994</v>
      </c>
      <c r="AD49" s="305"/>
      <c r="AE49" s="305"/>
      <c r="AF49" s="305"/>
      <c r="AG49" s="305"/>
      <c r="AH49" s="305"/>
      <c r="AI49" s="305"/>
      <c r="AJ49" s="305"/>
      <c r="AK49" s="305"/>
    </row>
    <row r="50" spans="2:58" x14ac:dyDescent="0.35">
      <c r="B50" s="9"/>
      <c r="C50" s="9"/>
      <c r="D50" s="9"/>
      <c r="E50" s="9"/>
      <c r="F50" s="9"/>
      <c r="G50" s="9"/>
      <c r="H50" s="9"/>
      <c r="I50" s="9"/>
      <c r="J50" s="9"/>
      <c r="K50" s="9"/>
      <c r="L50" s="292"/>
      <c r="M50" s="292"/>
      <c r="N50" s="292"/>
      <c r="O50" s="292"/>
      <c r="P50" s="292"/>
      <c r="Q50" s="292"/>
      <c r="R50" s="292"/>
      <c r="S50" s="292"/>
      <c r="U50" s="292"/>
      <c r="V50" s="292"/>
      <c r="W50" s="292"/>
      <c r="X50" s="292"/>
      <c r="Y50" s="292"/>
      <c r="Z50" s="292"/>
      <c r="AA50" s="292"/>
      <c r="AB50" s="292"/>
      <c r="AD50" s="286"/>
      <c r="AE50" s="286"/>
      <c r="AF50" s="286"/>
      <c r="AG50" s="286"/>
      <c r="AH50" s="286"/>
      <c r="AI50" s="286"/>
      <c r="AJ50" s="286"/>
      <c r="AK50" s="286"/>
    </row>
    <row r="51" spans="2:58" x14ac:dyDescent="0.35">
      <c r="B51" s="39" t="s">
        <v>105</v>
      </c>
      <c r="C51" s="39"/>
      <c r="D51" s="39"/>
      <c r="E51" s="39"/>
      <c r="F51" s="39"/>
      <c r="G51" s="39"/>
      <c r="H51" s="39"/>
      <c r="I51" s="39"/>
      <c r="J51" s="39"/>
      <c r="K51" s="39"/>
      <c r="L51" s="324"/>
      <c r="M51" s="324"/>
      <c r="N51" s="324"/>
      <c r="O51" s="324"/>
      <c r="P51" s="324"/>
      <c r="Q51" s="324"/>
      <c r="R51" s="324"/>
      <c r="S51" s="324"/>
      <c r="U51" s="324"/>
      <c r="V51" s="324"/>
      <c r="W51" s="324"/>
      <c r="X51" s="324"/>
      <c r="Y51" s="324"/>
      <c r="Z51" s="324"/>
      <c r="AA51" s="324"/>
      <c r="AB51" s="324"/>
      <c r="AD51" s="324"/>
      <c r="AE51" s="324"/>
      <c r="AF51" s="324"/>
      <c r="AG51" s="324"/>
      <c r="AH51" s="324"/>
      <c r="AI51" s="324"/>
      <c r="AJ51" s="324"/>
      <c r="AK51" s="324"/>
    </row>
    <row r="52" spans="2:58" x14ac:dyDescent="0.35">
      <c r="B52" s="20" t="s">
        <v>101</v>
      </c>
      <c r="C52" s="20"/>
      <c r="D52" s="20"/>
      <c r="E52" s="20"/>
      <c r="F52" s="20"/>
      <c r="G52" s="20"/>
      <c r="H52" s="20"/>
      <c r="I52" s="20"/>
      <c r="J52" s="20"/>
      <c r="K52" s="20"/>
      <c r="L52" s="295">
        <v>0.21115503999503241</v>
      </c>
      <c r="M52" s="295">
        <v>0.1583491142567415</v>
      </c>
      <c r="N52" s="295">
        <v>0.21495500234917533</v>
      </c>
      <c r="O52" s="295">
        <v>0.20330606845667049</v>
      </c>
      <c r="P52" s="295">
        <v>0.26009163316648093</v>
      </c>
      <c r="Q52" s="295">
        <v>0.27684280734806543</v>
      </c>
      <c r="R52" s="295" vm="726">
        <v>0.25704518215526989</v>
      </c>
      <c r="S52" s="295" vm="762">
        <f t="shared" ref="S52:S53" si="19">AB52</f>
        <v>0.241884567429067</v>
      </c>
      <c r="U52" s="295">
        <v>0.31606759495540238</v>
      </c>
      <c r="V52" s="1">
        <v>0.32921217874026948</v>
      </c>
      <c r="W52" s="1">
        <v>0.25232362796311997</v>
      </c>
      <c r="X52" s="1" vm="726">
        <v>0.25704518215526989</v>
      </c>
      <c r="Y52" s="1" vm="466">
        <v>0.28932502827689566</v>
      </c>
      <c r="Z52" s="1" vm="579">
        <v>0.24487237236911336</v>
      </c>
      <c r="AA52" s="1" vm="695">
        <v>0.23855354799230397</v>
      </c>
      <c r="AB52" s="1" vm="762">
        <v>0.241884567429067</v>
      </c>
      <c r="AD52" s="295"/>
      <c r="AE52" s="295"/>
      <c r="AF52" s="295"/>
      <c r="AG52" s="295"/>
      <c r="AH52" s="295"/>
      <c r="AI52" s="295"/>
      <c r="AJ52" s="295"/>
      <c r="AK52" s="295"/>
    </row>
    <row r="53" spans="2:58" x14ac:dyDescent="0.35">
      <c r="B53" s="20" t="s">
        <v>91</v>
      </c>
      <c r="C53" s="20"/>
      <c r="D53" s="20"/>
      <c r="E53" s="20"/>
      <c r="F53" s="20"/>
      <c r="G53" s="20"/>
      <c r="H53" s="20"/>
      <c r="I53" s="20"/>
      <c r="J53" s="20"/>
      <c r="K53" s="20"/>
      <c r="L53" s="295">
        <v>0.39931864616472973</v>
      </c>
      <c r="M53" s="295">
        <v>0.29471717116701962</v>
      </c>
      <c r="N53" s="330">
        <v>0.39461504752483872</v>
      </c>
      <c r="O53" s="330">
        <v>0.39103754580500416</v>
      </c>
      <c r="P53" s="330">
        <v>0.41344456562366588</v>
      </c>
      <c r="Q53" s="330">
        <v>0.34981750662308198</v>
      </c>
      <c r="R53" s="295">
        <v>0.46859220483418884</v>
      </c>
      <c r="S53" s="295">
        <f t="shared" si="19"/>
        <v>0.32878151848178611</v>
      </c>
      <c r="U53" s="330">
        <v>0.68993879627099031</v>
      </c>
      <c r="V53" s="289">
        <v>0.54296941992955017</v>
      </c>
      <c r="W53" s="289">
        <v>0.465850298483931</v>
      </c>
      <c r="X53" s="289">
        <v>0.46859220483418884</v>
      </c>
      <c r="Y53" s="289">
        <v>0.46369275478276673</v>
      </c>
      <c r="Z53" s="289">
        <v>0.40094599310994034</v>
      </c>
      <c r="AA53" s="289">
        <v>0.34891719727905157</v>
      </c>
      <c r="AB53" s="289">
        <v>0.32878151848178611</v>
      </c>
      <c r="AD53" s="295"/>
      <c r="AE53" s="295"/>
      <c r="AF53" s="295"/>
      <c r="AG53" s="295"/>
      <c r="AH53" s="295"/>
      <c r="AI53" s="295"/>
      <c r="AJ53" s="295"/>
      <c r="AK53" s="295"/>
    </row>
    <row r="54" spans="2:58" x14ac:dyDescent="0.35">
      <c r="B54" s="32"/>
      <c r="C54" s="32"/>
      <c r="D54" s="32"/>
      <c r="E54" s="32"/>
      <c r="F54" s="32"/>
      <c r="G54" s="32"/>
      <c r="H54" s="32"/>
      <c r="I54" s="32"/>
      <c r="J54" s="32"/>
      <c r="K54" s="32"/>
      <c r="L54" s="318"/>
      <c r="M54" s="318"/>
      <c r="N54" s="318"/>
      <c r="O54" s="318"/>
      <c r="P54" s="318"/>
      <c r="Q54" s="318"/>
      <c r="R54" s="318"/>
      <c r="S54" s="318"/>
      <c r="U54" s="318"/>
      <c r="V54" s="318"/>
      <c r="W54" s="318"/>
      <c r="X54" s="318"/>
      <c r="Y54" s="318"/>
      <c r="Z54" s="318"/>
      <c r="AA54" s="318"/>
      <c r="AB54" s="318"/>
      <c r="AD54" s="285"/>
      <c r="AE54" s="285"/>
      <c r="AF54" s="285"/>
      <c r="AG54" s="285"/>
      <c r="AH54" s="285"/>
      <c r="AI54" s="285"/>
      <c r="AJ54" s="285"/>
      <c r="AK54" s="285"/>
    </row>
    <row r="55" spans="2:58" x14ac:dyDescent="0.35">
      <c r="B55" s="36" t="s">
        <v>106</v>
      </c>
      <c r="C55" s="36"/>
      <c r="D55" s="36"/>
      <c r="E55" s="36"/>
      <c r="F55" s="36"/>
      <c r="G55" s="36"/>
      <c r="H55" s="36"/>
      <c r="I55" s="36"/>
      <c r="J55" s="36"/>
      <c r="K55" s="36"/>
      <c r="L55" s="325">
        <v>18899.44349705955</v>
      </c>
      <c r="M55" s="325">
        <v>14096.226251612366</v>
      </c>
      <c r="N55" s="325">
        <v>18792.488699846002</v>
      </c>
      <c r="O55" s="325">
        <v>15283.099539593</v>
      </c>
      <c r="P55" s="325">
        <v>11775.210974066</v>
      </c>
      <c r="Q55" s="325">
        <v>14098.650056978</v>
      </c>
      <c r="R55" s="325">
        <v>17545.888302175998</v>
      </c>
      <c r="S55" s="325">
        <f t="shared" ref="S55:S59" si="20">AB55</f>
        <v>16030.454754791001</v>
      </c>
      <c r="U55" s="325">
        <v>6980.5944344519994</v>
      </c>
      <c r="V55" s="325">
        <v>11105.645770838999</v>
      </c>
      <c r="W55" s="325">
        <v>13676.382025013001</v>
      </c>
      <c r="X55" s="325">
        <v>17545.888302175998</v>
      </c>
      <c r="Y55" s="325">
        <v>5625.6045804149999</v>
      </c>
      <c r="Z55" s="325">
        <v>9727.8388298579994</v>
      </c>
      <c r="AA55" s="325">
        <f t="shared" ref="AA55" si="21">+AA56+AA59</f>
        <v>12173.319385698</v>
      </c>
      <c r="AB55" s="325">
        <f t="shared" ref="AB55" si="22">+AB56+AB59</f>
        <v>16030.454754791001</v>
      </c>
      <c r="AD55" s="325">
        <f>U55</f>
        <v>6980.5944344519994</v>
      </c>
      <c r="AE55" s="325">
        <f t="shared" ref="AE55" si="23">V55-U55</f>
        <v>4125.0513363869995</v>
      </c>
      <c r="AF55" s="325">
        <f t="shared" ref="AF55" si="24">W55-V55</f>
        <v>2570.7362541740022</v>
      </c>
      <c r="AG55" s="325">
        <f t="shared" ref="AG55:AK55" si="25">X55-W55</f>
        <v>3869.5062771629964</v>
      </c>
      <c r="AH55" s="325">
        <f>Y55</f>
        <v>5625.6045804149999</v>
      </c>
      <c r="AI55" s="325">
        <f t="shared" si="25"/>
        <v>4102.2342494429995</v>
      </c>
      <c r="AJ55" s="325">
        <f t="shared" si="25"/>
        <v>2445.4805558400003</v>
      </c>
      <c r="AK55" s="325">
        <f t="shared" si="25"/>
        <v>3857.1353690930009</v>
      </c>
    </row>
    <row r="56" spans="2:58" x14ac:dyDescent="0.35">
      <c r="B56" t="s">
        <v>101</v>
      </c>
      <c r="L56" s="327">
        <v>13305.216875919999</v>
      </c>
      <c r="M56" s="327">
        <v>9967.4066723499873</v>
      </c>
      <c r="N56" s="327">
        <v>13249.010699846003</v>
      </c>
      <c r="O56" s="327">
        <v>9804.8864142660004</v>
      </c>
      <c r="P56" s="327">
        <v>6043.9936189320006</v>
      </c>
      <c r="Q56" s="327">
        <v>9804.6576540549995</v>
      </c>
      <c r="R56" s="327">
        <v>11778.183661597999</v>
      </c>
      <c r="S56" s="327">
        <f t="shared" si="20"/>
        <v>11994.678054503</v>
      </c>
      <c r="U56" s="327">
        <v>4869.1540380599999</v>
      </c>
      <c r="V56" s="290">
        <v>7782.3145610529991</v>
      </c>
      <c r="W56" s="290">
        <v>9383.7485475970007</v>
      </c>
      <c r="X56" s="290">
        <v>11778.183661597999</v>
      </c>
      <c r="Y56" s="290">
        <v>4222.1457195140001</v>
      </c>
      <c r="Z56" s="290">
        <v>7287.2685414179996</v>
      </c>
      <c r="AA56" s="290">
        <v>8969.9140866510006</v>
      </c>
      <c r="AB56" s="290">
        <v>11994.678054503</v>
      </c>
      <c r="AD56" s="327">
        <f>U56</f>
        <v>4869.1540380599999</v>
      </c>
      <c r="AE56" s="327">
        <f t="shared" ref="AE56:AK58" si="26">V56-U56</f>
        <v>2913.1605229929992</v>
      </c>
      <c r="AF56" s="327">
        <f t="shared" si="26"/>
        <v>1601.4339865440015</v>
      </c>
      <c r="AG56" s="327">
        <f t="shared" si="26"/>
        <v>2394.4351140009985</v>
      </c>
      <c r="AH56" s="327">
        <f>Y56</f>
        <v>4222.1457195140001</v>
      </c>
      <c r="AI56" s="327">
        <f t="shared" si="26"/>
        <v>3065.1228219039995</v>
      </c>
      <c r="AJ56" s="327">
        <f t="shared" si="26"/>
        <v>1682.645545233001</v>
      </c>
      <c r="AK56" s="327">
        <f t="shared" si="26"/>
        <v>3024.763967851999</v>
      </c>
    </row>
    <row r="57" spans="2:58" x14ac:dyDescent="0.35">
      <c r="B57" s="9" t="s">
        <v>107</v>
      </c>
      <c r="L57" s="327">
        <v>11476.45432042</v>
      </c>
      <c r="M57" s="327">
        <v>8599.346833284988</v>
      </c>
      <c r="N57" s="327">
        <v>11614.100694076003</v>
      </c>
      <c r="O57" s="327">
        <v>8328.4802550059994</v>
      </c>
      <c r="P57" s="327">
        <v>4359.1912459320001</v>
      </c>
      <c r="Q57" s="327">
        <v>8208.8389490549998</v>
      </c>
      <c r="R57" s="327">
        <v>9959.2294825979989</v>
      </c>
      <c r="S57" s="327">
        <f t="shared" si="20"/>
        <v>9733.4366455029995</v>
      </c>
      <c r="U57" s="327">
        <v>4324.0676020600004</v>
      </c>
      <c r="V57" s="290">
        <v>6802.219634052999</v>
      </c>
      <c r="W57" s="290">
        <v>8025.3141175970004</v>
      </c>
      <c r="X57" s="290">
        <v>9959.2294825979989</v>
      </c>
      <c r="Y57" s="290">
        <v>3651.9817255140001</v>
      </c>
      <c r="Z57" s="290">
        <v>6182.8665224179995</v>
      </c>
      <c r="AA57" s="290">
        <v>7227.4264166510002</v>
      </c>
      <c r="AB57" s="290">
        <v>9733.4366455029995</v>
      </c>
      <c r="AD57" s="327">
        <f>U57</f>
        <v>4324.0676020600004</v>
      </c>
      <c r="AE57" s="327">
        <f t="shared" si="26"/>
        <v>2478.1520319929987</v>
      </c>
      <c r="AF57" s="327">
        <f t="shared" si="26"/>
        <v>1223.0944835440014</v>
      </c>
      <c r="AG57" s="327">
        <f t="shared" si="26"/>
        <v>1933.9153650009985</v>
      </c>
      <c r="AH57" s="327">
        <f>Y57</f>
        <v>3651.9817255140001</v>
      </c>
      <c r="AI57" s="327">
        <f t="shared" si="26"/>
        <v>2530.8847969039994</v>
      </c>
      <c r="AJ57" s="327">
        <f t="shared" si="26"/>
        <v>1044.5598942330007</v>
      </c>
      <c r="AK57" s="327">
        <f t="shared" si="26"/>
        <v>2506.0102288519993</v>
      </c>
    </row>
    <row r="58" spans="2:58" x14ac:dyDescent="0.35">
      <c r="B58" s="160" t="s">
        <v>108</v>
      </c>
      <c r="C58" s="1"/>
      <c r="D58" s="1"/>
      <c r="E58" s="1"/>
      <c r="F58" s="1"/>
      <c r="G58" s="1"/>
      <c r="H58" s="1"/>
      <c r="I58" s="1"/>
      <c r="J58" s="1"/>
      <c r="K58" s="1"/>
      <c r="L58" s="327">
        <v>1828.7625555</v>
      </c>
      <c r="M58" s="327">
        <v>1368.059839065</v>
      </c>
      <c r="N58" s="327">
        <v>1634.9100057700002</v>
      </c>
      <c r="O58" s="327">
        <v>1476.4061592600003</v>
      </c>
      <c r="P58" s="327">
        <v>1684.8023730000002</v>
      </c>
      <c r="Q58" s="327">
        <v>1595.8187049999999</v>
      </c>
      <c r="R58" s="327">
        <v>1818.9541789999996</v>
      </c>
      <c r="S58" s="327">
        <f t="shared" si="20"/>
        <v>2261.2414090000002</v>
      </c>
      <c r="U58" s="327">
        <v>545.08643599999994</v>
      </c>
      <c r="V58" s="290">
        <v>980.09492699999987</v>
      </c>
      <c r="W58" s="290">
        <v>1358.43443</v>
      </c>
      <c r="X58" s="290">
        <v>1818.9541789999996</v>
      </c>
      <c r="Y58" s="290">
        <v>570.163994</v>
      </c>
      <c r="Z58" s="290">
        <v>1104.4020190000001</v>
      </c>
      <c r="AA58" s="290">
        <v>1742.48767</v>
      </c>
      <c r="AB58" s="290">
        <v>2261.2414090000002</v>
      </c>
      <c r="AD58" s="327">
        <f>U58</f>
        <v>545.08643599999994</v>
      </c>
      <c r="AE58" s="327">
        <f t="shared" si="26"/>
        <v>435.00849099999994</v>
      </c>
      <c r="AF58" s="327">
        <f t="shared" si="26"/>
        <v>378.33950300000015</v>
      </c>
      <c r="AG58" s="327">
        <f t="shared" si="26"/>
        <v>460.51974899999959</v>
      </c>
      <c r="AH58" s="327">
        <f>Y58</f>
        <v>570.163994</v>
      </c>
      <c r="AI58" s="327">
        <f t="shared" si="26"/>
        <v>534.23802500000011</v>
      </c>
      <c r="AJ58" s="327">
        <f t="shared" si="26"/>
        <v>638.08565099999987</v>
      </c>
      <c r="AK58" s="327">
        <f t="shared" si="26"/>
        <v>518.75373900000022</v>
      </c>
    </row>
    <row r="59" spans="2:58" x14ac:dyDescent="0.35">
      <c r="B59" s="1" t="s">
        <v>91</v>
      </c>
      <c r="C59" s="1"/>
      <c r="D59" s="1"/>
      <c r="E59" s="1"/>
      <c r="F59" s="1"/>
      <c r="G59" s="1"/>
      <c r="H59" s="1"/>
      <c r="I59" s="1"/>
      <c r="J59" s="1"/>
      <c r="K59" s="1"/>
      <c r="L59" s="323">
        <v>5594.2266211395499</v>
      </c>
      <c r="M59" s="323">
        <v>4128.8195792623801</v>
      </c>
      <c r="N59" s="323">
        <v>5543.4779999999992</v>
      </c>
      <c r="O59" s="323">
        <v>5478.2131253270009</v>
      </c>
      <c r="P59" s="323">
        <v>5731.2173551339993</v>
      </c>
      <c r="Q59" s="323">
        <v>4293.9924029229996</v>
      </c>
      <c r="R59" s="323">
        <v>5767.7046405780002</v>
      </c>
      <c r="S59" s="323">
        <f t="shared" si="20"/>
        <v>4035.7767002880005</v>
      </c>
      <c r="U59" s="323">
        <v>2111.4403963919999</v>
      </c>
      <c r="V59" s="290">
        <v>3323.3312097860003</v>
      </c>
      <c r="W59" s="290">
        <v>4292.6334774160005</v>
      </c>
      <c r="X59" s="290">
        <v>5767.7046405780002</v>
      </c>
      <c r="Y59" s="290">
        <v>1403.458860901</v>
      </c>
      <c r="Z59" s="290">
        <v>2440.5702884400002</v>
      </c>
      <c r="AA59" s="290">
        <v>3203.405299047</v>
      </c>
      <c r="AB59" s="290">
        <v>4035.7767002880005</v>
      </c>
      <c r="AD59" s="292">
        <f>U59</f>
        <v>2111.4403963919999</v>
      </c>
      <c r="AE59" s="292">
        <f>V59-U59</f>
        <v>1211.8908133940004</v>
      </c>
      <c r="AF59" s="292">
        <f>W59-V59</f>
        <v>969.30226763000019</v>
      </c>
      <c r="AG59" s="292">
        <f>X59-W59</f>
        <v>1475.0711631619997</v>
      </c>
      <c r="AH59" s="292">
        <f>Y59</f>
        <v>1403.458860901</v>
      </c>
      <c r="AI59" s="292">
        <f>Z59-Y59</f>
        <v>1037.1114275390003</v>
      </c>
      <c r="AJ59" s="292">
        <f>AA59-Z59</f>
        <v>762.83501060699973</v>
      </c>
      <c r="AK59" s="292">
        <f>AB59-AA59</f>
        <v>832.37140124100051</v>
      </c>
    </row>
    <row r="60" spans="2:58" x14ac:dyDescent="0.35">
      <c r="B60" s="32"/>
      <c r="C60" s="32"/>
      <c r="D60" s="32"/>
      <c r="E60" s="32"/>
      <c r="F60" s="32"/>
      <c r="G60" s="32"/>
      <c r="H60" s="32"/>
      <c r="I60" s="32"/>
      <c r="J60" s="32"/>
      <c r="K60" s="32"/>
      <c r="L60" s="325"/>
      <c r="M60" s="325"/>
      <c r="N60" s="325"/>
      <c r="U60" s="325"/>
      <c r="V60" s="325"/>
      <c r="W60" s="325"/>
      <c r="X60" s="325"/>
      <c r="AD60" s="297"/>
      <c r="AE60" s="297"/>
      <c r="AF60" s="297"/>
      <c r="AG60" s="297"/>
      <c r="AH60" s="297"/>
      <c r="AI60" s="297"/>
      <c r="AJ60" s="297"/>
      <c r="AK60" s="297"/>
    </row>
    <row r="61" spans="2:58" x14ac:dyDescent="0.35">
      <c r="B61" s="161" t="s">
        <v>109</v>
      </c>
      <c r="C61" s="179"/>
      <c r="D61" s="179"/>
      <c r="E61" s="179"/>
      <c r="F61" s="179"/>
      <c r="G61" s="179"/>
      <c r="H61" s="179"/>
      <c r="I61" s="179"/>
      <c r="J61" s="179"/>
      <c r="K61" s="179"/>
      <c r="L61" s="218">
        <v>2018</v>
      </c>
      <c r="M61" s="218">
        <v>2019</v>
      </c>
      <c r="N61" s="218">
        <v>2020</v>
      </c>
      <c r="O61" s="218">
        <v>2021</v>
      </c>
      <c r="P61" s="218">
        <v>2022</v>
      </c>
      <c r="Q61" s="218">
        <v>2023</v>
      </c>
      <c r="R61" s="219">
        <v>2024</v>
      </c>
      <c r="S61" s="220">
        <v>2025</v>
      </c>
      <c r="U61" s="221" t="s">
        <v>3</v>
      </c>
      <c r="V61" s="221" t="s">
        <v>4</v>
      </c>
      <c r="W61" s="221" t="s">
        <v>5</v>
      </c>
      <c r="X61" s="221">
        <v>2024</v>
      </c>
      <c r="Y61" s="222" t="s">
        <v>6</v>
      </c>
      <c r="Z61" s="222" t="s">
        <v>7</v>
      </c>
      <c r="AA61" s="222" t="s">
        <v>8</v>
      </c>
      <c r="AB61" s="222">
        <v>2025</v>
      </c>
      <c r="AD61" s="217"/>
      <c r="AE61" s="217"/>
      <c r="AF61" s="217"/>
      <c r="AG61" s="217"/>
      <c r="AH61" s="217"/>
      <c r="AI61" s="217"/>
      <c r="AJ61" s="217"/>
      <c r="AK61" s="217"/>
      <c r="AL61" s="217"/>
      <c r="AM61" s="217"/>
      <c r="AX61"/>
      <c r="AY61"/>
      <c r="AZ61"/>
      <c r="BA61"/>
      <c r="BB61"/>
      <c r="BC61"/>
      <c r="BD61"/>
      <c r="BE61"/>
      <c r="BF61"/>
    </row>
    <row r="62" spans="2:58" x14ac:dyDescent="0.35">
      <c r="B62" s="18" t="s">
        <v>392</v>
      </c>
      <c r="C62" s="18"/>
      <c r="D62" s="18"/>
      <c r="E62" s="18"/>
      <c r="F62" s="18"/>
      <c r="G62" s="18"/>
      <c r="H62" s="18"/>
      <c r="I62" s="18"/>
      <c r="J62" s="18"/>
      <c r="K62" s="18"/>
      <c r="L62" s="227">
        <v>24.308202764976954</v>
      </c>
      <c r="M62" s="227">
        <v>15.473333333333331</v>
      </c>
      <c r="N62" s="227">
        <v>33.961629283843791</v>
      </c>
      <c r="O62" s="227">
        <v>111.94313427723213</v>
      </c>
      <c r="P62" s="227">
        <v>167.52191666666675</v>
      </c>
      <c r="Q62" s="227">
        <v>87.098423515981722</v>
      </c>
      <c r="R62" s="227">
        <v>63.040778688524611</v>
      </c>
      <c r="S62" s="227">
        <f t="shared" ref="S62:S67" si="27">AB62</f>
        <v>65.287773116438345</v>
      </c>
      <c r="T62" s="227"/>
      <c r="U62" s="227">
        <v>44.918240952817243</v>
      </c>
      <c r="V62" s="227">
        <v>39.132802839477932</v>
      </c>
      <c r="W62" s="227">
        <v>52.429948288973392</v>
      </c>
      <c r="X62" s="227">
        <v>63.040778688524611</v>
      </c>
      <c r="Y62" s="227">
        <v>85.303066234367734</v>
      </c>
      <c r="Z62" s="227">
        <v>61.785855399493443</v>
      </c>
      <c r="AA62" s="227">
        <v>65.062524316109418</v>
      </c>
      <c r="AB62" s="227">
        <v>65.287773116438345</v>
      </c>
      <c r="AD62" s="227"/>
      <c r="AE62" s="228"/>
      <c r="AF62" s="228"/>
      <c r="AG62" s="228"/>
      <c r="AH62" s="228"/>
      <c r="AI62" s="228"/>
      <c r="AJ62" s="228"/>
      <c r="AK62" s="228"/>
      <c r="AX62"/>
      <c r="AY62"/>
      <c r="AZ62"/>
      <c r="BA62"/>
      <c r="BB62"/>
      <c r="BC62"/>
      <c r="BD62"/>
      <c r="BE62"/>
      <c r="BF62"/>
    </row>
    <row r="63" spans="2:58" x14ac:dyDescent="0.35">
      <c r="B63" s="180" t="s">
        <v>110</v>
      </c>
      <c r="C63" s="180"/>
      <c r="D63" s="180"/>
      <c r="E63" s="180"/>
      <c r="F63" s="180"/>
      <c r="G63" s="180"/>
      <c r="H63" s="180"/>
      <c r="I63" s="180"/>
      <c r="J63" s="180"/>
      <c r="K63" s="180"/>
      <c r="L63" s="227">
        <v>15.890084830406051</v>
      </c>
      <c r="M63" s="227">
        <v>24.807619094673441</v>
      </c>
      <c r="N63" s="227">
        <v>41.518589120370358</v>
      </c>
      <c r="O63" s="227">
        <v>116.99833333333333</v>
      </c>
      <c r="P63" s="227">
        <v>175.49749999999997</v>
      </c>
      <c r="Q63" s="227">
        <v>97.754416666666671</v>
      </c>
      <c r="R63" s="227">
        <v>75.076666666666668</v>
      </c>
      <c r="S63" s="227">
        <f t="shared" si="27"/>
        <v>82.102666666666664</v>
      </c>
      <c r="U63" s="227">
        <v>55.576333333333331</v>
      </c>
      <c r="V63" s="227">
        <v>52.00116666666667</v>
      </c>
      <c r="W63" s="227">
        <v>64.114888888888885</v>
      </c>
      <c r="X63" s="227">
        <v>75.076666666666668</v>
      </c>
      <c r="Y63" s="227">
        <v>100.98533333333334</v>
      </c>
      <c r="Z63" s="227">
        <v>79.811833333333325</v>
      </c>
      <c r="AA63" s="227">
        <v>80.36588888888889</v>
      </c>
      <c r="AB63" s="227">
        <v>82.102666666666664</v>
      </c>
      <c r="AD63" s="227"/>
      <c r="AE63" s="228"/>
      <c r="AF63" s="228"/>
      <c r="AG63" s="228"/>
      <c r="AH63" s="228"/>
      <c r="AI63" s="228"/>
      <c r="AJ63" s="228"/>
      <c r="AK63" s="228"/>
      <c r="AX63"/>
      <c r="AY63"/>
      <c r="AZ63"/>
      <c r="BA63"/>
      <c r="BB63"/>
      <c r="BC63"/>
      <c r="BD63"/>
      <c r="BE63"/>
      <c r="BF63"/>
    </row>
    <row r="64" spans="2:58" x14ac:dyDescent="0.35">
      <c r="B64" s="18" t="s">
        <v>393</v>
      </c>
      <c r="C64" s="18"/>
      <c r="D64" s="18"/>
      <c r="E64" s="18"/>
      <c r="F64" s="18"/>
      <c r="G64" s="18"/>
      <c r="H64" s="18"/>
      <c r="I64" s="18"/>
      <c r="J64" s="18"/>
      <c r="K64" s="18"/>
      <c r="L64" s="227">
        <v>57.292027297994821</v>
      </c>
      <c r="M64" s="227">
        <v>47.68</v>
      </c>
      <c r="N64" s="227">
        <v>43.993647058823505</v>
      </c>
      <c r="O64" s="227">
        <v>89.335195312500005</v>
      </c>
      <c r="P64" s="227">
        <v>176.04654618473893</v>
      </c>
      <c r="Q64" s="227">
        <v>103.98000000000002</v>
      </c>
      <c r="R64" s="227">
        <v>66.52127490039841</v>
      </c>
      <c r="S64" s="227">
        <f t="shared" si="27"/>
        <v>61.625863453815249</v>
      </c>
      <c r="U64" s="227">
        <v>56.699999999999996</v>
      </c>
      <c r="V64" s="227">
        <v>61.017063492063485</v>
      </c>
      <c r="W64" s="227">
        <v>65.291058201058178</v>
      </c>
      <c r="X64" s="227">
        <v>66.52127490039841</v>
      </c>
      <c r="Y64" s="227">
        <v>63.21460317460317</v>
      </c>
      <c r="Z64" s="227">
        <v>62.675725806451609</v>
      </c>
      <c r="AA64" s="227">
        <v>62.382659574468086</v>
      </c>
      <c r="AB64" s="227">
        <v>61.625863453815249</v>
      </c>
      <c r="AD64" s="227"/>
      <c r="AE64" s="228"/>
      <c r="AF64" s="228"/>
      <c r="AG64" s="228"/>
      <c r="AH64" s="228"/>
      <c r="AI64" s="228"/>
      <c r="AJ64" s="228"/>
      <c r="AK64" s="228"/>
      <c r="AX64"/>
      <c r="AY64"/>
      <c r="AZ64"/>
      <c r="BA64"/>
      <c r="BB64"/>
      <c r="BC64"/>
      <c r="BD64"/>
      <c r="BE64"/>
      <c r="BF64"/>
    </row>
    <row r="65" spans="2:58" x14ac:dyDescent="0.35">
      <c r="B65" s="4" t="s">
        <v>394</v>
      </c>
      <c r="C65" s="4"/>
      <c r="D65" s="4"/>
      <c r="E65" s="4"/>
      <c r="F65" s="4"/>
      <c r="G65" s="4"/>
      <c r="H65" s="4"/>
      <c r="I65" s="4"/>
      <c r="J65" s="4"/>
      <c r="K65" s="4"/>
      <c r="L65" s="227">
        <v>71.035817980683703</v>
      </c>
      <c r="M65" s="227">
        <v>64.304365840077793</v>
      </c>
      <c r="N65" s="227">
        <v>24.711910039839385</v>
      </c>
      <c r="O65" s="227">
        <v>53.242024680030113</v>
      </c>
      <c r="P65" s="227">
        <v>80.820817120622578</v>
      </c>
      <c r="Q65" s="227">
        <v>83.462823529411764</v>
      </c>
      <c r="R65" s="227">
        <v>65.120566801619447</v>
      </c>
      <c r="S65" s="227">
        <f t="shared" si="27"/>
        <v>73.892333333333255</v>
      </c>
      <c r="U65" s="227">
        <v>59.599523809523838</v>
      </c>
      <c r="V65" s="227">
        <v>63.784841269841273</v>
      </c>
      <c r="W65" s="227">
        <v>64.986825396825395</v>
      </c>
      <c r="X65" s="227">
        <v>65.120566801619447</v>
      </c>
      <c r="Y65" s="227">
        <v>72.722244897959186</v>
      </c>
      <c r="Z65" s="227">
        <v>70.680909090909068</v>
      </c>
      <c r="AA65" s="227">
        <v>71.322727272727278</v>
      </c>
      <c r="AB65" s="227">
        <v>73.892333333333255</v>
      </c>
      <c r="AD65" s="227"/>
      <c r="AE65" s="228"/>
      <c r="AF65" s="228"/>
      <c r="AG65" s="228"/>
      <c r="AH65" s="228"/>
      <c r="AI65" s="228"/>
      <c r="AJ65" s="228"/>
      <c r="AK65" s="228"/>
      <c r="AX65"/>
      <c r="AY65"/>
      <c r="AZ65"/>
      <c r="BA65"/>
      <c r="BB65"/>
      <c r="BC65"/>
      <c r="BD65"/>
      <c r="BE65"/>
      <c r="BF65"/>
    </row>
    <row r="66" spans="2:58" x14ac:dyDescent="0.35">
      <c r="B66" s="4" t="s">
        <v>395</v>
      </c>
      <c r="C66" s="4"/>
      <c r="D66" s="4"/>
      <c r="E66" s="4"/>
      <c r="F66" s="4"/>
      <c r="G66" s="4"/>
      <c r="H66" s="4"/>
      <c r="I66" s="4"/>
      <c r="J66" s="4"/>
      <c r="K66" s="4"/>
      <c r="L66" s="227">
        <v>63.498333333333335</v>
      </c>
      <c r="M66" s="227">
        <v>52.534166666666664</v>
      </c>
      <c r="N66" s="227">
        <v>10.2125</v>
      </c>
      <c r="O66" s="227">
        <v>47.298319892473131</v>
      </c>
      <c r="P66" s="227">
        <v>98.65594086021504</v>
      </c>
      <c r="Q66" s="227">
        <v>39.066633512544811</v>
      </c>
      <c r="R66" s="227">
        <v>34.667305555555558</v>
      </c>
      <c r="S66" s="227">
        <f t="shared" si="27"/>
        <v>36.226153481822841</v>
      </c>
      <c r="U66" s="227">
        <v>27.330000000000002</v>
      </c>
      <c r="V66" s="227">
        <v>29.606666666666666</v>
      </c>
      <c r="W66" s="227">
        <v>31.69640740740741</v>
      </c>
      <c r="X66" s="227">
        <v>34.667305555555558</v>
      </c>
      <c r="Y66" s="227">
        <v>46.703333333333326</v>
      </c>
      <c r="Z66" s="227">
        <v>40.757410394265229</v>
      </c>
      <c r="AA66" s="227">
        <v>38.156452551629968</v>
      </c>
      <c r="AB66" s="227">
        <v>36.226153481822841</v>
      </c>
      <c r="AD66" s="227"/>
      <c r="AE66" s="228"/>
      <c r="AF66" s="228"/>
      <c r="AG66" s="228"/>
      <c r="AH66" s="228"/>
      <c r="AI66" s="228"/>
      <c r="AJ66" s="228"/>
      <c r="AK66" s="228"/>
      <c r="AX66"/>
      <c r="AY66"/>
      <c r="AZ66"/>
      <c r="BA66"/>
      <c r="BB66"/>
      <c r="BC66"/>
      <c r="BD66"/>
      <c r="BE66"/>
      <c r="BF66"/>
    </row>
    <row r="67" spans="2:58" x14ac:dyDescent="0.35">
      <c r="B67" s="18" t="s">
        <v>396</v>
      </c>
      <c r="C67" s="18"/>
      <c r="D67" s="18"/>
      <c r="E67" s="18"/>
      <c r="F67" s="18"/>
      <c r="G67" s="18"/>
      <c r="H67" s="18"/>
      <c r="I67" s="18"/>
      <c r="J67" s="18"/>
      <c r="K67" s="18"/>
      <c r="L67" s="227">
        <v>61.015873015873005</v>
      </c>
      <c r="M67" s="227">
        <v>54.728174603174594</v>
      </c>
      <c r="N67" s="227">
        <v>41.153074695088058</v>
      </c>
      <c r="O67" s="227">
        <v>70.732625164277621</v>
      </c>
      <c r="P67" s="227">
        <v>123.3</v>
      </c>
      <c r="Q67" s="227">
        <v>40.776002450980371</v>
      </c>
      <c r="R67" s="227">
        <v>34.282791999999979</v>
      </c>
      <c r="S67" s="227">
        <f t="shared" si="27"/>
        <v>35.490963265306128</v>
      </c>
      <c r="U67" s="227">
        <v>27.405555555555551</v>
      </c>
      <c r="V67" s="227">
        <v>30.029207692307708</v>
      </c>
      <c r="W67" s="227">
        <v>31.772932642487035</v>
      </c>
      <c r="X67" s="227">
        <v>34.282791999999979</v>
      </c>
      <c r="Y67" s="227">
        <v>46.507448979591835</v>
      </c>
      <c r="Z67" s="227">
        <v>40.37948672566371</v>
      </c>
      <c r="AA67" s="227">
        <v>37.510815642458098</v>
      </c>
      <c r="AB67" s="227">
        <v>35.490963265306128</v>
      </c>
      <c r="AD67" s="227"/>
      <c r="AE67" s="228"/>
      <c r="AF67" s="228"/>
      <c r="AG67" s="228"/>
      <c r="AH67" s="228"/>
      <c r="AI67" s="228"/>
      <c r="AJ67" s="228"/>
      <c r="AK67" s="228"/>
      <c r="AX67"/>
      <c r="AY67"/>
      <c r="AZ67"/>
      <c r="BA67"/>
      <c r="BB67"/>
      <c r="BC67"/>
      <c r="BD67"/>
      <c r="BE67"/>
      <c r="BF67"/>
    </row>
    <row r="69" spans="2:58" s="213" customFormat="1" x14ac:dyDescent="0.35">
      <c r="B69" s="161" t="s">
        <v>111</v>
      </c>
      <c r="C69" s="161"/>
      <c r="D69" s="161"/>
      <c r="E69" s="161"/>
      <c r="F69" s="161"/>
      <c r="G69" s="161"/>
      <c r="H69" s="161"/>
      <c r="I69" s="161"/>
      <c r="J69" s="161"/>
      <c r="K69" s="161"/>
      <c r="L69" s="218">
        <v>2018</v>
      </c>
      <c r="M69" s="218">
        <v>2019</v>
      </c>
      <c r="N69" s="218">
        <v>2020</v>
      </c>
      <c r="O69" s="218">
        <v>2021</v>
      </c>
      <c r="P69" s="218">
        <v>2022</v>
      </c>
      <c r="Q69" s="218">
        <v>2023</v>
      </c>
      <c r="R69" s="219">
        <v>2024</v>
      </c>
      <c r="S69" s="220">
        <v>2025</v>
      </c>
      <c r="U69" s="221" t="s">
        <v>3</v>
      </c>
      <c r="V69" s="221" t="s">
        <v>4</v>
      </c>
      <c r="W69" s="221" t="s">
        <v>5</v>
      </c>
      <c r="X69" s="221">
        <v>2024</v>
      </c>
      <c r="Y69" s="222" t="s">
        <v>6</v>
      </c>
      <c r="Z69" s="222" t="s">
        <v>7</v>
      </c>
      <c r="AA69" s="222" t="s">
        <v>8</v>
      </c>
      <c r="AB69" s="222">
        <v>2025</v>
      </c>
      <c r="AD69" s="221" t="s">
        <v>3</v>
      </c>
      <c r="AE69" s="221" t="s">
        <v>24</v>
      </c>
      <c r="AF69" s="221" t="s">
        <v>25</v>
      </c>
      <c r="AG69" s="221" t="s">
        <v>26</v>
      </c>
      <c r="AH69" s="222" t="s">
        <v>6</v>
      </c>
      <c r="AI69" s="222" t="s">
        <v>27</v>
      </c>
      <c r="AJ69" s="222" t="s">
        <v>28</v>
      </c>
      <c r="AK69" s="222" t="s">
        <v>29</v>
      </c>
      <c r="AL69" s="217"/>
      <c r="AM69" s="217"/>
      <c r="AX69"/>
      <c r="AY69"/>
      <c r="AZ69"/>
      <c r="BA69"/>
      <c r="BB69"/>
      <c r="BC69"/>
      <c r="BD69"/>
      <c r="BE69"/>
      <c r="BF69"/>
    </row>
    <row r="70" spans="2:58" s="213" customFormat="1" x14ac:dyDescent="0.35">
      <c r="B70" s="10" t="s">
        <v>397</v>
      </c>
      <c r="C70" s="10"/>
      <c r="D70" s="10"/>
      <c r="E70" s="10"/>
      <c r="F70" s="10"/>
      <c r="G70" s="10"/>
      <c r="H70" s="10"/>
      <c r="I70" s="10"/>
      <c r="J70" s="10"/>
      <c r="K70" s="10"/>
      <c r="L70" s="250"/>
      <c r="M70" s="250"/>
      <c r="O70" s="250"/>
      <c r="P70" s="250"/>
      <c r="Q70" s="250"/>
      <c r="R70" s="250"/>
      <c r="S70" s="250"/>
      <c r="AX70"/>
      <c r="AY70"/>
      <c r="AZ70"/>
      <c r="BA70"/>
      <c r="BB70"/>
      <c r="BC70"/>
      <c r="BD70"/>
      <c r="BE70"/>
      <c r="BF70"/>
    </row>
    <row r="71" spans="2:58" s="213" customFormat="1" x14ac:dyDescent="0.35">
      <c r="B71" s="34" t="s">
        <v>112</v>
      </c>
      <c r="C71" s="34"/>
      <c r="D71" s="34"/>
      <c r="E71" s="34"/>
      <c r="F71" s="34"/>
      <c r="G71" s="34"/>
      <c r="H71" s="34"/>
      <c r="I71" s="34"/>
      <c r="J71" s="34"/>
      <c r="K71" s="34"/>
      <c r="L71" s="318">
        <v>5272.5569999999998</v>
      </c>
      <c r="M71" s="318">
        <v>5270.0910000000003</v>
      </c>
      <c r="N71" s="318">
        <v>5020.29</v>
      </c>
      <c r="O71" s="318">
        <v>4974.0190000000002</v>
      </c>
      <c r="P71" s="318">
        <v>4908.5349999999999</v>
      </c>
      <c r="Q71" s="318">
        <v>4698.9879999999994</v>
      </c>
      <c r="R71" s="318">
        <v>4377.2150000000001</v>
      </c>
      <c r="S71" s="318">
        <f t="shared" ref="S71:S80" si="28">AB71</f>
        <v>4248.597999999999</v>
      </c>
      <c r="U71" s="318">
        <v>4603.125</v>
      </c>
      <c r="V71" s="318">
        <v>4525.3369999999995</v>
      </c>
      <c r="W71" s="285">
        <v>4424.16</v>
      </c>
      <c r="X71" s="285">
        <v>4377.2150000000001</v>
      </c>
      <c r="Y71" s="285">
        <v>4307.0600000000004</v>
      </c>
      <c r="Z71" s="285">
        <v>4278.335</v>
      </c>
      <c r="AA71" s="285">
        <v>4261.0149999999994</v>
      </c>
      <c r="AB71" s="285">
        <v>4248.597999999999</v>
      </c>
      <c r="AD71" s="318"/>
      <c r="AE71" s="329"/>
      <c r="AF71" s="329"/>
      <c r="AG71" s="329"/>
      <c r="AH71" s="329"/>
      <c r="AI71" s="329"/>
      <c r="AJ71" s="329"/>
      <c r="AK71" s="329"/>
      <c r="AX71"/>
      <c r="AY71"/>
      <c r="AZ71"/>
      <c r="BA71"/>
      <c r="BB71"/>
      <c r="BC71"/>
      <c r="BD71"/>
      <c r="BE71"/>
      <c r="BF71"/>
    </row>
    <row r="72" spans="2:58" s="213" customFormat="1" x14ac:dyDescent="0.35">
      <c r="B72" s="9" t="s">
        <v>398</v>
      </c>
      <c r="C72" s="9"/>
      <c r="D72" s="9"/>
      <c r="E72" s="9"/>
      <c r="F72" s="9"/>
      <c r="G72" s="9"/>
      <c r="H72" s="9"/>
      <c r="I72" s="9"/>
      <c r="J72" s="9"/>
      <c r="K72" s="9"/>
      <c r="L72" s="369">
        <v>4118.6099999999997</v>
      </c>
      <c r="M72" s="369">
        <v>4103.9040000000005</v>
      </c>
      <c r="N72" s="292">
        <v>4033.1669999999999</v>
      </c>
      <c r="O72" s="292">
        <v>4021.7919999999999</v>
      </c>
      <c r="P72" s="292">
        <v>3915.5360000000001</v>
      </c>
      <c r="Q72" s="292">
        <v>3753.4470000000001</v>
      </c>
      <c r="R72" s="369">
        <v>3499.1439999999998</v>
      </c>
      <c r="S72" s="369">
        <f t="shared" si="28"/>
        <v>3427.5729999999999</v>
      </c>
      <c r="U72" s="292">
        <v>3682.0169999999998</v>
      </c>
      <c r="V72" s="323">
        <v>3622.1179999999999</v>
      </c>
      <c r="W72" s="294">
        <v>3535.9259999999999</v>
      </c>
      <c r="X72" s="294">
        <v>3499.1439999999998</v>
      </c>
      <c r="Y72" s="294">
        <v>3452.3719999999998</v>
      </c>
      <c r="Z72" s="294">
        <v>3435.5509999999999</v>
      </c>
      <c r="AA72" s="294">
        <v>3429.2449999999999</v>
      </c>
      <c r="AB72" s="294">
        <v>3427.5729999999999</v>
      </c>
      <c r="AD72" s="292"/>
      <c r="AE72" s="369"/>
      <c r="AF72" s="369"/>
      <c r="AG72" s="369"/>
      <c r="AH72" s="369"/>
      <c r="AI72" s="369"/>
      <c r="AJ72" s="369"/>
      <c r="AK72" s="369"/>
      <c r="AX72"/>
      <c r="AY72"/>
      <c r="AZ72"/>
      <c r="BA72"/>
      <c r="BB72"/>
      <c r="BC72"/>
      <c r="BD72"/>
      <c r="BE72"/>
      <c r="BF72"/>
    </row>
    <row r="73" spans="2:58" s="213" customFormat="1" x14ac:dyDescent="0.35">
      <c r="B73" s="9" t="s">
        <v>399</v>
      </c>
      <c r="C73" s="9"/>
      <c r="D73" s="9"/>
      <c r="E73" s="9"/>
      <c r="F73" s="9"/>
      <c r="G73" s="9"/>
      <c r="H73" s="9"/>
      <c r="I73" s="9"/>
      <c r="J73" s="9"/>
      <c r="K73" s="9"/>
      <c r="L73" s="369">
        <v>0</v>
      </c>
      <c r="M73" s="369">
        <v>0</v>
      </c>
      <c r="N73" s="292">
        <v>965.48800000000006</v>
      </c>
      <c r="O73" s="292">
        <v>930.178</v>
      </c>
      <c r="P73" s="292">
        <v>972.94899999999996</v>
      </c>
      <c r="Q73" s="292">
        <v>926.65899999999999</v>
      </c>
      <c r="R73" s="369">
        <v>859.846</v>
      </c>
      <c r="S73" s="369">
        <f t="shared" si="28"/>
        <v>806.35299999999995</v>
      </c>
      <c r="U73" s="292">
        <v>902.40099999999995</v>
      </c>
      <c r="V73" s="323">
        <v>884.48400000000004</v>
      </c>
      <c r="W73" s="294">
        <v>869.83399999999995</v>
      </c>
      <c r="X73" s="294">
        <v>859.846</v>
      </c>
      <c r="Y73" s="294">
        <v>838.87800000000004</v>
      </c>
      <c r="Z73" s="294">
        <v>828.71799999999996</v>
      </c>
      <c r="AA73" s="294">
        <v>817.36500000000001</v>
      </c>
      <c r="AB73" s="294">
        <v>806.35299999999995</v>
      </c>
      <c r="AD73" s="292"/>
      <c r="AE73" s="369"/>
      <c r="AF73" s="369"/>
      <c r="AG73" s="369"/>
      <c r="AH73" s="369"/>
      <c r="AI73" s="369"/>
      <c r="AJ73" s="369"/>
      <c r="AK73" s="369"/>
      <c r="AX73"/>
      <c r="AY73"/>
      <c r="AZ73"/>
      <c r="BA73"/>
      <c r="BB73"/>
      <c r="BC73"/>
      <c r="BD73"/>
      <c r="BE73"/>
      <c r="BF73"/>
    </row>
    <row r="74" spans="2:58" s="213" customFormat="1" x14ac:dyDescent="0.35">
      <c r="B74" s="9" t="s">
        <v>400</v>
      </c>
      <c r="C74" s="9"/>
      <c r="D74" s="9"/>
      <c r="E74" s="9"/>
      <c r="F74" s="9"/>
      <c r="G74" s="9"/>
      <c r="H74" s="9"/>
      <c r="I74" s="9"/>
      <c r="J74" s="9"/>
      <c r="K74" s="9"/>
      <c r="L74" s="369">
        <v>1153.9469999999999</v>
      </c>
      <c r="M74" s="369">
        <v>1166.1869999999999</v>
      </c>
      <c r="N74" s="292">
        <v>21.635000000000002</v>
      </c>
      <c r="O74" s="292">
        <v>22.048999999999999</v>
      </c>
      <c r="P74" s="292">
        <v>20.05</v>
      </c>
      <c r="Q74" s="292">
        <v>18.882000000000001</v>
      </c>
      <c r="R74" s="369">
        <v>18.225000000000001</v>
      </c>
      <c r="S74" s="369">
        <f t="shared" si="28"/>
        <v>14.672000000000001</v>
      </c>
      <c r="U74" s="292">
        <v>18.707000000000001</v>
      </c>
      <c r="V74" s="323">
        <v>18.734999999999999</v>
      </c>
      <c r="W74" s="294">
        <v>18.399999999999999</v>
      </c>
      <c r="X74" s="294">
        <v>18.225000000000001</v>
      </c>
      <c r="Y74" s="294">
        <v>15.81</v>
      </c>
      <c r="Z74" s="294">
        <v>14.066000000000001</v>
      </c>
      <c r="AA74" s="294">
        <v>14.404999999999999</v>
      </c>
      <c r="AB74" s="294">
        <v>14.672000000000001</v>
      </c>
      <c r="AD74" s="292"/>
      <c r="AE74" s="292"/>
      <c r="AF74" s="292"/>
      <c r="AG74" s="292"/>
      <c r="AH74" s="292"/>
      <c r="AI74" s="292"/>
      <c r="AJ74" s="292"/>
      <c r="AK74" s="292"/>
      <c r="AX74"/>
      <c r="AY74"/>
      <c r="AZ74"/>
      <c r="BA74"/>
      <c r="BB74"/>
      <c r="BC74"/>
      <c r="BD74"/>
      <c r="BE74"/>
      <c r="BF74"/>
    </row>
    <row r="75" spans="2:58" s="213" customFormat="1" x14ac:dyDescent="0.35">
      <c r="B75" s="34" t="s">
        <v>401</v>
      </c>
      <c r="C75" s="34"/>
      <c r="D75" s="34"/>
      <c r="E75" s="34"/>
      <c r="F75" s="34"/>
      <c r="G75" s="34"/>
      <c r="H75" s="34"/>
      <c r="I75" s="34"/>
      <c r="J75" s="34"/>
      <c r="K75" s="34"/>
      <c r="L75" s="318">
        <v>1554.7739999999999</v>
      </c>
      <c r="M75" s="318">
        <v>1561.7820000000002</v>
      </c>
      <c r="N75" s="318">
        <v>691.83900000000006</v>
      </c>
      <c r="O75" s="318">
        <v>686.70900000000006</v>
      </c>
      <c r="P75" s="318">
        <v>631.47399999999993</v>
      </c>
      <c r="Q75" s="318">
        <v>590.94799999999998</v>
      </c>
      <c r="R75" s="318">
        <v>564.10599999999988</v>
      </c>
      <c r="S75" s="318">
        <f t="shared" si="28"/>
        <v>548.72699999999998</v>
      </c>
      <c r="U75" s="318">
        <v>579.33529654000006</v>
      </c>
      <c r="V75" s="318">
        <v>576.32399999999996</v>
      </c>
      <c r="W75" s="285">
        <v>569.94999999999993</v>
      </c>
      <c r="X75" s="285">
        <v>564.10599999999988</v>
      </c>
      <c r="Y75" s="285">
        <v>557.87199999999996</v>
      </c>
      <c r="Z75" s="285">
        <v>554.63699999999994</v>
      </c>
      <c r="AA75" s="285">
        <v>551.70600000000002</v>
      </c>
      <c r="AB75" s="285">
        <v>548.72699999999998</v>
      </c>
      <c r="AD75" s="318"/>
      <c r="AE75" s="318"/>
      <c r="AF75" s="318"/>
      <c r="AG75" s="318"/>
      <c r="AH75" s="318"/>
      <c r="AI75" s="318"/>
      <c r="AJ75" s="318"/>
      <c r="AK75" s="318"/>
      <c r="AX75"/>
      <c r="AY75"/>
      <c r="AZ75"/>
      <c r="BA75"/>
      <c r="BB75"/>
      <c r="BC75"/>
      <c r="BD75"/>
      <c r="BE75"/>
      <c r="BF75"/>
    </row>
    <row r="76" spans="2:58" s="213" customFormat="1" x14ac:dyDescent="0.35">
      <c r="B76" s="43" t="s">
        <v>398</v>
      </c>
      <c r="C76" s="43"/>
      <c r="D76" s="43"/>
      <c r="E76" s="43"/>
      <c r="F76" s="43"/>
      <c r="G76" s="43"/>
      <c r="H76" s="43"/>
      <c r="I76" s="43"/>
      <c r="J76" s="43"/>
      <c r="K76" s="43"/>
      <c r="L76" s="369">
        <v>659.48500000000001</v>
      </c>
      <c r="M76" s="369">
        <v>658.601</v>
      </c>
      <c r="N76" s="292">
        <v>651.86500000000001</v>
      </c>
      <c r="O76" s="292">
        <v>650.04200000000003</v>
      </c>
      <c r="P76" s="292">
        <v>550.78099999999995</v>
      </c>
      <c r="Q76" s="292">
        <v>480.17899999999997</v>
      </c>
      <c r="R76" s="369">
        <v>453.23399999999998</v>
      </c>
      <c r="S76" s="369">
        <f t="shared" si="28"/>
        <v>441.33300000000003</v>
      </c>
      <c r="U76" s="292">
        <v>466.92329654000002</v>
      </c>
      <c r="V76" s="323">
        <v>464.03800000000001</v>
      </c>
      <c r="W76" s="294">
        <v>458.459</v>
      </c>
      <c r="X76" s="294">
        <v>453.23399999999998</v>
      </c>
      <c r="Y76" s="294">
        <v>447.34399999999999</v>
      </c>
      <c r="Z76" s="294">
        <v>444.82900000000001</v>
      </c>
      <c r="AA76" s="294">
        <v>443.11900000000003</v>
      </c>
      <c r="AB76" s="294">
        <v>441.33300000000003</v>
      </c>
      <c r="AD76" s="292"/>
      <c r="AE76" s="292"/>
      <c r="AF76" s="292"/>
      <c r="AG76" s="292"/>
      <c r="AH76" s="292"/>
      <c r="AI76" s="292"/>
      <c r="AJ76" s="292"/>
      <c r="AK76" s="292"/>
      <c r="AX76"/>
      <c r="AY76"/>
      <c r="AZ76"/>
      <c r="BA76"/>
      <c r="BB76"/>
      <c r="BC76"/>
      <c r="BD76"/>
      <c r="BE76"/>
      <c r="BF76"/>
    </row>
    <row r="77" spans="2:58" s="213" customFormat="1" x14ac:dyDescent="0.35">
      <c r="B77" s="43" t="s">
        <v>399</v>
      </c>
      <c r="C77" s="43"/>
      <c r="D77" s="43"/>
      <c r="E77" s="43"/>
      <c r="F77" s="43"/>
      <c r="G77" s="43"/>
      <c r="H77" s="43"/>
      <c r="I77" s="43"/>
      <c r="J77" s="43"/>
      <c r="K77" s="43"/>
      <c r="L77" s="369" t="s">
        <v>18</v>
      </c>
      <c r="M77" s="369" t="s">
        <v>18</v>
      </c>
      <c r="N77" s="292">
        <v>34.417999999999999</v>
      </c>
      <c r="O77" s="292">
        <v>32.274000000000001</v>
      </c>
      <c r="P77" s="292">
        <v>77.11</v>
      </c>
      <c r="Q77" s="292">
        <v>107.95699999999999</v>
      </c>
      <c r="R77" s="369">
        <v>108.173</v>
      </c>
      <c r="S77" s="369">
        <f t="shared" si="28"/>
        <v>105.018</v>
      </c>
      <c r="U77" s="292">
        <v>109.69199999999999</v>
      </c>
      <c r="V77" s="323">
        <v>109.41500000000001</v>
      </c>
      <c r="W77" s="294">
        <v>108.687</v>
      </c>
      <c r="X77" s="294">
        <v>108.173</v>
      </c>
      <c r="Y77" s="294">
        <v>107.925</v>
      </c>
      <c r="Z77" s="294">
        <v>107.21599999999999</v>
      </c>
      <c r="AA77" s="294">
        <v>106.01</v>
      </c>
      <c r="AB77" s="294">
        <v>105.018</v>
      </c>
      <c r="AD77" s="292"/>
      <c r="AE77" s="292"/>
      <c r="AF77" s="292"/>
      <c r="AG77" s="292"/>
      <c r="AH77" s="292"/>
      <c r="AI77" s="292"/>
      <c r="AJ77" s="292"/>
      <c r="AK77" s="292"/>
      <c r="AX77"/>
      <c r="AY77"/>
      <c r="AZ77"/>
      <c r="BA77"/>
      <c r="BB77"/>
      <c r="BC77"/>
      <c r="BD77"/>
      <c r="BE77"/>
      <c r="BF77"/>
    </row>
    <row r="78" spans="2:58" s="213" customFormat="1" x14ac:dyDescent="0.35">
      <c r="B78" s="43" t="s">
        <v>400</v>
      </c>
      <c r="C78" s="43"/>
      <c r="D78" s="43"/>
      <c r="E78" s="43"/>
      <c r="F78" s="43"/>
      <c r="G78" s="43"/>
      <c r="H78" s="43"/>
      <c r="I78" s="43"/>
      <c r="J78" s="43"/>
      <c r="K78" s="43"/>
      <c r="L78" s="369">
        <v>895.28899999999999</v>
      </c>
      <c r="M78" s="369">
        <v>903.18100000000004</v>
      </c>
      <c r="N78" s="292">
        <v>5.556</v>
      </c>
      <c r="O78" s="292">
        <v>4.3929999999999998</v>
      </c>
      <c r="P78" s="292">
        <v>3.5830000000000002</v>
      </c>
      <c r="Q78" s="292">
        <v>2.8119999999999998</v>
      </c>
      <c r="R78" s="369">
        <v>2.6989999999999998</v>
      </c>
      <c r="S78" s="369">
        <f t="shared" si="28"/>
        <v>2.3759999999999999</v>
      </c>
      <c r="U78" s="292">
        <v>2.72</v>
      </c>
      <c r="V78" s="323">
        <v>2.871</v>
      </c>
      <c r="W78" s="294">
        <v>2.8039999999999998</v>
      </c>
      <c r="X78" s="294">
        <v>2.6989999999999998</v>
      </c>
      <c r="Y78" s="294">
        <v>2.6030000000000002</v>
      </c>
      <c r="Z78" s="294">
        <v>2.5920000000000001</v>
      </c>
      <c r="AA78" s="294">
        <v>2.577</v>
      </c>
      <c r="AB78" s="294">
        <v>2.3759999999999999</v>
      </c>
      <c r="AD78" s="292"/>
      <c r="AE78" s="292"/>
      <c r="AF78" s="292"/>
      <c r="AG78" s="292"/>
      <c r="AH78" s="292"/>
      <c r="AI78" s="292"/>
      <c r="AJ78" s="292"/>
      <c r="AK78" s="292"/>
      <c r="AX78"/>
      <c r="AY78"/>
      <c r="AZ78"/>
      <c r="BA78"/>
      <c r="BB78"/>
      <c r="BC78"/>
      <c r="BD78"/>
      <c r="BE78"/>
      <c r="BF78"/>
    </row>
    <row r="79" spans="2:58" s="213" customFormat="1" x14ac:dyDescent="0.35">
      <c r="B79" s="34" t="s">
        <v>402</v>
      </c>
      <c r="C79" s="34"/>
      <c r="D79" s="34"/>
      <c r="E79" s="34"/>
      <c r="F79" s="34"/>
      <c r="G79" s="34"/>
      <c r="H79" s="34"/>
      <c r="I79" s="34"/>
      <c r="J79" s="34"/>
      <c r="K79" s="34"/>
      <c r="L79" s="328">
        <v>0.30251661581260991</v>
      </c>
      <c r="M79" s="328">
        <v>0.30389517918755887</v>
      </c>
      <c r="N79" s="328">
        <v>0.16590005844236264</v>
      </c>
      <c r="O79" s="328">
        <v>0.16590283437378753</v>
      </c>
      <c r="P79" s="328">
        <v>0.14349085715408855</v>
      </c>
      <c r="Q79" s="328">
        <v>0.13792558040983449</v>
      </c>
      <c r="R79" s="328">
        <v>0.13993881053940699</v>
      </c>
      <c r="S79" s="328">
        <f t="shared" si="28"/>
        <v>0.13972782954474089</v>
      </c>
      <c r="U79" s="328">
        <v>0.13790635204775512</v>
      </c>
      <c r="V79" s="328">
        <v>0.1382650870548203</v>
      </c>
      <c r="W79" s="324">
        <v>0.13892516690512507</v>
      </c>
      <c r="X79" s="324">
        <v>0.13993881053940699</v>
      </c>
      <c r="Y79" s="324">
        <v>0.1401765229619264</v>
      </c>
      <c r="Z79" s="324">
        <v>0.14027182052677353</v>
      </c>
      <c r="AA79" s="324">
        <v>0.14011159944022133</v>
      </c>
      <c r="AB79" s="324">
        <v>0.13972782954474089</v>
      </c>
      <c r="AD79" s="328"/>
      <c r="AE79" s="370"/>
      <c r="AF79" s="370"/>
      <c r="AG79" s="370"/>
      <c r="AH79" s="370"/>
      <c r="AI79" s="370"/>
      <c r="AJ79" s="370"/>
      <c r="AK79" s="370"/>
      <c r="AX79"/>
      <c r="AY79"/>
      <c r="AZ79"/>
      <c r="BA79"/>
      <c r="BB79"/>
      <c r="BC79"/>
      <c r="BD79"/>
      <c r="BE79"/>
      <c r="BF79"/>
    </row>
    <row r="80" spans="2:58" s="213" customFormat="1" x14ac:dyDescent="0.35">
      <c r="B80" s="34" t="s">
        <v>403</v>
      </c>
      <c r="C80" s="34"/>
      <c r="D80" s="34"/>
      <c r="E80" s="34"/>
      <c r="F80" s="34"/>
      <c r="G80" s="34"/>
      <c r="H80" s="34"/>
      <c r="I80" s="34"/>
      <c r="J80" s="34"/>
      <c r="K80" s="34"/>
      <c r="L80" s="328">
        <v>0.17980844613429969</v>
      </c>
      <c r="M80" s="328">
        <v>0.18899953751609544</v>
      </c>
      <c r="N80" s="328">
        <v>0.28000000000000003</v>
      </c>
      <c r="O80" s="328">
        <v>0.31</v>
      </c>
      <c r="P80" s="328">
        <v>0.35</v>
      </c>
      <c r="Q80" s="328">
        <v>0.38</v>
      </c>
      <c r="R80" s="328">
        <v>0.37</v>
      </c>
      <c r="S80" s="328">
        <f t="shared" si="28"/>
        <v>0.41700000000000004</v>
      </c>
      <c r="U80" s="328">
        <v>0.32</v>
      </c>
      <c r="V80" s="328">
        <v>0.34</v>
      </c>
      <c r="W80" s="324">
        <v>0.36</v>
      </c>
      <c r="X80" s="324">
        <v>0.37</v>
      </c>
      <c r="Y80" s="324">
        <v>0.3856</v>
      </c>
      <c r="Z80" s="324">
        <v>0.39789999999999998</v>
      </c>
      <c r="AA80" s="324">
        <v>0.40100000000000002</v>
      </c>
      <c r="AB80" s="324">
        <v>0.41700000000000004</v>
      </c>
      <c r="AD80" s="328"/>
      <c r="AE80" s="370"/>
      <c r="AF80" s="370"/>
      <c r="AG80" s="370"/>
      <c r="AH80" s="370"/>
      <c r="AI80" s="370"/>
      <c r="AJ80" s="370"/>
      <c r="AK80" s="370"/>
      <c r="AX80"/>
      <c r="AY80"/>
      <c r="AZ80"/>
      <c r="BA80"/>
      <c r="BB80"/>
      <c r="BC80"/>
      <c r="BD80"/>
      <c r="BE80"/>
      <c r="BF80"/>
    </row>
    <row r="81" spans="2:58" s="213" customFormat="1" x14ac:dyDescent="0.35">
      <c r="B81" s="34"/>
      <c r="C81" s="34"/>
      <c r="D81" s="34"/>
      <c r="E81" s="34"/>
      <c r="F81" s="34"/>
      <c r="G81" s="34"/>
      <c r="H81" s="34"/>
      <c r="I81" s="34"/>
      <c r="J81" s="34"/>
      <c r="K81" s="34"/>
      <c r="L81" s="371"/>
      <c r="M81" s="371"/>
      <c r="N81" s="371"/>
      <c r="O81" s="371"/>
      <c r="P81" s="371"/>
      <c r="R81" s="371"/>
      <c r="S81" s="371"/>
      <c r="AD81" s="371"/>
      <c r="AE81" s="371"/>
      <c r="AF81" s="371"/>
      <c r="AG81" s="371"/>
      <c r="AH81" s="371"/>
      <c r="AI81" s="371"/>
      <c r="AJ81" s="371"/>
      <c r="AK81" s="371"/>
      <c r="AX81"/>
      <c r="AY81"/>
      <c r="AZ81"/>
      <c r="BA81"/>
      <c r="BB81"/>
      <c r="BC81"/>
      <c r="BD81"/>
      <c r="BE81"/>
      <c r="BF81"/>
    </row>
    <row r="82" spans="2:58" s="213" customFormat="1" x14ac:dyDescent="0.35">
      <c r="B82" s="34" t="s">
        <v>404</v>
      </c>
      <c r="C82" s="34"/>
      <c r="D82" s="34"/>
      <c r="E82" s="34"/>
      <c r="F82" s="34"/>
      <c r="G82" s="34"/>
      <c r="H82" s="34"/>
      <c r="I82" s="34"/>
      <c r="J82" s="34"/>
      <c r="K82" s="34"/>
      <c r="L82" s="318">
        <v>30668.746832742872</v>
      </c>
      <c r="M82" s="318">
        <v>30357.538911467644</v>
      </c>
      <c r="N82" s="318">
        <v>30297.673239035998</v>
      </c>
      <c r="O82" s="318">
        <v>30895.916452876001</v>
      </c>
      <c r="P82" s="318">
        <v>32885.288629517003</v>
      </c>
      <c r="Q82" s="318">
        <v>29596.889475079002</v>
      </c>
      <c r="R82" s="318">
        <v>26768.570419407999</v>
      </c>
      <c r="S82" s="318">
        <f t="shared" ref="S82:S85" si="29">AB82</f>
        <v>28168.393464364999</v>
      </c>
      <c r="U82" s="318">
        <v>7261.4824941040006</v>
      </c>
      <c r="V82" s="318">
        <v>13591.702069704999</v>
      </c>
      <c r="W82" s="285">
        <v>20154.404185813</v>
      </c>
      <c r="X82" s="285">
        <v>26768.570419407999</v>
      </c>
      <c r="Y82" s="285">
        <v>7294.1609536699998</v>
      </c>
      <c r="Z82" s="285">
        <v>13853.219661047</v>
      </c>
      <c r="AA82" s="285">
        <v>20805.728904201002</v>
      </c>
      <c r="AB82" s="285">
        <v>28168.393464364999</v>
      </c>
      <c r="AD82" s="318">
        <f>U82</f>
        <v>7261.4824941040006</v>
      </c>
      <c r="AE82" s="318">
        <f t="shared" ref="AE82:AK85" si="30">V82-U82</f>
        <v>6330.2195756009987</v>
      </c>
      <c r="AF82" s="318">
        <f t="shared" si="30"/>
        <v>6562.7021161080011</v>
      </c>
      <c r="AG82" s="318">
        <f t="shared" si="30"/>
        <v>6614.1662335949986</v>
      </c>
      <c r="AH82" s="318">
        <f>Y82</f>
        <v>7294.1609536699998</v>
      </c>
      <c r="AI82" s="318">
        <f t="shared" si="30"/>
        <v>6559.0587073770002</v>
      </c>
      <c r="AJ82" s="318">
        <f t="shared" si="30"/>
        <v>6952.5092431540015</v>
      </c>
      <c r="AK82" s="318">
        <f t="shared" si="30"/>
        <v>7362.6645601639975</v>
      </c>
      <c r="AX82"/>
      <c r="AY82"/>
      <c r="AZ82"/>
      <c r="BA82"/>
      <c r="BB82"/>
      <c r="BC82"/>
      <c r="BD82"/>
      <c r="BE82"/>
      <c r="BF82"/>
    </row>
    <row r="83" spans="2:58" s="213" customFormat="1" x14ac:dyDescent="0.35">
      <c r="B83" s="41" t="s">
        <v>405</v>
      </c>
      <c r="C83" s="41"/>
      <c r="D83" s="41"/>
      <c r="E83" s="41"/>
      <c r="F83" s="41"/>
      <c r="G83" s="41"/>
      <c r="H83" s="41"/>
      <c r="I83" s="41"/>
      <c r="J83" s="41"/>
      <c r="K83" s="41"/>
      <c r="L83" s="369">
        <v>13216</v>
      </c>
      <c r="M83" s="369">
        <v>12888.59031648885</v>
      </c>
      <c r="N83" s="292">
        <v>10769.406612021001</v>
      </c>
      <c r="O83" s="292">
        <v>8398.9127824499992</v>
      </c>
      <c r="P83" s="292">
        <v>8243.8702855720003</v>
      </c>
      <c r="Q83" s="292">
        <v>7903.9344531489996</v>
      </c>
      <c r="R83" s="369">
        <v>7132.9786096999987</v>
      </c>
      <c r="S83" s="369">
        <f t="shared" si="29"/>
        <v>7104.1153635750006</v>
      </c>
      <c r="U83" s="292">
        <v>2182.2792098350005</v>
      </c>
      <c r="V83" s="323">
        <v>3778</v>
      </c>
      <c r="W83" s="294">
        <v>5420.6435008740009</v>
      </c>
      <c r="X83" s="294">
        <v>7132.9786096999987</v>
      </c>
      <c r="Y83" s="294">
        <v>2021.2901806</v>
      </c>
      <c r="Z83" s="294">
        <v>3593.0556825489998</v>
      </c>
      <c r="AA83" s="294">
        <v>5227.8767613209993</v>
      </c>
      <c r="AB83" s="294">
        <v>7104.1153635750006</v>
      </c>
      <c r="AD83" s="292">
        <f>U83</f>
        <v>2182.2792098350005</v>
      </c>
      <c r="AE83" s="292">
        <f t="shared" si="30"/>
        <v>1595.7207901649995</v>
      </c>
      <c r="AF83" s="292">
        <f t="shared" si="30"/>
        <v>1642.6435008740009</v>
      </c>
      <c r="AG83" s="292">
        <f t="shared" si="30"/>
        <v>1712.3351088259978</v>
      </c>
      <c r="AH83" s="292">
        <f>Y83</f>
        <v>2021.2901806</v>
      </c>
      <c r="AI83" s="292">
        <f t="shared" si="30"/>
        <v>1571.7655019489998</v>
      </c>
      <c r="AJ83" s="292">
        <f t="shared" si="30"/>
        <v>1634.8210787719995</v>
      </c>
      <c r="AK83" s="292">
        <f t="shared" si="30"/>
        <v>1876.2386022540013</v>
      </c>
      <c r="AX83"/>
      <c r="AY83"/>
      <c r="AZ83"/>
      <c r="BA83"/>
      <c r="BB83"/>
      <c r="BC83"/>
      <c r="BD83"/>
      <c r="BE83"/>
      <c r="BF83"/>
    </row>
    <row r="84" spans="2:58" s="213" customFormat="1" x14ac:dyDescent="0.35">
      <c r="B84" t="s">
        <v>406</v>
      </c>
      <c r="C84"/>
      <c r="D84"/>
      <c r="E84"/>
      <c r="F84"/>
      <c r="G84"/>
      <c r="H84"/>
      <c r="I84"/>
      <c r="J84"/>
      <c r="K84"/>
      <c r="L84" s="369">
        <v>17452</v>
      </c>
      <c r="M84" s="369">
        <v>17468.948594978789</v>
      </c>
      <c r="N84" s="292">
        <v>17115.702871809997</v>
      </c>
      <c r="O84" s="292">
        <v>20216.538727976003</v>
      </c>
      <c r="P84" s="292">
        <v>21824.793509476</v>
      </c>
      <c r="Q84" s="292">
        <v>18677.560347320003</v>
      </c>
      <c r="R84" s="369">
        <v>17004.781311988998</v>
      </c>
      <c r="S84" s="369">
        <f t="shared" si="29"/>
        <v>18600.329067712999</v>
      </c>
      <c r="U84" s="292">
        <v>4281.3364399530001</v>
      </c>
      <c r="V84" s="323">
        <v>8447</v>
      </c>
      <c r="W84" s="294">
        <v>12763.717272632</v>
      </c>
      <c r="X84" s="294">
        <v>17004.781311988998</v>
      </c>
      <c r="Y84" s="294">
        <v>4541.1495385369999</v>
      </c>
      <c r="Z84" s="294">
        <v>9003.879969738</v>
      </c>
      <c r="AA84" s="294">
        <v>13750.91094645</v>
      </c>
      <c r="AB84" s="294">
        <v>18600.329067712999</v>
      </c>
      <c r="AD84" s="292">
        <f>U84</f>
        <v>4281.3364399530001</v>
      </c>
      <c r="AE84" s="292">
        <f t="shared" si="30"/>
        <v>4165.6635600469999</v>
      </c>
      <c r="AF84" s="292">
        <f t="shared" si="30"/>
        <v>4316.7172726320005</v>
      </c>
      <c r="AG84" s="292">
        <f t="shared" si="30"/>
        <v>4241.0640393569975</v>
      </c>
      <c r="AH84" s="292">
        <f>Y84</f>
        <v>4541.1495385369999</v>
      </c>
      <c r="AI84" s="292">
        <f t="shared" si="30"/>
        <v>4462.7304312010001</v>
      </c>
      <c r="AJ84" s="292">
        <f t="shared" si="30"/>
        <v>4747.0309767119998</v>
      </c>
      <c r="AK84" s="292">
        <f t="shared" si="30"/>
        <v>4849.4181212629992</v>
      </c>
      <c r="AX84"/>
      <c r="AY84"/>
      <c r="AZ84"/>
      <c r="BA84"/>
      <c r="BB84"/>
      <c r="BC84"/>
      <c r="BD84"/>
      <c r="BE84"/>
      <c r="BF84"/>
    </row>
    <row r="85" spans="2:58" x14ac:dyDescent="0.35">
      <c r="B85" t="s">
        <v>407</v>
      </c>
      <c r="L85" s="369">
        <v>0</v>
      </c>
      <c r="M85" s="369">
        <v>0</v>
      </c>
      <c r="N85" s="292">
        <v>2412.5637552050002</v>
      </c>
      <c r="O85" s="292">
        <v>2280.4649424499999</v>
      </c>
      <c r="P85" s="292">
        <v>2816.6248344689998</v>
      </c>
      <c r="Q85" s="292">
        <v>3015.3946746099996</v>
      </c>
      <c r="R85" s="369">
        <v>2630.8104977190001</v>
      </c>
      <c r="S85" s="369">
        <f t="shared" si="29"/>
        <v>2463.9490330769995</v>
      </c>
      <c r="U85" s="292">
        <v>797.86684431599997</v>
      </c>
      <c r="V85" s="323">
        <v>1366.702069705</v>
      </c>
      <c r="W85" s="294">
        <v>1970.0434123069999</v>
      </c>
      <c r="X85" s="294">
        <v>2630.8104977190001</v>
      </c>
      <c r="Y85" s="294">
        <v>731.72123453300003</v>
      </c>
      <c r="Z85" s="294">
        <v>1256.2840087599998</v>
      </c>
      <c r="AA85" s="294">
        <v>1826.9411964300002</v>
      </c>
      <c r="AB85" s="294">
        <v>2463.9490330769995</v>
      </c>
      <c r="AD85" s="292">
        <f>U85</f>
        <v>797.86684431599997</v>
      </c>
      <c r="AE85" s="292">
        <f t="shared" si="30"/>
        <v>568.83522538900002</v>
      </c>
      <c r="AF85" s="292">
        <f t="shared" si="30"/>
        <v>603.34134260199994</v>
      </c>
      <c r="AG85" s="292">
        <f t="shared" si="30"/>
        <v>660.76708541200014</v>
      </c>
      <c r="AH85" s="292">
        <f>Y85</f>
        <v>731.72123453300003</v>
      </c>
      <c r="AI85" s="292">
        <f t="shared" si="30"/>
        <v>524.56277422699975</v>
      </c>
      <c r="AJ85" s="292">
        <f t="shared" si="30"/>
        <v>570.65718767000044</v>
      </c>
      <c r="AK85" s="292">
        <f t="shared" si="30"/>
        <v>637.00783664699929</v>
      </c>
      <c r="AX85"/>
      <c r="AY85"/>
      <c r="AZ85"/>
      <c r="BA85"/>
      <c r="BB85"/>
      <c r="BC85"/>
      <c r="BD85"/>
      <c r="BE85"/>
      <c r="BF85"/>
    </row>
    <row r="86" spans="2:58" x14ac:dyDescent="0.35">
      <c r="L86" s="292"/>
      <c r="M86" s="292"/>
      <c r="N86" s="292"/>
      <c r="O86" s="292"/>
      <c r="P86" s="292"/>
      <c r="Q86" s="292"/>
      <c r="R86" s="292"/>
      <c r="S86" s="292"/>
      <c r="U86" s="292"/>
      <c r="V86" s="292"/>
      <c r="W86" s="286"/>
      <c r="X86" s="286"/>
      <c r="Y86" s="286"/>
      <c r="Z86" s="286"/>
      <c r="AA86" s="286"/>
      <c r="AB86" s="286"/>
      <c r="AD86" s="292"/>
      <c r="AE86" s="292"/>
      <c r="AF86" s="292"/>
      <c r="AG86" s="292"/>
      <c r="AH86" s="292"/>
      <c r="AI86" s="292"/>
      <c r="AJ86" s="292"/>
      <c r="AK86" s="292"/>
      <c r="AX86"/>
      <c r="AY86"/>
      <c r="AZ86"/>
      <c r="BA86"/>
      <c r="BB86"/>
      <c r="BC86"/>
      <c r="BD86"/>
      <c r="BE86"/>
      <c r="BF86"/>
    </row>
    <row r="87" spans="2:58" x14ac:dyDescent="0.35">
      <c r="B87" s="34" t="s">
        <v>408</v>
      </c>
      <c r="C87" s="34"/>
      <c r="D87" s="34"/>
      <c r="E87" s="34"/>
      <c r="F87" s="34"/>
      <c r="G87" s="34"/>
      <c r="H87" s="34"/>
      <c r="I87" s="34"/>
      <c r="J87" s="34"/>
      <c r="K87" s="34"/>
      <c r="L87" s="318">
        <v>11916.52322988362</v>
      </c>
      <c r="M87" s="318">
        <v>12218.362060684722</v>
      </c>
      <c r="N87" s="318">
        <v>11905.208116971</v>
      </c>
      <c r="O87" s="318">
        <v>8218.7849595389998</v>
      </c>
      <c r="P87" s="318">
        <v>6997.3239290600004</v>
      </c>
      <c r="Q87" s="318">
        <v>5024.6107738670007</v>
      </c>
      <c r="R87" s="318">
        <v>4513.509232079</v>
      </c>
      <c r="S87" s="318">
        <f t="shared" ref="S87:S90" si="31">AB87</f>
        <v>3407.5316620580002</v>
      </c>
      <c r="U87" s="318">
        <v>1440.5237154360002</v>
      </c>
      <c r="V87" s="318">
        <v>2534.8408531120003</v>
      </c>
      <c r="W87" s="285">
        <v>3362.8703980800001</v>
      </c>
      <c r="X87" s="285">
        <v>4513.509232079</v>
      </c>
      <c r="Y87" s="285">
        <v>1182.487392541</v>
      </c>
      <c r="Z87" s="285">
        <v>1983.531079787</v>
      </c>
      <c r="AA87" s="285">
        <v>3672.4104287919999</v>
      </c>
      <c r="AB87" s="285">
        <v>3407.5316620580002</v>
      </c>
      <c r="AD87" s="318">
        <f>U87</f>
        <v>1440.5237154360002</v>
      </c>
      <c r="AE87" s="318">
        <f t="shared" ref="AE87:AK90" si="32">V87-U87</f>
        <v>1094.3171376760001</v>
      </c>
      <c r="AF87" s="318">
        <f t="shared" si="32"/>
        <v>828.02954496799975</v>
      </c>
      <c r="AG87" s="318">
        <f t="shared" si="32"/>
        <v>1150.6388339989999</v>
      </c>
      <c r="AH87" s="318">
        <f>Y87</f>
        <v>1182.487392541</v>
      </c>
      <c r="AI87" s="318">
        <f t="shared" si="32"/>
        <v>801.04368724599999</v>
      </c>
      <c r="AJ87" s="318">
        <f t="shared" si="32"/>
        <v>1688.879349005</v>
      </c>
      <c r="AK87" s="318">
        <f t="shared" si="32"/>
        <v>-264.87876673399978</v>
      </c>
      <c r="AX87"/>
      <c r="AY87"/>
      <c r="AZ87"/>
      <c r="BA87"/>
      <c r="BB87"/>
      <c r="BC87"/>
      <c r="BD87"/>
      <c r="BE87"/>
      <c r="BF87"/>
    </row>
    <row r="88" spans="2:58" x14ac:dyDescent="0.35">
      <c r="B88" s="41" t="s">
        <v>113</v>
      </c>
      <c r="C88" s="41"/>
      <c r="D88" s="41"/>
      <c r="E88" s="41"/>
      <c r="F88" s="41"/>
      <c r="G88" s="41"/>
      <c r="H88" s="41"/>
      <c r="I88" s="41"/>
      <c r="J88" s="41"/>
      <c r="K88" s="41"/>
      <c r="L88" s="369">
        <v>6730</v>
      </c>
      <c r="M88" s="369">
        <v>6470</v>
      </c>
      <c r="N88" s="292">
        <v>5010.4464441320006</v>
      </c>
      <c r="O88" s="292">
        <v>1571.5064074959996</v>
      </c>
      <c r="P88" s="292">
        <v>1303.8285227390002</v>
      </c>
      <c r="Q88" s="292">
        <v>908.36802180500001</v>
      </c>
      <c r="R88" s="369">
        <v>815.97070584199992</v>
      </c>
      <c r="S88" s="369">
        <f t="shared" si="31"/>
        <v>800.20610805800015</v>
      </c>
      <c r="U88" s="292">
        <v>305.25312622700005</v>
      </c>
      <c r="V88" s="323">
        <v>511.34426011200003</v>
      </c>
      <c r="W88" s="294">
        <v>603.68200024600014</v>
      </c>
      <c r="X88" s="294">
        <v>815.97070584199992</v>
      </c>
      <c r="Y88" s="294">
        <v>300.56071987000001</v>
      </c>
      <c r="Z88" s="294">
        <v>466.17500289199995</v>
      </c>
      <c r="AA88" s="294">
        <v>605.60906342999999</v>
      </c>
      <c r="AB88" s="294">
        <v>800.20610805800015</v>
      </c>
      <c r="AD88" s="292">
        <f>U88</f>
        <v>305.25312622700005</v>
      </c>
      <c r="AE88" s="292">
        <f t="shared" si="32"/>
        <v>206.09113388499998</v>
      </c>
      <c r="AF88" s="292">
        <f t="shared" si="32"/>
        <v>92.337740134000114</v>
      </c>
      <c r="AG88" s="292">
        <f t="shared" si="32"/>
        <v>212.28870559599977</v>
      </c>
      <c r="AH88" s="292">
        <f>Y88</f>
        <v>300.56071987000001</v>
      </c>
      <c r="AI88" s="292">
        <f t="shared" si="32"/>
        <v>165.61428302199994</v>
      </c>
      <c r="AJ88" s="292">
        <f t="shared" si="32"/>
        <v>139.43406053800004</v>
      </c>
      <c r="AK88" s="292">
        <f t="shared" si="32"/>
        <v>194.59704462800016</v>
      </c>
      <c r="AX88"/>
      <c r="AY88"/>
      <c r="AZ88"/>
      <c r="BA88"/>
      <c r="BB88"/>
      <c r="BC88"/>
      <c r="BD88"/>
      <c r="BE88"/>
      <c r="BF88"/>
    </row>
    <row r="89" spans="2:58" x14ac:dyDescent="0.35">
      <c r="B89" t="s">
        <v>406</v>
      </c>
      <c r="L89" s="369">
        <v>5186</v>
      </c>
      <c r="M89" s="369">
        <v>5748</v>
      </c>
      <c r="N89" s="292">
        <v>6532.5453584549996</v>
      </c>
      <c r="O89" s="292">
        <v>6492.7074600429996</v>
      </c>
      <c r="P89" s="292">
        <v>5498.5848163209994</v>
      </c>
      <c r="Q89" s="292">
        <v>3723.967696062</v>
      </c>
      <c r="R89" s="369">
        <v>3259.039767237</v>
      </c>
      <c r="S89" s="369">
        <f t="shared" si="31"/>
        <v>2203.596</v>
      </c>
      <c r="U89" s="292">
        <v>950.74307320900004</v>
      </c>
      <c r="V89" s="323">
        <v>1721</v>
      </c>
      <c r="W89" s="294">
        <v>2401.5386328340001</v>
      </c>
      <c r="X89" s="294">
        <v>3259.039767237</v>
      </c>
      <c r="Y89" s="294">
        <v>712.99190867099992</v>
      </c>
      <c r="Z89" s="294">
        <v>1233.914723895</v>
      </c>
      <c r="AA89" s="294">
        <v>2737.927414362</v>
      </c>
      <c r="AB89" s="294">
        <v>2203.596</v>
      </c>
      <c r="AD89" s="292">
        <f>U89</f>
        <v>950.74307320900004</v>
      </c>
      <c r="AE89" s="292">
        <f t="shared" si="32"/>
        <v>770.25692679099996</v>
      </c>
      <c r="AF89" s="292">
        <f t="shared" si="32"/>
        <v>680.53863283400005</v>
      </c>
      <c r="AG89" s="292">
        <f t="shared" si="32"/>
        <v>857.50113440299992</v>
      </c>
      <c r="AH89" s="292">
        <f>Y89</f>
        <v>712.99190867099992</v>
      </c>
      <c r="AI89" s="292">
        <f t="shared" si="32"/>
        <v>520.92281522400003</v>
      </c>
      <c r="AJ89" s="292">
        <f t="shared" si="32"/>
        <v>1504.0126904670001</v>
      </c>
      <c r="AK89" s="292">
        <f t="shared" si="32"/>
        <v>-534.33141436200003</v>
      </c>
      <c r="AX89"/>
      <c r="AY89"/>
      <c r="AZ89"/>
      <c r="BA89"/>
      <c r="BB89"/>
      <c r="BC89"/>
      <c r="BD89"/>
      <c r="BE89"/>
      <c r="BF89"/>
    </row>
    <row r="90" spans="2:58" x14ac:dyDescent="0.35">
      <c r="B90" t="s">
        <v>407</v>
      </c>
      <c r="L90" s="369">
        <v>0</v>
      </c>
      <c r="M90" s="369">
        <v>0</v>
      </c>
      <c r="N90" s="292">
        <v>362.21631438400004</v>
      </c>
      <c r="O90" s="292">
        <v>154.57109199999996</v>
      </c>
      <c r="P90" s="292">
        <v>194.91059000000004</v>
      </c>
      <c r="Q90" s="292">
        <v>392.27505600000001</v>
      </c>
      <c r="R90" s="369">
        <v>438.49875899999995</v>
      </c>
      <c r="S90" s="369">
        <f t="shared" si="31"/>
        <v>403.72955400000001</v>
      </c>
      <c r="U90" s="292">
        <v>184.52751599999999</v>
      </c>
      <c r="V90" s="323">
        <v>302.49659300000008</v>
      </c>
      <c r="W90" s="294">
        <v>357.649765</v>
      </c>
      <c r="X90" s="294">
        <v>438.49875899999995</v>
      </c>
      <c r="Y90" s="294">
        <v>168.93476400000003</v>
      </c>
      <c r="Z90" s="294">
        <v>283.44135299999999</v>
      </c>
      <c r="AA90" s="294">
        <v>328.87395099999998</v>
      </c>
      <c r="AB90" s="294">
        <v>403.72955400000001</v>
      </c>
      <c r="AD90" s="292">
        <f>U90</f>
        <v>184.52751599999999</v>
      </c>
      <c r="AE90" s="292">
        <f t="shared" si="32"/>
        <v>117.96907700000008</v>
      </c>
      <c r="AF90" s="292">
        <f t="shared" si="32"/>
        <v>55.153171999999927</v>
      </c>
      <c r="AG90" s="292">
        <f t="shared" si="32"/>
        <v>80.848993999999948</v>
      </c>
      <c r="AH90" s="292">
        <f>Y90</f>
        <v>168.93476400000003</v>
      </c>
      <c r="AI90" s="292">
        <f t="shared" si="32"/>
        <v>114.50658899999996</v>
      </c>
      <c r="AJ90" s="292">
        <f t="shared" si="32"/>
        <v>45.432597999999984</v>
      </c>
      <c r="AK90" s="292">
        <f t="shared" si="32"/>
        <v>74.855603000000031</v>
      </c>
      <c r="AX90"/>
      <c r="AY90"/>
      <c r="AZ90"/>
      <c r="BA90"/>
      <c r="BB90"/>
      <c r="BC90"/>
      <c r="BD90"/>
      <c r="BE90"/>
      <c r="BF90"/>
    </row>
    <row r="92" spans="2:58" x14ac:dyDescent="0.35">
      <c r="B92" s="161" t="s">
        <v>114</v>
      </c>
      <c r="C92" s="161"/>
      <c r="D92" s="161"/>
      <c r="E92" s="161"/>
      <c r="F92" s="161"/>
      <c r="G92" s="161"/>
      <c r="H92" s="161"/>
      <c r="I92" s="161"/>
      <c r="J92" s="161"/>
      <c r="K92" s="161"/>
      <c r="L92" s="218">
        <v>2018</v>
      </c>
      <c r="M92" s="218">
        <v>2019</v>
      </c>
      <c r="N92" s="218">
        <v>2020</v>
      </c>
      <c r="O92" s="218">
        <v>2021</v>
      </c>
      <c r="P92" s="218">
        <v>2022</v>
      </c>
      <c r="Q92" s="218">
        <v>2023</v>
      </c>
      <c r="R92" s="219">
        <v>2024</v>
      </c>
      <c r="S92" s="220">
        <v>2025</v>
      </c>
      <c r="U92" s="221" t="s">
        <v>3</v>
      </c>
      <c r="V92" s="221" t="s">
        <v>4</v>
      </c>
      <c r="W92" s="221" t="s">
        <v>5</v>
      </c>
      <c r="X92" s="221">
        <v>2024</v>
      </c>
      <c r="Y92" s="222" t="s">
        <v>6</v>
      </c>
      <c r="Z92" s="222" t="s">
        <v>7</v>
      </c>
      <c r="AA92" s="222" t="s">
        <v>8</v>
      </c>
      <c r="AB92" s="222">
        <v>2025</v>
      </c>
      <c r="AD92" s="221" t="s">
        <v>3</v>
      </c>
      <c r="AE92" s="221" t="s">
        <v>24</v>
      </c>
      <c r="AF92" s="221" t="s">
        <v>25</v>
      </c>
      <c r="AG92" s="221" t="s">
        <v>26</v>
      </c>
      <c r="AH92" s="222" t="s">
        <v>6</v>
      </c>
      <c r="AI92" s="222" t="s">
        <v>27</v>
      </c>
      <c r="AJ92" s="222" t="s">
        <v>28</v>
      </c>
      <c r="AK92" s="222" t="s">
        <v>29</v>
      </c>
      <c r="AL92" s="217"/>
      <c r="AM92" s="217"/>
      <c r="AX92"/>
      <c r="AY92"/>
      <c r="AZ92"/>
      <c r="BA92"/>
      <c r="BB92"/>
      <c r="BC92"/>
      <c r="BD92"/>
      <c r="BE92"/>
      <c r="BF92"/>
    </row>
    <row r="93" spans="2:58" x14ac:dyDescent="0.35">
      <c r="B93" s="34" t="s">
        <v>115</v>
      </c>
      <c r="C93" s="34"/>
      <c r="D93" s="34"/>
      <c r="E93" s="34"/>
      <c r="F93" s="34"/>
      <c r="G93" s="34"/>
      <c r="H93" s="34"/>
      <c r="I93" s="34"/>
      <c r="J93" s="34"/>
      <c r="K93" s="34"/>
      <c r="L93" s="318">
        <v>6879.1869999999999</v>
      </c>
      <c r="M93" s="318">
        <v>6879.2020000000002</v>
      </c>
      <c r="N93" s="318">
        <v>4855.8310000000001</v>
      </c>
      <c r="O93" s="318">
        <v>4855.8310000000001</v>
      </c>
      <c r="P93" s="318">
        <v>4855.8310000000001</v>
      </c>
      <c r="Q93" s="318">
        <v>3801.8820000000001</v>
      </c>
      <c r="R93" s="318">
        <v>3801.8820000000001</v>
      </c>
      <c r="S93" s="318">
        <f t="shared" ref="S93:S95" si="33">AB93</f>
        <v>3801.8820000000001</v>
      </c>
      <c r="U93" s="318">
        <v>3801.8820000000001</v>
      </c>
      <c r="V93" s="318">
        <v>3801.8820000000001</v>
      </c>
      <c r="W93" s="318">
        <v>3801.8820000000001</v>
      </c>
      <c r="X93" s="318">
        <v>3801.8820000000001</v>
      </c>
      <c r="Y93" s="318">
        <v>3801.8820000000001</v>
      </c>
      <c r="Z93" s="318">
        <v>3801.8820000000001</v>
      </c>
      <c r="AA93" s="318">
        <f t="shared" ref="AA93:AB93" si="34">SUM(AA94:AA96)</f>
        <v>3801.8820000000001</v>
      </c>
      <c r="AB93" s="318">
        <f t="shared" si="34"/>
        <v>3801.8820000000001</v>
      </c>
      <c r="AD93" s="318"/>
      <c r="AE93" s="318"/>
      <c r="AF93" s="318"/>
      <c r="AG93" s="318"/>
      <c r="AH93" s="318"/>
      <c r="AI93" s="318"/>
      <c r="AJ93" s="318"/>
      <c r="AK93" s="318"/>
      <c r="AL93" s="340"/>
      <c r="AM93" s="340"/>
      <c r="AX93"/>
      <c r="AY93"/>
      <c r="AZ93"/>
      <c r="BA93"/>
      <c r="BB93"/>
      <c r="BC93"/>
      <c r="BD93"/>
      <c r="BE93"/>
      <c r="BF93"/>
    </row>
    <row r="94" spans="2:58" x14ac:dyDescent="0.35">
      <c r="B94" t="s">
        <v>116</v>
      </c>
      <c r="L94" s="292">
        <v>3729.0030000000002</v>
      </c>
      <c r="M94" s="292">
        <v>3729.0030000000002</v>
      </c>
      <c r="N94" s="292">
        <v>2885.6320000000001</v>
      </c>
      <c r="O94" s="292">
        <v>2885.6320000000001</v>
      </c>
      <c r="P94" s="292">
        <v>2885.6320000000001</v>
      </c>
      <c r="Q94" s="292">
        <v>2885.6320000000001</v>
      </c>
      <c r="R94" s="292">
        <v>2885.6320000000001</v>
      </c>
      <c r="S94" s="292">
        <f t="shared" si="33"/>
        <v>2885.6320000000001</v>
      </c>
      <c r="U94" s="292">
        <v>2885.6320000000001</v>
      </c>
      <c r="V94" s="292">
        <v>2885.6320000000001</v>
      </c>
      <c r="W94" s="292">
        <v>2885.6320000000001</v>
      </c>
      <c r="X94" s="292">
        <v>2885.6320000000001</v>
      </c>
      <c r="Y94" s="292">
        <v>2885.6320000000001</v>
      </c>
      <c r="Z94" s="292">
        <v>2885.6320000000001</v>
      </c>
      <c r="AA94" s="292">
        <f>'Operating Data'!AI32</f>
        <v>2885.6320000000001</v>
      </c>
      <c r="AB94" s="292">
        <f>'Operating Data'!AJ32</f>
        <v>2885.6320000000001</v>
      </c>
      <c r="AD94" s="292"/>
      <c r="AE94" s="292"/>
      <c r="AF94" s="292"/>
      <c r="AG94" s="292"/>
      <c r="AH94" s="292"/>
      <c r="AI94" s="292"/>
      <c r="AJ94" s="292"/>
      <c r="AK94" s="292"/>
      <c r="AL94" s="340"/>
      <c r="AM94" s="340"/>
      <c r="AX94"/>
      <c r="AY94"/>
      <c r="AZ94"/>
      <c r="BA94"/>
      <c r="BB94"/>
      <c r="BC94"/>
      <c r="BD94"/>
      <c r="BE94"/>
      <c r="BF94"/>
    </row>
    <row r="95" spans="2:58" x14ac:dyDescent="0.35">
      <c r="B95" s="1" t="s">
        <v>117</v>
      </c>
      <c r="C95" s="1"/>
      <c r="D95" s="1"/>
      <c r="E95" s="1"/>
      <c r="F95" s="1"/>
      <c r="G95" s="1"/>
      <c r="H95" s="1"/>
      <c r="I95" s="1"/>
      <c r="J95" s="1"/>
      <c r="K95" s="1"/>
      <c r="L95" s="292">
        <v>3150.1840000000002</v>
      </c>
      <c r="M95" s="292">
        <v>3150.1990000000001</v>
      </c>
      <c r="N95" s="292">
        <v>1970.1990000000001</v>
      </c>
      <c r="O95" s="292">
        <v>1970.1990000000001</v>
      </c>
      <c r="P95" s="292">
        <v>1970.1990000000001</v>
      </c>
      <c r="Q95" s="292">
        <v>916.25</v>
      </c>
      <c r="R95" s="292">
        <v>916.25</v>
      </c>
      <c r="S95" s="292">
        <f t="shared" si="33"/>
        <v>916.25</v>
      </c>
      <c r="U95" s="292">
        <v>916.25</v>
      </c>
      <c r="V95" s="292">
        <v>916.25</v>
      </c>
      <c r="W95" s="292">
        <v>916.25</v>
      </c>
      <c r="X95" s="292">
        <v>916.25</v>
      </c>
      <c r="Y95" s="292">
        <v>916.25</v>
      </c>
      <c r="Z95" s="292">
        <v>916.25</v>
      </c>
      <c r="AA95" s="292">
        <f>'Operating Data'!AI35</f>
        <v>916.25</v>
      </c>
      <c r="AB95" s="292">
        <f>'Operating Data'!AJ35</f>
        <v>916.25</v>
      </c>
      <c r="AD95" s="292"/>
      <c r="AE95" s="292"/>
      <c r="AF95" s="292"/>
      <c r="AG95" s="292"/>
      <c r="AH95" s="292"/>
      <c r="AI95" s="292"/>
      <c r="AJ95" s="292"/>
      <c r="AK95" s="292"/>
      <c r="AL95" s="340"/>
      <c r="AM95" s="340"/>
      <c r="AX95"/>
      <c r="AY95"/>
      <c r="AZ95"/>
      <c r="BA95"/>
      <c r="BB95"/>
      <c r="BC95"/>
      <c r="BD95"/>
      <c r="BE95"/>
      <c r="BF95"/>
    </row>
    <row r="96" spans="2:58" x14ac:dyDescent="0.35">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row>
    <row r="97" spans="2:58" x14ac:dyDescent="0.35">
      <c r="B97" s="10"/>
      <c r="C97" s="10"/>
      <c r="D97" s="10"/>
      <c r="E97" s="10"/>
      <c r="F97" s="10"/>
      <c r="G97" s="10"/>
      <c r="H97" s="10"/>
      <c r="I97" s="10"/>
      <c r="J97" s="10"/>
      <c r="K97" s="10"/>
      <c r="L97" s="217"/>
      <c r="M97" s="217"/>
      <c r="N97" s="340"/>
      <c r="O97" s="340"/>
      <c r="P97" s="340"/>
      <c r="Q97" s="341"/>
      <c r="R97" s="340"/>
      <c r="S97" s="340"/>
      <c r="U97" s="340"/>
      <c r="V97" s="340"/>
      <c r="W97" s="341"/>
      <c r="X97" s="341"/>
      <c r="Y97" s="341"/>
      <c r="AD97" s="340"/>
      <c r="AE97" s="340"/>
      <c r="AF97" s="340"/>
      <c r="AG97" s="340"/>
      <c r="AH97" s="340"/>
      <c r="AI97" s="340"/>
      <c r="AJ97" s="340"/>
      <c r="AK97" s="340"/>
      <c r="AL97" s="340"/>
      <c r="AM97" s="340"/>
      <c r="AX97"/>
      <c r="AY97"/>
      <c r="AZ97"/>
      <c r="BA97"/>
      <c r="BB97"/>
      <c r="BC97"/>
      <c r="BD97"/>
      <c r="BE97"/>
      <c r="BF97"/>
    </row>
    <row r="98" spans="2:58" x14ac:dyDescent="0.35">
      <c r="B98" s="34" t="s">
        <v>409</v>
      </c>
      <c r="C98" s="34"/>
      <c r="D98" s="34"/>
      <c r="E98" s="34"/>
      <c r="F98" s="34"/>
      <c r="G98" s="34"/>
      <c r="H98" s="34"/>
      <c r="I98" s="34"/>
      <c r="J98" s="34"/>
      <c r="K98" s="34"/>
      <c r="L98" s="318"/>
      <c r="M98" s="318"/>
      <c r="N98" s="318"/>
      <c r="O98" s="318"/>
      <c r="P98" s="318"/>
      <c r="Q98" s="318"/>
      <c r="R98" s="318"/>
      <c r="S98" s="318"/>
      <c r="U98" s="318"/>
      <c r="V98" s="318"/>
      <c r="W98" s="318"/>
      <c r="X98" s="318"/>
      <c r="Y98" s="318"/>
      <c r="AD98" s="318"/>
      <c r="AE98" s="318"/>
      <c r="AF98" s="318"/>
      <c r="AG98" s="318"/>
      <c r="AH98" s="318"/>
      <c r="AI98" s="318"/>
      <c r="AJ98" s="318"/>
      <c r="AK98" s="318"/>
      <c r="AX98"/>
      <c r="AY98"/>
      <c r="AZ98"/>
      <c r="BA98"/>
      <c r="BB98"/>
      <c r="BC98"/>
      <c r="BD98"/>
      <c r="BE98"/>
      <c r="BF98"/>
    </row>
    <row r="99" spans="2:58" x14ac:dyDescent="0.35">
      <c r="B99" t="s">
        <v>116</v>
      </c>
      <c r="L99" s="276">
        <v>0.1632493197341299</v>
      </c>
      <c r="M99" s="276">
        <v>0.31174266935761574</v>
      </c>
      <c r="N99" s="276">
        <v>0.3044069824926281</v>
      </c>
      <c r="O99" s="276">
        <v>0.2552950390178132</v>
      </c>
      <c r="P99" s="276">
        <v>0.35789663533850269</v>
      </c>
      <c r="Q99" s="276">
        <v>0.16110406494975338</v>
      </c>
      <c r="R99" s="276">
        <v>0.10199262961649967</v>
      </c>
      <c r="S99" s="276">
        <f t="shared" ref="S99:S100" si="35">AB99</f>
        <v>0.25194925449689953</v>
      </c>
      <c r="U99" s="276">
        <v>6.3002760253720896E-2</v>
      </c>
      <c r="V99" s="276">
        <v>4.9506911076653885E-2</v>
      </c>
      <c r="W99" s="305">
        <v>6.7549602422798088E-2</v>
      </c>
      <c r="X99" s="305">
        <v>0.10199262961649967</v>
      </c>
      <c r="Y99" s="305">
        <v>0.23321402643241487</v>
      </c>
      <c r="Z99" s="305">
        <v>0.24068001924236079</v>
      </c>
      <c r="AA99" s="305">
        <v>0.24965913200472795</v>
      </c>
      <c r="AB99" s="305">
        <v>0.25194925449689953</v>
      </c>
      <c r="AD99" s="276"/>
      <c r="AE99" s="275"/>
      <c r="AF99" s="275"/>
      <c r="AG99" s="275"/>
      <c r="AH99" s="275"/>
      <c r="AI99" s="275"/>
      <c r="AJ99" s="275"/>
      <c r="AK99" s="275"/>
      <c r="AX99"/>
      <c r="AY99"/>
      <c r="AZ99"/>
      <c r="BA99"/>
      <c r="BB99"/>
      <c r="BC99"/>
      <c r="BD99"/>
      <c r="BE99"/>
      <c r="BF99"/>
    </row>
    <row r="100" spans="2:58" x14ac:dyDescent="0.35">
      <c r="B100" s="1" t="s">
        <v>118</v>
      </c>
      <c r="C100" s="1"/>
      <c r="D100" s="1"/>
      <c r="E100" s="1"/>
      <c r="F100" s="1"/>
      <c r="G100" s="1"/>
      <c r="H100" s="1"/>
      <c r="I100" s="1"/>
      <c r="J100" s="1"/>
      <c r="K100" s="1"/>
      <c r="L100" s="276">
        <v>0.65844514941211441</v>
      </c>
      <c r="M100" s="276">
        <v>0.33585193109479722</v>
      </c>
      <c r="N100" s="276">
        <v>0.21889375408216663</v>
      </c>
      <c r="O100" s="276">
        <v>0.37919467410464713</v>
      </c>
      <c r="P100" s="276">
        <v>0.42817831821642266</v>
      </c>
      <c r="Q100" s="276">
        <v>0.20879811216720234</v>
      </c>
      <c r="R100" s="276">
        <v>3.2793158196969818E-2</v>
      </c>
      <c r="S100" s="276">
        <f t="shared" si="35"/>
        <v>5.2910042582867675E-2</v>
      </c>
      <c r="U100" s="276">
        <v>2.1086847654028552E-2</v>
      </c>
      <c r="V100" s="276">
        <v>8.9891089306328061E-3</v>
      </c>
      <c r="W100" s="305">
        <v>1.3213555745976111E-2</v>
      </c>
      <c r="X100" s="305">
        <v>3.2793158196969818E-2</v>
      </c>
      <c r="Y100" s="305">
        <v>6.7784268162296005E-2</v>
      </c>
      <c r="Z100" s="305">
        <v>8.7016817072803065E-2</v>
      </c>
      <c r="AA100" s="305">
        <v>5.968450713561109E-2</v>
      </c>
      <c r="AB100" s="305">
        <v>5.2910042582867675E-2</v>
      </c>
      <c r="AD100" s="276"/>
      <c r="AE100" s="275"/>
      <c r="AF100" s="275"/>
      <c r="AG100" s="275"/>
      <c r="AH100" s="275"/>
      <c r="AI100" s="275"/>
      <c r="AJ100" s="275"/>
      <c r="AK100" s="275"/>
      <c r="AX100"/>
      <c r="AY100"/>
      <c r="AZ100"/>
      <c r="BA100"/>
      <c r="BB100"/>
      <c r="BC100"/>
      <c r="BD100"/>
      <c r="BE100"/>
      <c r="BF100"/>
    </row>
    <row r="101" spans="2:58" x14ac:dyDescent="0.35">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row>
    <row r="102" spans="2:58" x14ac:dyDescent="0.35">
      <c r="L102" s="292"/>
      <c r="M102" s="292"/>
      <c r="N102" s="292"/>
      <c r="O102" s="292"/>
      <c r="P102" s="292"/>
      <c r="Q102" s="292"/>
      <c r="R102" s="292"/>
      <c r="S102" s="292"/>
      <c r="U102" s="292"/>
      <c r="V102" s="292"/>
      <c r="W102" s="292"/>
      <c r="X102" s="292"/>
      <c r="Y102" s="292"/>
      <c r="Z102" s="292"/>
      <c r="AA102" s="292"/>
      <c r="AB102" s="292"/>
      <c r="AD102" s="292"/>
      <c r="AE102" s="292"/>
      <c r="AF102" s="292"/>
      <c r="AG102" s="292"/>
      <c r="AH102" s="292"/>
      <c r="AI102" s="292"/>
      <c r="AJ102" s="292"/>
      <c r="AK102" s="292"/>
      <c r="AX102"/>
      <c r="AY102"/>
      <c r="AZ102"/>
      <c r="BA102"/>
      <c r="BB102"/>
      <c r="BC102"/>
      <c r="BD102"/>
      <c r="BE102"/>
      <c r="BF102"/>
    </row>
    <row r="103" spans="2:58" x14ac:dyDescent="0.35">
      <c r="B103" s="34" t="s">
        <v>410</v>
      </c>
      <c r="C103" s="34"/>
      <c r="D103" s="34"/>
      <c r="E103" s="34"/>
      <c r="F103" s="34"/>
      <c r="G103" s="34"/>
      <c r="H103" s="34"/>
      <c r="I103" s="34"/>
      <c r="J103" s="34"/>
      <c r="K103" s="34"/>
      <c r="L103" s="318">
        <v>20852.629305775001</v>
      </c>
      <c r="M103" s="318">
        <v>18825.754132675</v>
      </c>
      <c r="N103" s="318">
        <v>15402.102134538998</v>
      </c>
      <c r="O103" s="318">
        <v>11904.820571711</v>
      </c>
      <c r="P103" s="318">
        <v>10586.806948377</v>
      </c>
      <c r="Q103" s="318">
        <v>7235.1693849849989</v>
      </c>
      <c r="R103" s="318">
        <v>2819.5072982030001</v>
      </c>
      <c r="S103" s="318">
        <f t="shared" ref="S103:S105" si="36">AB103</f>
        <v>6776.7791210099995</v>
      </c>
      <c r="U103" s="318">
        <v>430.54915372300002</v>
      </c>
      <c r="V103" s="318">
        <v>642.929650477</v>
      </c>
      <c r="W103" s="318">
        <v>1337.1850920940001</v>
      </c>
      <c r="X103" s="318">
        <v>2819.5072982030001</v>
      </c>
      <c r="Y103" s="318">
        <v>1581.7906373179999</v>
      </c>
      <c r="Z103" s="318">
        <v>3354.1381302690002</v>
      </c>
      <c r="AA103" s="318">
        <f t="shared" ref="AA103:AB103" si="37">SUM(AA104:AA105)</f>
        <v>5067.0461514660001</v>
      </c>
      <c r="AB103" s="318">
        <f t="shared" si="37"/>
        <v>6776.7791210099995</v>
      </c>
      <c r="AD103" s="318">
        <f>U103</f>
        <v>430.54915372300002</v>
      </c>
      <c r="AE103" s="318">
        <f t="shared" ref="AE103:AK104" si="38">V103-U103</f>
        <v>212.38049675399998</v>
      </c>
      <c r="AF103" s="318">
        <f t="shared" si="38"/>
        <v>694.25544161700009</v>
      </c>
      <c r="AG103" s="318">
        <f t="shared" si="38"/>
        <v>1482.322206109</v>
      </c>
      <c r="AH103" s="318">
        <f>Y103</f>
        <v>1581.7906373179999</v>
      </c>
      <c r="AI103" s="318">
        <f t="shared" si="38"/>
        <v>1772.3474929510003</v>
      </c>
      <c r="AJ103" s="318">
        <f t="shared" si="38"/>
        <v>1712.9080211969999</v>
      </c>
      <c r="AK103" s="318">
        <f t="shared" si="38"/>
        <v>1709.7329695439994</v>
      </c>
      <c r="AX103"/>
      <c r="AY103"/>
      <c r="AZ103"/>
      <c r="BA103"/>
      <c r="BB103"/>
      <c r="BC103"/>
      <c r="BD103"/>
      <c r="BE103"/>
      <c r="BF103"/>
    </row>
    <row r="104" spans="2:58" x14ac:dyDescent="0.35">
      <c r="B104" t="s">
        <v>116</v>
      </c>
      <c r="L104" s="292">
        <v>5332.7130985999993</v>
      </c>
      <c r="M104" s="292">
        <v>10183.406699540001</v>
      </c>
      <c r="N104" s="292">
        <v>9759.4069472499996</v>
      </c>
      <c r="O104" s="292">
        <v>6434.8743978319999</v>
      </c>
      <c r="P104" s="292">
        <v>6434.8743978319999</v>
      </c>
      <c r="Q104" s="292">
        <v>4046.7786151459995</v>
      </c>
      <c r="R104" s="292">
        <v>2555.5768113600002</v>
      </c>
      <c r="S104" s="292">
        <f t="shared" si="36"/>
        <v>6352.1046007249997</v>
      </c>
      <c r="U104" s="292">
        <v>388.35247375099999</v>
      </c>
      <c r="V104" s="292">
        <v>606.95361849699998</v>
      </c>
      <c r="W104" s="292">
        <v>1257.5699832</v>
      </c>
      <c r="X104" s="292">
        <v>2555.5768113600002</v>
      </c>
      <c r="Y104" s="292">
        <v>1447.6387921979999</v>
      </c>
      <c r="Z104" s="292">
        <v>3007.7946651239999</v>
      </c>
      <c r="AA104" s="292">
        <f>'Operating Data'!AI86</f>
        <v>4708.7439403139997</v>
      </c>
      <c r="AB104" s="292">
        <f>'Operating Data'!AJ86</f>
        <v>6352.1046007249997</v>
      </c>
      <c r="AD104" s="292">
        <f>U104</f>
        <v>388.35247375099999</v>
      </c>
      <c r="AE104" s="292">
        <f t="shared" si="38"/>
        <v>218.60114474599999</v>
      </c>
      <c r="AF104" s="292">
        <f t="shared" si="38"/>
        <v>650.61636470300004</v>
      </c>
      <c r="AG104" s="292">
        <f t="shared" si="38"/>
        <v>1298.0068281600002</v>
      </c>
      <c r="AH104" s="292">
        <f t="shared" ref="AH104:AH105" si="39">Y104</f>
        <v>1447.6387921979999</v>
      </c>
      <c r="AI104" s="292">
        <f t="shared" si="38"/>
        <v>1560.155872926</v>
      </c>
      <c r="AJ104" s="292">
        <f t="shared" si="38"/>
        <v>1700.9492751899998</v>
      </c>
      <c r="AK104" s="292">
        <f t="shared" si="38"/>
        <v>1643.360660411</v>
      </c>
      <c r="AX104"/>
      <c r="AY104"/>
      <c r="AZ104"/>
      <c r="BA104"/>
      <c r="BB104"/>
      <c r="BC104"/>
      <c r="BD104"/>
      <c r="BE104"/>
      <c r="BF104"/>
    </row>
    <row r="105" spans="2:58" x14ac:dyDescent="0.35">
      <c r="B105" t="s">
        <v>117</v>
      </c>
      <c r="L105" s="292">
        <v>14015.67108835</v>
      </c>
      <c r="M105" s="292">
        <v>7148.9922321100003</v>
      </c>
      <c r="N105" s="292">
        <v>4235.3127476169993</v>
      </c>
      <c r="O105" s="292">
        <v>4151.9325505449997</v>
      </c>
      <c r="P105" s="292">
        <v>4151.9325505449997</v>
      </c>
      <c r="Q105" s="292">
        <v>3188.3907698389994</v>
      </c>
      <c r="R105" s="292">
        <v>263.93048684300004</v>
      </c>
      <c r="S105" s="292">
        <f t="shared" si="36"/>
        <v>424.67452028499997</v>
      </c>
      <c r="U105" s="292">
        <v>42.196679971999998</v>
      </c>
      <c r="V105" s="292">
        <v>35.976031980000009</v>
      </c>
      <c r="W105" s="292">
        <v>79.615108894000016</v>
      </c>
      <c r="X105" s="292">
        <v>263.93048684300004</v>
      </c>
      <c r="Y105" s="292">
        <v>134.15184512000002</v>
      </c>
      <c r="Z105" s="292">
        <v>346.34346514500004</v>
      </c>
      <c r="AA105" s="292">
        <f>'Operating Data'!AI90</f>
        <v>358.30221115199998</v>
      </c>
      <c r="AB105" s="292">
        <f>'Operating Data'!AJ90</f>
        <v>424.67452028499997</v>
      </c>
      <c r="AD105" s="292">
        <f>U105</f>
        <v>42.196679971999998</v>
      </c>
      <c r="AE105" s="292">
        <f>V105-U105</f>
        <v>-6.2206479919999893</v>
      </c>
      <c r="AF105" s="292">
        <f>W105-V105</f>
        <v>43.639076914000007</v>
      </c>
      <c r="AG105" s="292">
        <f t="shared" ref="AG105:AK105" si="40">X105-W105</f>
        <v>184.31537794900004</v>
      </c>
      <c r="AH105" s="292">
        <f t="shared" si="39"/>
        <v>134.15184512000002</v>
      </c>
      <c r="AI105" s="292">
        <f t="shared" si="40"/>
        <v>212.19162002500002</v>
      </c>
      <c r="AJ105" s="292">
        <f t="shared" si="40"/>
        <v>11.958746006999945</v>
      </c>
      <c r="AK105" s="292">
        <f t="shared" si="40"/>
        <v>66.372309132999987</v>
      </c>
      <c r="AX105"/>
      <c r="AY105"/>
      <c r="AZ105"/>
      <c r="BA105"/>
      <c r="BB105"/>
      <c r="BC105"/>
      <c r="BD105"/>
      <c r="BE105"/>
      <c r="BF105"/>
    </row>
    <row r="107" spans="2:58" x14ac:dyDescent="0.35">
      <c r="B107" s="161" t="s">
        <v>119</v>
      </c>
      <c r="C107" s="161"/>
      <c r="D107" s="161"/>
      <c r="E107" s="161"/>
      <c r="F107" s="161"/>
      <c r="G107" s="161"/>
      <c r="H107" s="161"/>
      <c r="I107" s="161"/>
      <c r="J107" s="161"/>
      <c r="K107" s="161"/>
      <c r="L107" s="218">
        <v>2018</v>
      </c>
      <c r="M107" s="218">
        <v>2019</v>
      </c>
      <c r="N107" s="218">
        <v>2020</v>
      </c>
      <c r="O107" s="218">
        <v>2021</v>
      </c>
      <c r="P107" s="218">
        <v>2022</v>
      </c>
      <c r="Q107" s="218">
        <v>2023</v>
      </c>
      <c r="R107" s="219">
        <v>2024</v>
      </c>
      <c r="S107" s="220">
        <v>2025</v>
      </c>
      <c r="U107" s="221" t="s">
        <v>3</v>
      </c>
      <c r="V107" s="221" t="s">
        <v>4</v>
      </c>
      <c r="W107" s="221" t="s">
        <v>5</v>
      </c>
      <c r="X107" s="221">
        <v>2024</v>
      </c>
      <c r="Y107" s="222" t="s">
        <v>6</v>
      </c>
      <c r="Z107" s="222" t="s">
        <v>7</v>
      </c>
      <c r="AA107" s="222" t="s">
        <v>8</v>
      </c>
      <c r="AB107" s="222">
        <v>2025</v>
      </c>
      <c r="AD107" s="221" t="s">
        <v>3</v>
      </c>
      <c r="AE107" s="221" t="s">
        <v>24</v>
      </c>
      <c r="AF107" s="221" t="s">
        <v>25</v>
      </c>
      <c r="AG107" s="221" t="s">
        <v>26</v>
      </c>
      <c r="AH107" s="222" t="s">
        <v>6</v>
      </c>
      <c r="AI107" s="222" t="s">
        <v>27</v>
      </c>
      <c r="AJ107" s="222" t="s">
        <v>28</v>
      </c>
      <c r="AK107" s="222" t="s">
        <v>29</v>
      </c>
      <c r="AL107" s="217"/>
      <c r="AM107" s="217"/>
      <c r="AX107"/>
      <c r="AY107"/>
      <c r="AZ107"/>
      <c r="BA107"/>
      <c r="BB107"/>
      <c r="BC107"/>
      <c r="BD107"/>
      <c r="BE107"/>
      <c r="BF107"/>
    </row>
    <row r="108" spans="2:58" x14ac:dyDescent="0.35">
      <c r="AX108"/>
      <c r="AY108"/>
      <c r="AZ108"/>
      <c r="BA108"/>
      <c r="BB108"/>
      <c r="BC108"/>
      <c r="BD108"/>
      <c r="BE108"/>
      <c r="BF108"/>
    </row>
    <row r="109" spans="2:58" x14ac:dyDescent="0.35">
      <c r="B109" s="20" t="s">
        <v>411</v>
      </c>
      <c r="C109" s="20"/>
      <c r="D109" s="20"/>
      <c r="E109" s="20"/>
      <c r="F109" s="20"/>
      <c r="G109" s="20"/>
      <c r="H109" s="20"/>
      <c r="I109" s="20"/>
      <c r="J109" s="20"/>
      <c r="K109" s="20"/>
      <c r="L109" s="292">
        <v>3455.3699216070199</v>
      </c>
      <c r="M109" s="292">
        <v>3707.0897421698596</v>
      </c>
      <c r="N109" s="292">
        <v>1585.7940000000001</v>
      </c>
      <c r="O109" s="292">
        <v>3416.6245959410003</v>
      </c>
      <c r="P109" s="292">
        <v>3.787944811</v>
      </c>
      <c r="Q109" s="286">
        <v>60.506844178000001</v>
      </c>
      <c r="R109" s="292">
        <v>0</v>
      </c>
      <c r="S109" s="292">
        <f t="shared" ref="S109:S110" si="41">AB109</f>
        <v>0</v>
      </c>
      <c r="U109" s="286">
        <v>0</v>
      </c>
      <c r="V109" s="286">
        <v>0</v>
      </c>
      <c r="W109" s="286">
        <v>0</v>
      </c>
      <c r="X109" s="286">
        <v>0</v>
      </c>
      <c r="Y109" s="286">
        <v>0</v>
      </c>
      <c r="Z109" s="286">
        <v>0</v>
      </c>
      <c r="AA109" s="286">
        <v>0</v>
      </c>
      <c r="AB109" s="286">
        <v>0</v>
      </c>
      <c r="AD109" s="286">
        <f>U109</f>
        <v>0</v>
      </c>
      <c r="AE109" s="286">
        <f t="shared" ref="AE109:AK109" si="42">V109</f>
        <v>0</v>
      </c>
      <c r="AF109" s="286">
        <f t="shared" si="42"/>
        <v>0</v>
      </c>
      <c r="AG109" s="286">
        <f t="shared" si="42"/>
        <v>0</v>
      </c>
      <c r="AH109" s="286">
        <f t="shared" si="42"/>
        <v>0</v>
      </c>
      <c r="AI109" s="286">
        <f t="shared" si="42"/>
        <v>0</v>
      </c>
      <c r="AJ109" s="286">
        <f t="shared" si="42"/>
        <v>0</v>
      </c>
      <c r="AK109" s="286">
        <f t="shared" si="42"/>
        <v>0</v>
      </c>
      <c r="AX109"/>
      <c r="AY109"/>
      <c r="AZ109"/>
      <c r="BA109"/>
      <c r="BB109"/>
      <c r="BC109"/>
      <c r="BD109"/>
      <c r="BE109"/>
      <c r="BF109"/>
    </row>
    <row r="110" spans="2:58" x14ac:dyDescent="0.35">
      <c r="B110" t="s">
        <v>412</v>
      </c>
      <c r="L110" s="276">
        <v>0.79888999999999999</v>
      </c>
      <c r="M110" s="276">
        <v>0.95249165999999996</v>
      </c>
      <c r="N110" s="276">
        <v>0.91947404371584707</v>
      </c>
      <c r="O110" s="276">
        <v>0.93965890410958908</v>
      </c>
      <c r="P110" s="276">
        <v>0.97465753424657542</v>
      </c>
      <c r="Q110" s="276">
        <v>0.99288219178082193</v>
      </c>
      <c r="R110" s="276">
        <v>0</v>
      </c>
      <c r="S110" s="276">
        <f t="shared" si="41"/>
        <v>0</v>
      </c>
      <c r="U110" s="276">
        <v>0</v>
      </c>
      <c r="V110" s="276">
        <v>0</v>
      </c>
      <c r="W110" s="305">
        <v>0</v>
      </c>
      <c r="X110" s="305">
        <v>0</v>
      </c>
      <c r="Y110" s="305">
        <v>0</v>
      </c>
      <c r="Z110" s="305">
        <v>0</v>
      </c>
      <c r="AA110" s="305">
        <v>0</v>
      </c>
      <c r="AB110" s="305">
        <v>0</v>
      </c>
      <c r="AD110" s="276"/>
      <c r="AE110" s="275"/>
      <c r="AF110" s="275"/>
      <c r="AG110" s="275"/>
      <c r="AH110" s="275"/>
      <c r="AI110" s="275"/>
      <c r="AJ110" s="275"/>
      <c r="AK110" s="275"/>
      <c r="AX110"/>
      <c r="AY110"/>
      <c r="AZ110"/>
      <c r="BA110"/>
      <c r="BB110"/>
      <c r="BC110"/>
      <c r="BD110"/>
      <c r="BE110"/>
      <c r="BF110"/>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codeName="Sheet7">
    <tabColor rgb="FF384B77"/>
  </sheetPr>
  <dimension ref="A1:XDW268"/>
  <sheetViews>
    <sheetView showGridLines="0" zoomScale="85" zoomScaleNormal="85" workbookViewId="0">
      <pane xSplit="19" ySplit="3" topLeftCell="T4" activePane="bottomRight" state="frozen"/>
      <selection pane="topRight" activeCell="B2" sqref="B2"/>
      <selection pane="bottomLeft" activeCell="B2" sqref="B2"/>
      <selection pane="bottomRight" activeCell="A2" sqref="A2"/>
    </sheetView>
  </sheetViews>
  <sheetFormatPr defaultColWidth="9.1796875" defaultRowHeight="15" customHeight="1" x14ac:dyDescent="0.35"/>
  <cols>
    <col min="1" max="1" width="5.54296875" style="78" customWidth="1"/>
    <col min="2" max="2" width="45.453125" style="78" customWidth="1"/>
    <col min="3" max="17" width="9.1796875" style="78" hidden="1" customWidth="1"/>
    <col min="18" max="18" width="4.81640625" style="78" hidden="1" customWidth="1"/>
    <col min="19" max="19" width="5.81640625" style="78" hidden="1" customWidth="1"/>
    <col min="20" max="21" width="9.1796875" style="331" customWidth="1"/>
    <col min="22" max="27" width="9.1796875" style="331"/>
    <col min="28" max="28" width="11.453125" style="213" bestFit="1" customWidth="1"/>
    <col min="29" max="32" width="9.1796875" style="331"/>
    <col min="33" max="36" width="9.54296875" style="331" customWidth="1"/>
    <col min="37" max="37" width="9.1796875" style="213"/>
    <col min="38" max="45" width="9.1796875" style="331"/>
    <col min="46" max="51" width="9.1796875" style="213"/>
    <col min="53" max="16384" width="9.1796875" style="78"/>
  </cols>
  <sheetData>
    <row r="1" spans="2:52" ht="5.15" customHeight="1" x14ac:dyDescent="0.35">
      <c r="AB1" s="331"/>
      <c r="AK1" s="331"/>
      <c r="AT1" s="331"/>
      <c r="AU1" s="331"/>
      <c r="AV1" s="331"/>
      <c r="AW1" s="331"/>
      <c r="AX1" s="331"/>
      <c r="AY1" s="331"/>
      <c r="AZ1" s="78"/>
    </row>
    <row r="2" spans="2:52" customFormat="1" ht="35" x14ac:dyDescent="0.35">
      <c r="B2" s="168" t="s">
        <v>120</v>
      </c>
      <c r="C2" s="168"/>
      <c r="D2" s="168"/>
      <c r="E2" s="168"/>
      <c r="F2" s="168"/>
      <c r="G2" s="168"/>
      <c r="H2" s="168"/>
      <c r="I2" s="168"/>
      <c r="J2" s="168"/>
      <c r="K2" s="168"/>
      <c r="L2" s="168"/>
      <c r="M2" s="168"/>
      <c r="N2" s="168"/>
      <c r="O2" s="168"/>
      <c r="P2" s="168"/>
      <c r="Q2" s="168"/>
      <c r="R2" s="168"/>
      <c r="S2" s="168"/>
      <c r="T2" s="315"/>
      <c r="U2" s="315"/>
      <c r="V2" s="316"/>
      <c r="W2" s="213"/>
      <c r="X2" s="213"/>
      <c r="Y2" s="316"/>
      <c r="Z2" s="213"/>
      <c r="AA2" s="213"/>
      <c r="AB2" s="213"/>
      <c r="AC2" s="315"/>
      <c r="AD2" s="315"/>
      <c r="AE2" s="316"/>
      <c r="AF2" s="316"/>
      <c r="AG2" s="213"/>
      <c r="AH2" s="213"/>
      <c r="AI2" s="213"/>
      <c r="AJ2" s="213"/>
      <c r="AK2" s="213"/>
      <c r="AL2" s="315"/>
      <c r="AM2" s="315"/>
      <c r="AN2" s="316"/>
      <c r="AO2" s="317"/>
      <c r="AP2" s="213"/>
      <c r="AQ2" s="213"/>
      <c r="AR2" s="213"/>
      <c r="AS2" s="213"/>
      <c r="AT2" s="213"/>
      <c r="AU2" s="213"/>
      <c r="AV2" s="213"/>
      <c r="AW2" s="213"/>
      <c r="AX2" s="213"/>
      <c r="AY2" s="213"/>
    </row>
    <row r="3" spans="2:52" ht="15" customHeight="1" x14ac:dyDescent="0.35">
      <c r="B3" s="169" t="s">
        <v>386</v>
      </c>
      <c r="C3" s="169"/>
      <c r="D3" s="169"/>
      <c r="E3" s="169"/>
      <c r="F3" s="169"/>
      <c r="G3" s="169"/>
      <c r="H3" s="169"/>
      <c r="I3" s="169"/>
      <c r="J3" s="169"/>
      <c r="K3" s="169"/>
      <c r="L3" s="169"/>
      <c r="M3" s="169"/>
      <c r="N3" s="169"/>
      <c r="O3" s="169"/>
      <c r="P3" s="169"/>
      <c r="Q3" s="169"/>
      <c r="R3" s="169"/>
      <c r="S3" s="169"/>
      <c r="T3" s="218">
        <v>2018</v>
      </c>
      <c r="U3" s="218">
        <v>2019</v>
      </c>
      <c r="V3" s="218">
        <v>2020</v>
      </c>
      <c r="W3" s="218">
        <v>2021</v>
      </c>
      <c r="X3" s="218">
        <v>2022</v>
      </c>
      <c r="Y3" s="218">
        <v>2023</v>
      </c>
      <c r="Z3" s="221">
        <v>2024</v>
      </c>
      <c r="AA3" s="220">
        <v>2025</v>
      </c>
      <c r="AB3" s="331"/>
      <c r="AC3" s="221" t="s">
        <v>3</v>
      </c>
      <c r="AD3" s="221" t="s">
        <v>4</v>
      </c>
      <c r="AE3" s="221" t="s">
        <v>5</v>
      </c>
      <c r="AF3" s="221">
        <v>2024</v>
      </c>
      <c r="AG3" s="222" t="s">
        <v>6</v>
      </c>
      <c r="AH3" s="222" t="s">
        <v>7</v>
      </c>
      <c r="AI3" s="222" t="s">
        <v>8</v>
      </c>
      <c r="AJ3" s="222">
        <v>2025</v>
      </c>
      <c r="AK3" s="331"/>
      <c r="AL3" s="221" t="s">
        <v>3</v>
      </c>
      <c r="AM3" s="221" t="s">
        <v>24</v>
      </c>
      <c r="AN3" s="221" t="s">
        <v>25</v>
      </c>
      <c r="AO3" s="221" t="s">
        <v>26</v>
      </c>
      <c r="AP3" s="222" t="s">
        <v>6</v>
      </c>
      <c r="AQ3" s="222" t="s">
        <v>27</v>
      </c>
      <c r="AR3" s="222" t="s">
        <v>28</v>
      </c>
      <c r="AS3" s="222" t="s">
        <v>29</v>
      </c>
      <c r="AT3" s="331"/>
      <c r="AU3" s="331"/>
      <c r="AV3" s="331"/>
      <c r="AW3" s="331"/>
      <c r="AX3" s="331"/>
      <c r="AY3" s="331"/>
      <c r="AZ3" s="78"/>
    </row>
    <row r="4" spans="2:52" ht="15" customHeight="1" x14ac:dyDescent="0.35">
      <c r="B4" s="77" t="s">
        <v>160</v>
      </c>
      <c r="C4" s="77"/>
      <c r="D4" s="77"/>
      <c r="E4" s="77"/>
      <c r="F4" s="77"/>
      <c r="G4" s="77"/>
      <c r="H4" s="77"/>
      <c r="I4" s="77"/>
      <c r="J4" s="77"/>
      <c r="K4" s="77"/>
      <c r="L4" s="77"/>
      <c r="M4" s="77"/>
      <c r="N4" s="77"/>
      <c r="O4" s="77"/>
      <c r="P4" s="77"/>
      <c r="Q4" s="77"/>
      <c r="R4" s="77"/>
      <c r="S4" s="77"/>
      <c r="T4" s="332">
        <v>1714.7416204135604</v>
      </c>
      <c r="U4" s="332">
        <v>1816.3508532691039</v>
      </c>
      <c r="V4" s="332">
        <v>1668.5571330232815</v>
      </c>
      <c r="W4" s="332">
        <v>2070.8872959217001</v>
      </c>
      <c r="X4" s="332">
        <v>2348.7771180231198</v>
      </c>
      <c r="Y4" s="332">
        <v>2454.4062336345805</v>
      </c>
      <c r="Z4" s="358">
        <v>2464.9541076318801</v>
      </c>
      <c r="AA4" s="358">
        <f>AJ4</f>
        <v>2465.6448929851977</v>
      </c>
      <c r="AB4" s="331"/>
      <c r="AC4" s="332">
        <v>628.56994012659879</v>
      </c>
      <c r="AD4" s="332">
        <v>1223.6552760481429</v>
      </c>
      <c r="AE4" s="358">
        <v>1877.1646038982324</v>
      </c>
      <c r="AF4" s="358">
        <v>2464.9541076318801</v>
      </c>
      <c r="AG4" s="358">
        <v>628.69168704389404</v>
      </c>
      <c r="AH4" s="358">
        <v>1215.8055711442519</v>
      </c>
      <c r="AI4" s="358">
        <v>1850.8087336174751</v>
      </c>
      <c r="AJ4" s="358">
        <v>2465.6448929851977</v>
      </c>
      <c r="AK4" s="331"/>
      <c r="AL4" s="332">
        <f t="shared" ref="AL4:AL17" si="0">AC4</f>
        <v>628.56994012659879</v>
      </c>
      <c r="AM4" s="332">
        <f t="shared" ref="AM4:AM16" si="1">AD4-AC4</f>
        <v>595.08533592154413</v>
      </c>
      <c r="AN4" s="332">
        <f t="shared" ref="AN4:AN16" si="2">AE4-AD4</f>
        <v>653.50932785008945</v>
      </c>
      <c r="AO4" s="332">
        <f t="shared" ref="AO4:AO16" si="3">AF4-AE4</f>
        <v>587.78950373364773</v>
      </c>
      <c r="AP4" s="332">
        <f t="shared" ref="AP4:AP17" si="4">AG4</f>
        <v>628.69168704389404</v>
      </c>
      <c r="AQ4" s="332">
        <f>AH4-AG4</f>
        <v>587.11388410035784</v>
      </c>
      <c r="AR4" s="332">
        <f>AI4-AH4</f>
        <v>635.00316247322326</v>
      </c>
      <c r="AS4" s="332">
        <f>AJ4-AI4</f>
        <v>614.83615936772253</v>
      </c>
      <c r="AT4" s="331"/>
      <c r="AU4" s="331"/>
      <c r="AV4" s="331"/>
      <c r="AW4" s="331"/>
      <c r="AX4" s="331"/>
      <c r="AY4" s="331"/>
      <c r="AZ4" s="78"/>
    </row>
    <row r="5" spans="2:52" ht="15" customHeight="1" x14ac:dyDescent="0.35">
      <c r="B5" s="81" t="s">
        <v>161</v>
      </c>
      <c r="C5" s="81"/>
      <c r="D5" s="81"/>
      <c r="E5" s="81"/>
      <c r="F5" s="81"/>
      <c r="G5" s="81"/>
      <c r="H5" s="81"/>
      <c r="I5" s="81"/>
      <c r="J5" s="81"/>
      <c r="K5" s="81"/>
      <c r="L5" s="81"/>
      <c r="M5" s="81"/>
      <c r="N5" s="81"/>
      <c r="O5" s="81"/>
      <c r="P5" s="81"/>
      <c r="Q5" s="81"/>
      <c r="R5" s="81"/>
      <c r="S5" s="81"/>
      <c r="T5" s="333">
        <v>597.28978787371943</v>
      </c>
      <c r="U5" s="333">
        <v>551.21495573969526</v>
      </c>
      <c r="V5" s="333">
        <v>498.18130523653804</v>
      </c>
      <c r="W5" s="333">
        <v>526.34710883775904</v>
      </c>
      <c r="X5" s="333">
        <v>567.41706436342974</v>
      </c>
      <c r="Y5" s="360">
        <v>617.52375749383611</v>
      </c>
      <c r="Z5" s="361">
        <v>638.19644159783604</v>
      </c>
      <c r="AA5" s="361">
        <f t="shared" ref="AA5:AA17" si="5">AJ5</f>
        <v>616.90634279873996</v>
      </c>
      <c r="AB5" s="331"/>
      <c r="AC5" s="333">
        <v>150.51857798040905</v>
      </c>
      <c r="AD5" s="360">
        <v>307.88415223757795</v>
      </c>
      <c r="AE5" s="361">
        <v>453.075539827711</v>
      </c>
      <c r="AF5" s="361">
        <v>638.19644159783604</v>
      </c>
      <c r="AG5" s="361">
        <v>149.17207822525</v>
      </c>
      <c r="AH5" s="361">
        <v>297.35367262268306</v>
      </c>
      <c r="AI5" s="361">
        <v>441.00420034055799</v>
      </c>
      <c r="AJ5" s="361">
        <v>616.90634279873996</v>
      </c>
      <c r="AK5" s="331"/>
      <c r="AL5" s="333">
        <f t="shared" si="0"/>
        <v>150.51857798040905</v>
      </c>
      <c r="AM5" s="333">
        <f t="shared" si="1"/>
        <v>157.3655742571689</v>
      </c>
      <c r="AN5" s="333">
        <f t="shared" si="2"/>
        <v>145.19138759013305</v>
      </c>
      <c r="AO5" s="333">
        <f t="shared" si="3"/>
        <v>185.12090177012504</v>
      </c>
      <c r="AP5" s="333">
        <f t="shared" si="4"/>
        <v>149.17207822525</v>
      </c>
      <c r="AQ5" s="333">
        <f t="shared" ref="AQ5:AS17" si="6">AH5-AG5</f>
        <v>148.18159439743306</v>
      </c>
      <c r="AR5" s="333">
        <f t="shared" si="6"/>
        <v>143.65052771787492</v>
      </c>
      <c r="AS5" s="333">
        <f t="shared" si="6"/>
        <v>175.90214245818197</v>
      </c>
      <c r="AT5" s="331"/>
      <c r="AU5" s="331"/>
      <c r="AV5" s="331"/>
      <c r="AW5" s="331"/>
      <c r="AX5" s="331"/>
      <c r="AY5" s="331"/>
      <c r="AZ5" s="78"/>
    </row>
    <row r="6" spans="2:52" ht="15" customHeight="1" x14ac:dyDescent="0.35">
      <c r="B6" s="82" t="s">
        <v>162</v>
      </c>
      <c r="C6" s="82"/>
      <c r="D6" s="82"/>
      <c r="E6" s="82"/>
      <c r="F6" s="82"/>
      <c r="G6" s="82"/>
      <c r="H6" s="82"/>
      <c r="I6" s="82"/>
      <c r="J6" s="82"/>
      <c r="K6" s="82"/>
      <c r="L6" s="82"/>
      <c r="M6" s="82"/>
      <c r="N6" s="82"/>
      <c r="O6" s="82"/>
      <c r="P6" s="82"/>
      <c r="Q6" s="82"/>
      <c r="R6" s="82"/>
      <c r="S6" s="82"/>
      <c r="T6" s="333">
        <v>286.40341815330237</v>
      </c>
      <c r="U6" s="333">
        <v>273.74838592017164</v>
      </c>
      <c r="V6" s="333">
        <v>265.2554057283748</v>
      </c>
      <c r="W6" s="333">
        <v>217.67784532269005</v>
      </c>
      <c r="X6" s="333">
        <v>275.97840949641801</v>
      </c>
      <c r="Y6" s="360">
        <v>336.35206909096291</v>
      </c>
      <c r="Z6" s="361">
        <v>268.16602763042096</v>
      </c>
      <c r="AA6" s="361">
        <f t="shared" si="5"/>
        <v>353.08690065300397</v>
      </c>
      <c r="AB6" s="331"/>
      <c r="AC6" s="333">
        <v>10.035637483950019</v>
      </c>
      <c r="AD6" s="360">
        <v>97.466059429476005</v>
      </c>
      <c r="AE6" s="361">
        <v>181.99995718771603</v>
      </c>
      <c r="AF6" s="361">
        <v>268.16602763042096</v>
      </c>
      <c r="AG6" s="361">
        <v>85.991406101093986</v>
      </c>
      <c r="AH6" s="361">
        <v>173.96075136773899</v>
      </c>
      <c r="AI6" s="361">
        <v>258.26886725379603</v>
      </c>
      <c r="AJ6" s="361">
        <v>353.08690065300397</v>
      </c>
      <c r="AK6" s="331"/>
      <c r="AL6" s="333">
        <f t="shared" si="0"/>
        <v>10.035637483950019</v>
      </c>
      <c r="AM6" s="333">
        <f t="shared" si="1"/>
        <v>87.430421945525978</v>
      </c>
      <c r="AN6" s="333">
        <f t="shared" si="2"/>
        <v>84.53389775824003</v>
      </c>
      <c r="AO6" s="333">
        <f t="shared" si="3"/>
        <v>86.166070442704921</v>
      </c>
      <c r="AP6" s="333">
        <f t="shared" si="4"/>
        <v>85.991406101093986</v>
      </c>
      <c r="AQ6" s="333">
        <f t="shared" si="6"/>
        <v>87.969345266645007</v>
      </c>
      <c r="AR6" s="333">
        <f t="shared" si="6"/>
        <v>84.308115886057038</v>
      </c>
      <c r="AS6" s="333">
        <f t="shared" si="6"/>
        <v>94.818033399207934</v>
      </c>
      <c r="AT6" s="331"/>
      <c r="AU6" s="331"/>
      <c r="AV6" s="331"/>
      <c r="AW6" s="331"/>
      <c r="AX6" s="331"/>
      <c r="AY6" s="331"/>
      <c r="AZ6" s="78"/>
    </row>
    <row r="7" spans="2:52" ht="15" customHeight="1" x14ac:dyDescent="0.35">
      <c r="B7" s="77" t="s">
        <v>163</v>
      </c>
      <c r="C7" s="77"/>
      <c r="D7" s="77"/>
      <c r="E7" s="77"/>
      <c r="F7" s="77"/>
      <c r="G7" s="77"/>
      <c r="H7" s="77"/>
      <c r="I7" s="77"/>
      <c r="J7" s="77"/>
      <c r="K7" s="77"/>
      <c r="L7" s="77"/>
      <c r="M7" s="77"/>
      <c r="N7" s="77"/>
      <c r="O7" s="77"/>
      <c r="P7" s="77"/>
      <c r="Q7" s="77"/>
      <c r="R7" s="77"/>
      <c r="S7" s="77"/>
      <c r="T7" s="332">
        <v>883.69320602702192</v>
      </c>
      <c r="U7" s="332">
        <v>824.96334165986684</v>
      </c>
      <c r="V7" s="332">
        <v>763.43671096491278</v>
      </c>
      <c r="W7" s="332">
        <v>744.02495416044906</v>
      </c>
      <c r="X7" s="332">
        <v>843.3954738598477</v>
      </c>
      <c r="Y7" s="332">
        <v>953.87582658479903</v>
      </c>
      <c r="Z7" s="358">
        <v>906.36246922825694</v>
      </c>
      <c r="AA7" s="358">
        <f t="shared" si="5"/>
        <v>969.99324345174387</v>
      </c>
      <c r="AB7" s="331"/>
      <c r="AC7" s="332">
        <v>160.55421546435906</v>
      </c>
      <c r="AD7" s="332">
        <v>405.35021166705394</v>
      </c>
      <c r="AE7" s="358">
        <v>635.075497015427</v>
      </c>
      <c r="AF7" s="358">
        <v>906.36246922825694</v>
      </c>
      <c r="AG7" s="358">
        <v>235.16348432634399</v>
      </c>
      <c r="AH7" s="358">
        <v>471.31442399042203</v>
      </c>
      <c r="AI7" s="358">
        <v>699.27306759435396</v>
      </c>
      <c r="AJ7" s="358">
        <v>969.99324345174387</v>
      </c>
      <c r="AK7" s="331"/>
      <c r="AL7" s="332">
        <f t="shared" si="0"/>
        <v>160.55421546435906</v>
      </c>
      <c r="AM7" s="332">
        <f t="shared" si="1"/>
        <v>244.79599620269488</v>
      </c>
      <c r="AN7" s="332">
        <f t="shared" si="2"/>
        <v>229.72528534837306</v>
      </c>
      <c r="AO7" s="332">
        <f t="shared" si="3"/>
        <v>271.28697221282994</v>
      </c>
      <c r="AP7" s="332">
        <f t="shared" si="4"/>
        <v>235.16348432634399</v>
      </c>
      <c r="AQ7" s="332">
        <f t="shared" si="6"/>
        <v>236.15093966407804</v>
      </c>
      <c r="AR7" s="332">
        <f t="shared" si="6"/>
        <v>227.95864360393193</v>
      </c>
      <c r="AS7" s="332">
        <f t="shared" si="6"/>
        <v>270.7201758573899</v>
      </c>
      <c r="AT7" s="331"/>
      <c r="AU7" s="331"/>
      <c r="AV7" s="331"/>
      <c r="AW7" s="331"/>
      <c r="AX7" s="331"/>
      <c r="AY7" s="331"/>
      <c r="AZ7" s="78"/>
    </row>
    <row r="8" spans="2:52" ht="15" customHeight="1" x14ac:dyDescent="0.35">
      <c r="B8" s="78" t="s">
        <v>164</v>
      </c>
      <c r="T8" s="334">
        <v>0</v>
      </c>
      <c r="U8" s="333">
        <v>5.5804977244438767</v>
      </c>
      <c r="V8" s="333">
        <v>2.3815595561334604</v>
      </c>
      <c r="W8" s="333">
        <v>0.25555322000000003</v>
      </c>
      <c r="X8" s="333">
        <v>0.317667851838</v>
      </c>
      <c r="Y8" s="360">
        <v>9.5560140000000002E-2</v>
      </c>
      <c r="Z8" s="361">
        <v>31.898508411569001</v>
      </c>
      <c r="AA8" s="361">
        <f t="shared" si="5"/>
        <v>33.618581888057001</v>
      </c>
      <c r="AB8" s="331"/>
      <c r="AC8" s="333">
        <v>5.223462550911</v>
      </c>
      <c r="AD8" s="360">
        <v>18.530003096784</v>
      </c>
      <c r="AE8" s="361">
        <v>26.728886992970001</v>
      </c>
      <c r="AF8" s="361">
        <v>31.898508411569001</v>
      </c>
      <c r="AG8" s="361">
        <v>7.8574566041630005</v>
      </c>
      <c r="AH8" s="361">
        <v>20.624814717160003</v>
      </c>
      <c r="AI8" s="361">
        <v>26.983721406302003</v>
      </c>
      <c r="AJ8" s="361">
        <v>33.618581888057001</v>
      </c>
      <c r="AK8" s="331"/>
      <c r="AL8" s="333">
        <f t="shared" si="0"/>
        <v>5.223462550911</v>
      </c>
      <c r="AM8" s="333">
        <f t="shared" si="1"/>
        <v>13.306540545873</v>
      </c>
      <c r="AN8" s="333">
        <f t="shared" si="2"/>
        <v>8.1988838961860004</v>
      </c>
      <c r="AO8" s="333">
        <f t="shared" si="3"/>
        <v>5.1696214185990002</v>
      </c>
      <c r="AP8" s="333">
        <f t="shared" si="4"/>
        <v>7.8574566041630005</v>
      </c>
      <c r="AQ8" s="333">
        <f t="shared" si="6"/>
        <v>12.767358112997002</v>
      </c>
      <c r="AR8" s="333">
        <f t="shared" si="6"/>
        <v>6.3589066891419996</v>
      </c>
      <c r="AS8" s="333">
        <f t="shared" si="6"/>
        <v>6.6348604817549983</v>
      </c>
      <c r="AT8" s="331"/>
      <c r="AU8" s="331"/>
      <c r="AV8" s="331"/>
      <c r="AW8" s="331"/>
      <c r="AX8" s="331"/>
      <c r="AY8" s="331"/>
      <c r="AZ8" s="78"/>
    </row>
    <row r="9" spans="2:52" ht="15" customHeight="1" x14ac:dyDescent="0.35">
      <c r="B9" s="77" t="s">
        <v>70</v>
      </c>
      <c r="C9" s="77"/>
      <c r="D9" s="77"/>
      <c r="E9" s="77"/>
      <c r="F9" s="77"/>
      <c r="G9" s="77"/>
      <c r="H9" s="77"/>
      <c r="I9" s="77"/>
      <c r="J9" s="77"/>
      <c r="K9" s="77"/>
      <c r="L9" s="77"/>
      <c r="M9" s="77"/>
      <c r="N9" s="77"/>
      <c r="O9" s="77"/>
      <c r="P9" s="77"/>
      <c r="Q9" s="77"/>
      <c r="R9" s="77"/>
      <c r="S9" s="77"/>
      <c r="T9" s="332">
        <v>831.04841438653852</v>
      </c>
      <c r="U9" s="332">
        <v>996.96800933368093</v>
      </c>
      <c r="V9" s="332">
        <v>907.5019816145026</v>
      </c>
      <c r="W9" s="332">
        <v>1327.1178949812515</v>
      </c>
      <c r="X9" s="332">
        <v>1505.6993120151105</v>
      </c>
      <c r="Y9" s="358">
        <v>1500.6259671897819</v>
      </c>
      <c r="Z9" s="358">
        <v>1590.4901468151918</v>
      </c>
      <c r="AA9" s="358">
        <f t="shared" si="5"/>
        <v>1529.2702314215089</v>
      </c>
      <c r="AB9" s="331"/>
      <c r="AC9" s="332">
        <v>473.2391872131509</v>
      </c>
      <c r="AD9" s="358">
        <v>836.83506747787271</v>
      </c>
      <c r="AE9" s="358">
        <v>1268.8179938757755</v>
      </c>
      <c r="AF9" s="358">
        <v>1590.4901468151918</v>
      </c>
      <c r="AG9" s="358">
        <v>401.38565932171315</v>
      </c>
      <c r="AH9" s="358">
        <v>765.11596187098974</v>
      </c>
      <c r="AI9" s="358">
        <v>1178.5193874294227</v>
      </c>
      <c r="AJ9" s="358">
        <v>1529.2702314215089</v>
      </c>
      <c r="AK9" s="331"/>
      <c r="AL9" s="332">
        <f t="shared" si="0"/>
        <v>473.2391872131509</v>
      </c>
      <c r="AM9" s="332">
        <f t="shared" si="1"/>
        <v>363.59588026472181</v>
      </c>
      <c r="AN9" s="332">
        <f t="shared" si="2"/>
        <v>431.98292639790282</v>
      </c>
      <c r="AO9" s="332">
        <f t="shared" si="3"/>
        <v>321.67215293941626</v>
      </c>
      <c r="AP9" s="332">
        <f t="shared" si="4"/>
        <v>401.38565932171315</v>
      </c>
      <c r="AQ9" s="332">
        <f t="shared" si="6"/>
        <v>363.73030254927659</v>
      </c>
      <c r="AR9" s="332">
        <f t="shared" si="6"/>
        <v>413.40342555843301</v>
      </c>
      <c r="AS9" s="332">
        <f t="shared" si="6"/>
        <v>350.75084399208617</v>
      </c>
      <c r="AT9" s="331"/>
      <c r="AU9" s="331"/>
      <c r="AV9" s="331"/>
      <c r="AW9" s="331"/>
      <c r="AX9" s="331"/>
      <c r="AY9" s="331"/>
      <c r="AZ9" s="78"/>
    </row>
    <row r="10" spans="2:52" ht="15" customHeight="1" x14ac:dyDescent="0.35">
      <c r="B10" s="209" t="s">
        <v>101</v>
      </c>
      <c r="C10" s="86"/>
      <c r="D10" s="86"/>
      <c r="E10" s="86"/>
      <c r="F10" s="86"/>
      <c r="G10" s="86"/>
      <c r="H10" s="86"/>
      <c r="I10" s="86"/>
      <c r="J10" s="86"/>
      <c r="K10" s="86"/>
      <c r="L10" s="86"/>
      <c r="M10" s="86"/>
      <c r="N10" s="86"/>
      <c r="O10" s="86"/>
      <c r="P10" s="86"/>
      <c r="Q10" s="86"/>
      <c r="R10" s="86"/>
      <c r="S10" s="86"/>
      <c r="T10" s="364">
        <v>624.53583814400031</v>
      </c>
      <c r="U10" s="364">
        <v>631.79686460999972</v>
      </c>
      <c r="V10" s="364">
        <v>637.88455959999987</v>
      </c>
      <c r="W10" s="364">
        <v>900.22819821999997</v>
      </c>
      <c r="X10" s="364">
        <v>890.96534713999768</v>
      </c>
      <c r="Y10" s="364">
        <v>879.79370240000003</v>
      </c>
      <c r="Z10" s="364">
        <v>860.24298140000042</v>
      </c>
      <c r="AA10" s="364">
        <f t="shared" si="5"/>
        <v>923.57995134999942</v>
      </c>
      <c r="AB10" s="331"/>
      <c r="AC10" s="364">
        <v>221.66921505999991</v>
      </c>
      <c r="AD10" s="364">
        <v>438.58765181000007</v>
      </c>
      <c r="AE10" s="364">
        <v>664.06271150999987</v>
      </c>
      <c r="AF10" s="364">
        <v>860.24298140000042</v>
      </c>
      <c r="AG10" s="364">
        <v>228.30754743999995</v>
      </c>
      <c r="AH10" s="364">
        <v>461.80415558999994</v>
      </c>
      <c r="AI10" s="364">
        <f>AI11+AI12</f>
        <v>697.73437790999969</v>
      </c>
      <c r="AJ10" s="364">
        <f>AJ11+AJ12</f>
        <v>923.57995134999942</v>
      </c>
      <c r="AK10" s="331"/>
      <c r="AL10" s="364">
        <f t="shared" si="0"/>
        <v>221.66921505999991</v>
      </c>
      <c r="AM10" s="364">
        <f t="shared" si="1"/>
        <v>216.91843675000015</v>
      </c>
      <c r="AN10" s="364">
        <f t="shared" si="2"/>
        <v>225.4750596999998</v>
      </c>
      <c r="AO10" s="364">
        <f t="shared" si="3"/>
        <v>196.18026989000055</v>
      </c>
      <c r="AP10" s="364">
        <f t="shared" si="4"/>
        <v>228.30754743999995</v>
      </c>
      <c r="AQ10" s="364">
        <f t="shared" si="6"/>
        <v>233.49660814999999</v>
      </c>
      <c r="AR10" s="364">
        <f t="shared" si="6"/>
        <v>235.93022231999976</v>
      </c>
      <c r="AS10" s="364">
        <f t="shared" si="6"/>
        <v>225.84557343999973</v>
      </c>
      <c r="AT10" s="331"/>
      <c r="AU10" s="331"/>
      <c r="AV10" s="331"/>
      <c r="AW10" s="331"/>
      <c r="AX10" s="331"/>
      <c r="AY10" s="331"/>
      <c r="AZ10" s="78"/>
    </row>
    <row r="11" spans="2:52" ht="15" customHeight="1" x14ac:dyDescent="0.35">
      <c r="B11" s="154" t="s">
        <v>85</v>
      </c>
      <c r="C11" s="38"/>
      <c r="D11" s="38"/>
      <c r="E11" s="38"/>
      <c r="F11" s="38"/>
      <c r="G11" s="38"/>
      <c r="H11" s="38"/>
      <c r="I11" s="38"/>
      <c r="J11" s="38"/>
      <c r="K11" s="38"/>
      <c r="L11" s="38"/>
      <c r="M11" s="38"/>
      <c r="N11" s="38"/>
      <c r="O11" s="38"/>
      <c r="P11" s="38"/>
      <c r="Q11" s="38"/>
      <c r="R11" s="38"/>
      <c r="S11" s="38"/>
      <c r="T11" s="334">
        <v>479.97422294400036</v>
      </c>
      <c r="U11" s="334">
        <v>477.15501070999971</v>
      </c>
      <c r="V11" s="334">
        <v>471.40043088999994</v>
      </c>
      <c r="W11" s="360">
        <v>531.34928236999997</v>
      </c>
      <c r="X11" s="360">
        <v>533.24719674000005</v>
      </c>
      <c r="Y11" s="402">
        <v>531.0354769600001</v>
      </c>
      <c r="Z11" s="402">
        <v>511.03362283000047</v>
      </c>
      <c r="AA11" s="402">
        <f t="shared" si="5"/>
        <v>543.94619560999979</v>
      </c>
      <c r="AB11" s="331"/>
      <c r="AC11" s="334">
        <v>134.79908440999995</v>
      </c>
      <c r="AD11" s="402">
        <v>266.21577335000006</v>
      </c>
      <c r="AE11" s="402">
        <v>400.48205887999984</v>
      </c>
      <c r="AF11" s="402">
        <v>511.03362283000047</v>
      </c>
      <c r="AG11" s="402">
        <v>136.25310524999998</v>
      </c>
      <c r="AH11" s="402">
        <v>272.60383218999999</v>
      </c>
      <c r="AI11" s="402">
        <f t="shared" ref="AI11:AJ11" si="7">AI104</f>
        <v>413.70271656999989</v>
      </c>
      <c r="AJ11" s="402">
        <f t="shared" si="7"/>
        <v>543.94619560999979</v>
      </c>
      <c r="AK11" s="331"/>
      <c r="AL11" s="334">
        <f t="shared" si="0"/>
        <v>134.79908440999995</v>
      </c>
      <c r="AM11" s="334">
        <f t="shared" si="1"/>
        <v>131.41668894000011</v>
      </c>
      <c r="AN11" s="334">
        <f t="shared" si="2"/>
        <v>134.26628552999978</v>
      </c>
      <c r="AO11" s="334">
        <f t="shared" si="3"/>
        <v>110.55156395000063</v>
      </c>
      <c r="AP11" s="334">
        <f t="shared" si="4"/>
        <v>136.25310524999998</v>
      </c>
      <c r="AQ11" s="334">
        <f t="shared" si="6"/>
        <v>136.35072694000002</v>
      </c>
      <c r="AR11" s="334">
        <f t="shared" si="6"/>
        <v>141.0988843799999</v>
      </c>
      <c r="AS11" s="334">
        <f t="shared" si="6"/>
        <v>130.2434790399999</v>
      </c>
      <c r="AT11" s="331"/>
      <c r="AU11" s="331"/>
      <c r="AV11" s="331"/>
      <c r="AW11" s="331"/>
      <c r="AX11" s="331"/>
      <c r="AY11" s="331"/>
      <c r="AZ11" s="78"/>
    </row>
    <row r="12" spans="2:52" ht="15" customHeight="1" x14ac:dyDescent="0.35">
      <c r="B12" s="154" t="s">
        <v>90</v>
      </c>
      <c r="C12" s="38"/>
      <c r="D12" s="38"/>
      <c r="E12" s="38"/>
      <c r="F12" s="38"/>
      <c r="G12" s="38"/>
      <c r="H12" s="38"/>
      <c r="I12" s="38"/>
      <c r="J12" s="38"/>
      <c r="K12" s="38"/>
      <c r="L12" s="38"/>
      <c r="M12" s="38"/>
      <c r="N12" s="38"/>
      <c r="O12" s="38"/>
      <c r="P12" s="38"/>
      <c r="Q12" s="38"/>
      <c r="R12" s="38"/>
      <c r="S12" s="38"/>
      <c r="T12" s="334">
        <v>144.56161519999998</v>
      </c>
      <c r="U12" s="334">
        <v>154.64185390000003</v>
      </c>
      <c r="V12" s="334">
        <v>166.48412870999991</v>
      </c>
      <c r="W12" s="360">
        <v>368.87891584999994</v>
      </c>
      <c r="X12" s="360">
        <v>357.71815039999763</v>
      </c>
      <c r="Y12" s="402">
        <v>348.75822543999988</v>
      </c>
      <c r="Z12" s="402">
        <v>349.20935856999989</v>
      </c>
      <c r="AA12" s="402">
        <f t="shared" si="5"/>
        <v>379.63375573999957</v>
      </c>
      <c r="AB12" s="331"/>
      <c r="AC12" s="334">
        <v>86.870130649999965</v>
      </c>
      <c r="AD12" s="402">
        <v>172.37187846</v>
      </c>
      <c r="AE12" s="402">
        <v>263.58065263000003</v>
      </c>
      <c r="AF12" s="402">
        <v>349.20935856999989</v>
      </c>
      <c r="AG12" s="402">
        <v>92.054442189999975</v>
      </c>
      <c r="AH12" s="402">
        <v>189.20032339999992</v>
      </c>
      <c r="AI12" s="402">
        <f t="shared" ref="AI12:AJ12" si="8">AI151</f>
        <v>284.03166133999986</v>
      </c>
      <c r="AJ12" s="402">
        <f t="shared" si="8"/>
        <v>379.63375573999957</v>
      </c>
      <c r="AK12" s="331"/>
      <c r="AL12" s="334">
        <f t="shared" si="0"/>
        <v>86.870130649999965</v>
      </c>
      <c r="AM12" s="334">
        <f t="shared" si="1"/>
        <v>85.50174781000004</v>
      </c>
      <c r="AN12" s="334">
        <f t="shared" si="2"/>
        <v>91.208774170000027</v>
      </c>
      <c r="AO12" s="334">
        <f t="shared" si="3"/>
        <v>85.628705939999861</v>
      </c>
      <c r="AP12" s="334">
        <f t="shared" si="4"/>
        <v>92.054442189999975</v>
      </c>
      <c r="AQ12" s="334">
        <f t="shared" si="6"/>
        <v>97.145881209999942</v>
      </c>
      <c r="AR12" s="334">
        <f t="shared" si="6"/>
        <v>94.831337939999941</v>
      </c>
      <c r="AS12" s="334">
        <f t="shared" si="6"/>
        <v>95.602094399999714</v>
      </c>
      <c r="AT12" s="331"/>
      <c r="AU12" s="331"/>
      <c r="AV12" s="331"/>
      <c r="AW12" s="331"/>
      <c r="AX12" s="331"/>
      <c r="AY12" s="331"/>
      <c r="AZ12" s="78"/>
    </row>
    <row r="13" spans="2:52" ht="15" customHeight="1" x14ac:dyDescent="0.35">
      <c r="B13" s="209" t="s">
        <v>91</v>
      </c>
      <c r="C13" s="86"/>
      <c r="D13" s="86"/>
      <c r="E13" s="86"/>
      <c r="F13" s="86"/>
      <c r="G13" s="86"/>
      <c r="H13" s="86"/>
      <c r="I13" s="86"/>
      <c r="J13" s="86"/>
      <c r="K13" s="86"/>
      <c r="L13" s="86"/>
      <c r="M13" s="86"/>
      <c r="N13" s="86"/>
      <c r="O13" s="86"/>
      <c r="P13" s="86"/>
      <c r="Q13" s="86"/>
      <c r="R13" s="86"/>
      <c r="S13" s="86"/>
      <c r="T13" s="335">
        <v>205.86059374253691</v>
      </c>
      <c r="U13" s="332">
        <v>365.17240172368054</v>
      </c>
      <c r="V13" s="332">
        <v>269.61742201450289</v>
      </c>
      <c r="W13" s="332">
        <v>427.30610275699991</v>
      </c>
      <c r="X13" s="332">
        <v>614.73396487510718</v>
      </c>
      <c r="Y13" s="358">
        <v>620.83226478977349</v>
      </c>
      <c r="Z13" s="358">
        <v>730.24716541519206</v>
      </c>
      <c r="AA13" s="358">
        <f t="shared" si="5"/>
        <v>0</v>
      </c>
      <c r="AB13" s="331"/>
      <c r="AC13" s="332">
        <v>251.56997215314814</v>
      </c>
      <c r="AD13" s="358">
        <v>398.24741566787714</v>
      </c>
      <c r="AE13" s="358">
        <v>604.75528236577202</v>
      </c>
      <c r="AF13" s="358">
        <v>730.24716541519206</v>
      </c>
      <c r="AG13" s="358">
        <v>173.07811188171507</v>
      </c>
      <c r="AH13" s="358">
        <v>303.31180628098707</v>
      </c>
      <c r="AI13" s="358">
        <f t="shared" ref="AI13:AJ13" si="9">AI209</f>
        <v>480.78500951942414</v>
      </c>
      <c r="AJ13" s="358">
        <f t="shared" si="9"/>
        <v>0</v>
      </c>
      <c r="AK13" s="331"/>
      <c r="AL13" s="332">
        <f t="shared" si="0"/>
        <v>251.56997215314814</v>
      </c>
      <c r="AM13" s="332">
        <f t="shared" si="1"/>
        <v>146.67744351472899</v>
      </c>
      <c r="AN13" s="332">
        <f t="shared" si="2"/>
        <v>206.50786669789488</v>
      </c>
      <c r="AO13" s="332">
        <f t="shared" si="3"/>
        <v>125.49188304942004</v>
      </c>
      <c r="AP13" s="332">
        <f t="shared" si="4"/>
        <v>173.07811188171507</v>
      </c>
      <c r="AQ13" s="332">
        <f t="shared" si="6"/>
        <v>130.233694399272</v>
      </c>
      <c r="AR13" s="332">
        <f t="shared" si="6"/>
        <v>177.47320323843707</v>
      </c>
      <c r="AS13" s="332">
        <f t="shared" si="6"/>
        <v>-480.78500951942414</v>
      </c>
      <c r="AT13" s="331"/>
      <c r="AU13" s="331"/>
      <c r="AV13" s="331"/>
      <c r="AW13" s="331"/>
      <c r="AX13" s="331"/>
      <c r="AY13" s="331"/>
      <c r="AZ13" s="78"/>
    </row>
    <row r="14" spans="2:52" ht="15" customHeight="1" x14ac:dyDescent="0.35">
      <c r="B14" s="154" t="s">
        <v>121</v>
      </c>
      <c r="C14" s="38"/>
      <c r="D14" s="38"/>
      <c r="E14" s="38"/>
      <c r="F14" s="38"/>
      <c r="G14" s="38"/>
      <c r="H14" s="38"/>
      <c r="I14" s="38"/>
      <c r="J14" s="38"/>
      <c r="K14" s="38"/>
      <c r="L14" s="38"/>
      <c r="M14" s="38"/>
      <c r="N14" s="38"/>
      <c r="O14" s="38"/>
      <c r="P14" s="38"/>
      <c r="Q14" s="38"/>
      <c r="R14" s="38"/>
      <c r="S14" s="38"/>
      <c r="T14" s="334">
        <v>199.16847786334878</v>
      </c>
      <c r="U14" s="334">
        <v>313.30332813512592</v>
      </c>
      <c r="V14" s="334">
        <v>206.76490834686101</v>
      </c>
      <c r="W14" s="333">
        <v>277.25936498599992</v>
      </c>
      <c r="X14" s="333">
        <v>436.36291479040204</v>
      </c>
      <c r="Y14" s="334">
        <v>437.03235559688341</v>
      </c>
      <c r="Z14" s="334">
        <v>486.09966374441501</v>
      </c>
      <c r="AA14" s="334">
        <f t="shared" si="5"/>
        <v>0</v>
      </c>
      <c r="AB14" s="331"/>
      <c r="AC14" s="334">
        <v>141.97313510911317</v>
      </c>
      <c r="AD14" s="334">
        <v>266.39593659823015</v>
      </c>
      <c r="AE14" s="334">
        <v>385.30710435526902</v>
      </c>
      <c r="AF14" s="334">
        <v>486.09966374441501</v>
      </c>
      <c r="AG14" s="334">
        <v>140.88372712335706</v>
      </c>
      <c r="AH14" s="334">
        <v>245.43335308644106</v>
      </c>
      <c r="AI14" s="334">
        <f t="shared" ref="AI14:AJ14" si="10">AI210</f>
        <v>354.74142618921206</v>
      </c>
      <c r="AJ14" s="334">
        <f t="shared" si="10"/>
        <v>0</v>
      </c>
      <c r="AK14" s="331"/>
      <c r="AL14" s="334">
        <f t="shared" si="0"/>
        <v>141.97313510911317</v>
      </c>
      <c r="AM14" s="334">
        <f t="shared" si="1"/>
        <v>124.42280148911698</v>
      </c>
      <c r="AN14" s="334">
        <f t="shared" si="2"/>
        <v>118.91116775703887</v>
      </c>
      <c r="AO14" s="334">
        <f t="shared" si="3"/>
        <v>100.79255938914599</v>
      </c>
      <c r="AP14" s="334">
        <f t="shared" si="4"/>
        <v>140.88372712335706</v>
      </c>
      <c r="AQ14" s="334">
        <f t="shared" si="6"/>
        <v>104.549625963084</v>
      </c>
      <c r="AR14" s="334">
        <f t="shared" si="6"/>
        <v>109.308073102771</v>
      </c>
      <c r="AS14" s="334">
        <f t="shared" si="6"/>
        <v>-354.74142618921206</v>
      </c>
      <c r="AT14" s="331"/>
      <c r="AU14" s="331"/>
      <c r="AV14" s="331"/>
      <c r="AW14" s="331"/>
      <c r="AX14" s="331"/>
      <c r="AY14" s="331"/>
      <c r="AZ14" s="78"/>
    </row>
    <row r="15" spans="2:52" ht="15" customHeight="1" x14ac:dyDescent="0.35">
      <c r="B15" s="154" t="s">
        <v>122</v>
      </c>
      <c r="C15" s="38"/>
      <c r="D15" s="38"/>
      <c r="E15" s="38"/>
      <c r="F15" s="38"/>
      <c r="G15" s="38"/>
      <c r="H15" s="38"/>
      <c r="I15" s="38"/>
      <c r="J15" s="38"/>
      <c r="K15" s="38"/>
      <c r="L15" s="38"/>
      <c r="M15" s="38"/>
      <c r="N15" s="38"/>
      <c r="O15" s="38"/>
      <c r="P15" s="38"/>
      <c r="Q15" s="38"/>
      <c r="R15" s="38"/>
      <c r="S15" s="38"/>
      <c r="T15" s="334">
        <v>6.6921158791881146</v>
      </c>
      <c r="U15" s="334">
        <v>51.869073588554585</v>
      </c>
      <c r="V15" s="334">
        <v>62.85251366764188</v>
      </c>
      <c r="W15" s="333">
        <v>150.04673777099998</v>
      </c>
      <c r="X15" s="333">
        <v>178.37105008470508</v>
      </c>
      <c r="Y15" s="334">
        <v>183.79990919289006</v>
      </c>
      <c r="Z15" s="334">
        <v>244.14750167077707</v>
      </c>
      <c r="AA15" s="334">
        <f t="shared" si="5"/>
        <v>0</v>
      </c>
      <c r="AB15" s="331"/>
      <c r="AC15" s="334">
        <v>109.59683704403201</v>
      </c>
      <c r="AD15" s="334">
        <v>131.85147906964701</v>
      </c>
      <c r="AE15" s="334">
        <v>219.44817801050297</v>
      </c>
      <c r="AF15" s="334">
        <v>244.14750167077707</v>
      </c>
      <c r="AG15" s="334">
        <v>32.194384758358012</v>
      </c>
      <c r="AH15" s="334">
        <v>57.878453194546012</v>
      </c>
      <c r="AI15" s="334">
        <f t="shared" ref="AI15:AJ15" si="11">AI211</f>
        <v>126.04358333021207</v>
      </c>
      <c r="AJ15" s="334">
        <f t="shared" si="11"/>
        <v>0</v>
      </c>
      <c r="AK15" s="331"/>
      <c r="AL15" s="334">
        <f t="shared" si="0"/>
        <v>109.59683704403201</v>
      </c>
      <c r="AM15" s="334">
        <f t="shared" si="1"/>
        <v>22.254642025614999</v>
      </c>
      <c r="AN15" s="334">
        <f t="shared" si="2"/>
        <v>87.596698940855958</v>
      </c>
      <c r="AO15" s="334">
        <f t="shared" si="3"/>
        <v>24.699323660274104</v>
      </c>
      <c r="AP15" s="334">
        <f t="shared" si="4"/>
        <v>32.194384758358012</v>
      </c>
      <c r="AQ15" s="334">
        <f t="shared" si="6"/>
        <v>25.684068436187999</v>
      </c>
      <c r="AR15" s="334">
        <f t="shared" si="6"/>
        <v>68.165130135666061</v>
      </c>
      <c r="AS15" s="334">
        <f t="shared" si="6"/>
        <v>-126.04358333021207</v>
      </c>
      <c r="AT15" s="331"/>
      <c r="AU15" s="331"/>
      <c r="AV15" s="331"/>
      <c r="AW15" s="331"/>
      <c r="AX15" s="331"/>
      <c r="AY15" s="331"/>
      <c r="AZ15" s="78"/>
    </row>
    <row r="16" spans="2:52" ht="15" customHeight="1" x14ac:dyDescent="0.35">
      <c r="B16" s="83" t="s">
        <v>387</v>
      </c>
      <c r="C16" s="83"/>
      <c r="D16" s="83"/>
      <c r="E16" s="83"/>
      <c r="F16" s="83"/>
      <c r="G16" s="83"/>
      <c r="H16" s="83"/>
      <c r="I16" s="83"/>
      <c r="J16" s="83"/>
      <c r="K16" s="83"/>
      <c r="L16" s="83"/>
      <c r="M16" s="83"/>
      <c r="N16" s="83"/>
      <c r="O16" s="83"/>
      <c r="P16" s="83"/>
      <c r="Q16" s="83"/>
      <c r="R16" s="83"/>
      <c r="S16" s="83"/>
      <c r="T16" s="333">
        <v>348.20759925365371</v>
      </c>
      <c r="U16" s="333">
        <v>370.31603618522763</v>
      </c>
      <c r="V16" s="333">
        <v>384.02908299845524</v>
      </c>
      <c r="W16" s="333">
        <v>490.96946303682802</v>
      </c>
      <c r="X16" s="333">
        <v>521.30860384082712</v>
      </c>
      <c r="Y16" s="333">
        <v>557.767588245963</v>
      </c>
      <c r="Z16" s="333">
        <v>562.85984053602101</v>
      </c>
      <c r="AA16" s="333">
        <f t="shared" si="5"/>
        <v>587.18549826090396</v>
      </c>
      <c r="AB16" s="331"/>
      <c r="AC16" s="333">
        <v>138.76505828625503</v>
      </c>
      <c r="AD16" s="333">
        <v>276.08439405116798</v>
      </c>
      <c r="AE16" s="336">
        <v>417.12187656354803</v>
      </c>
      <c r="AF16" s="336">
        <v>562.85984053602101</v>
      </c>
      <c r="AG16" s="336">
        <v>148.28286267700298</v>
      </c>
      <c r="AH16" s="336">
        <v>285.59231884980699</v>
      </c>
      <c r="AI16" s="336">
        <v>446.00655799888295</v>
      </c>
      <c r="AJ16" s="336">
        <v>587.18549826090396</v>
      </c>
      <c r="AK16" s="331"/>
      <c r="AL16" s="333">
        <f t="shared" si="0"/>
        <v>138.76505828625503</v>
      </c>
      <c r="AM16" s="333">
        <f t="shared" si="1"/>
        <v>137.31933576491295</v>
      </c>
      <c r="AN16" s="333">
        <f t="shared" si="2"/>
        <v>141.03748251238005</v>
      </c>
      <c r="AO16" s="333">
        <f t="shared" si="3"/>
        <v>145.73796397247298</v>
      </c>
      <c r="AP16" s="333">
        <f t="shared" si="4"/>
        <v>148.28286267700298</v>
      </c>
      <c r="AQ16" s="333">
        <f t="shared" si="6"/>
        <v>137.309456172804</v>
      </c>
      <c r="AR16" s="333">
        <f t="shared" si="6"/>
        <v>160.41423914907597</v>
      </c>
      <c r="AS16" s="333">
        <f t="shared" si="6"/>
        <v>141.178940262021</v>
      </c>
      <c r="AT16" s="331"/>
      <c r="AU16" s="331"/>
      <c r="AV16" s="331"/>
      <c r="AW16" s="331"/>
      <c r="AX16" s="331"/>
      <c r="AY16" s="331"/>
      <c r="AZ16" s="78"/>
    </row>
    <row r="17" spans="2:52" ht="15" customHeight="1" x14ac:dyDescent="0.35">
      <c r="B17" s="77" t="s">
        <v>166</v>
      </c>
      <c r="C17" s="77"/>
      <c r="D17" s="77"/>
      <c r="E17" s="77"/>
      <c r="F17" s="77"/>
      <c r="G17" s="77"/>
      <c r="H17" s="77"/>
      <c r="I17" s="77"/>
      <c r="J17" s="77"/>
      <c r="K17" s="77"/>
      <c r="L17" s="77"/>
      <c r="M17" s="77"/>
      <c r="N17" s="77"/>
      <c r="O17" s="77"/>
      <c r="P17" s="77"/>
      <c r="Q17" s="77"/>
      <c r="R17" s="77"/>
      <c r="S17" s="77"/>
      <c r="T17" s="332">
        <v>482.84081513288481</v>
      </c>
      <c r="U17" s="332">
        <v>626.65197314845329</v>
      </c>
      <c r="V17" s="332">
        <v>523.47289861604702</v>
      </c>
      <c r="W17" s="332">
        <v>836.14843194442358</v>
      </c>
      <c r="X17" s="332">
        <v>984.39070817428308</v>
      </c>
      <c r="Y17" s="332">
        <v>942.85837894381916</v>
      </c>
      <c r="Z17" s="332">
        <v>1027.6303062791708</v>
      </c>
      <c r="AA17" s="332">
        <f t="shared" si="5"/>
        <v>942.08473316060588</v>
      </c>
      <c r="AB17" s="331"/>
      <c r="AC17" s="332">
        <v>334.4741289268959</v>
      </c>
      <c r="AD17" s="332">
        <v>560.75067342670479</v>
      </c>
      <c r="AE17" s="358">
        <v>851.69611731222744</v>
      </c>
      <c r="AF17" s="358">
        <v>1027.6303062791708</v>
      </c>
      <c r="AG17" s="358">
        <v>253.10279664471005</v>
      </c>
      <c r="AH17" s="358">
        <v>479.52364302118286</v>
      </c>
      <c r="AI17" s="358">
        <v>732.51282943053957</v>
      </c>
      <c r="AJ17" s="358">
        <v>942.08473316060588</v>
      </c>
      <c r="AK17" s="331"/>
      <c r="AL17" s="332">
        <f t="shared" si="0"/>
        <v>334.4741289268959</v>
      </c>
      <c r="AM17" s="426">
        <v>206</v>
      </c>
      <c r="AN17" s="332">
        <f>AE17-AD17</f>
        <v>290.94544388552265</v>
      </c>
      <c r="AO17" s="332">
        <f>AF17-AE17</f>
        <v>175.93418896694334</v>
      </c>
      <c r="AP17" s="332">
        <f t="shared" si="4"/>
        <v>253.10279664471005</v>
      </c>
      <c r="AQ17" s="332">
        <f t="shared" si="6"/>
        <v>226.42084637647281</v>
      </c>
      <c r="AR17" s="332">
        <f t="shared" si="6"/>
        <v>252.98918640935671</v>
      </c>
      <c r="AS17" s="332">
        <f t="shared" si="6"/>
        <v>209.57190373006631</v>
      </c>
      <c r="AT17" s="331"/>
      <c r="AU17" s="331"/>
      <c r="AV17" s="331"/>
      <c r="AW17" s="331"/>
      <c r="AX17" s="331"/>
      <c r="AY17" s="331"/>
      <c r="AZ17" s="78"/>
    </row>
    <row r="18" spans="2:52" ht="15" customHeight="1" x14ac:dyDescent="0.35">
      <c r="B18" s="79"/>
      <c r="C18" s="79"/>
      <c r="D18" s="79"/>
      <c r="E18" s="79"/>
      <c r="F18" s="79"/>
      <c r="G18" s="79"/>
      <c r="H18" s="79"/>
      <c r="I18" s="79"/>
      <c r="J18" s="79"/>
      <c r="K18" s="79"/>
      <c r="L18" s="79"/>
      <c r="M18" s="79"/>
      <c r="N18" s="79"/>
      <c r="O18" s="79"/>
      <c r="P18" s="79"/>
      <c r="Q18" s="79"/>
      <c r="R18" s="79"/>
      <c r="S18" s="79"/>
      <c r="Y18" s="339"/>
      <c r="AB18" s="331"/>
      <c r="AF18" s="339"/>
      <c r="AK18" s="331"/>
      <c r="AT18" s="331"/>
      <c r="AU18" s="331"/>
      <c r="AV18" s="331"/>
      <c r="AW18" s="331"/>
      <c r="AX18" s="331"/>
      <c r="AY18" s="331"/>
      <c r="AZ18" s="78"/>
    </row>
    <row r="19" spans="2:52" ht="15" customHeight="1" x14ac:dyDescent="0.35">
      <c r="B19" s="170" t="s">
        <v>123</v>
      </c>
      <c r="C19" s="170"/>
      <c r="D19" s="170"/>
      <c r="E19" s="170"/>
      <c r="F19" s="170"/>
      <c r="G19" s="170"/>
      <c r="H19" s="170"/>
      <c r="I19" s="170"/>
      <c r="J19" s="170"/>
      <c r="K19" s="170"/>
      <c r="L19" s="170"/>
      <c r="M19" s="170"/>
      <c r="N19" s="170"/>
      <c r="O19" s="170"/>
      <c r="P19" s="170"/>
      <c r="Q19" s="170"/>
      <c r="R19" s="170"/>
      <c r="S19" s="170"/>
      <c r="T19" s="218">
        <v>2018</v>
      </c>
      <c r="U19" s="218">
        <v>2019</v>
      </c>
      <c r="V19" s="218">
        <v>2020</v>
      </c>
      <c r="W19" s="218">
        <v>2021</v>
      </c>
      <c r="X19" s="218">
        <v>2022</v>
      </c>
      <c r="Y19" s="218">
        <v>2023</v>
      </c>
      <c r="Z19" s="221">
        <v>2024</v>
      </c>
      <c r="AA19" s="220">
        <v>2025</v>
      </c>
      <c r="AB19" s="331"/>
      <c r="AC19" s="221" t="s">
        <v>3</v>
      </c>
      <c r="AD19" s="221" t="s">
        <v>4</v>
      </c>
      <c r="AE19" s="221" t="s">
        <v>5</v>
      </c>
      <c r="AF19" s="221">
        <v>2024</v>
      </c>
      <c r="AG19" s="222" t="s">
        <v>6</v>
      </c>
      <c r="AH19" s="222" t="s">
        <v>7</v>
      </c>
      <c r="AI19" s="222" t="s">
        <v>8</v>
      </c>
      <c r="AJ19" s="222">
        <v>2025</v>
      </c>
      <c r="AK19" s="331"/>
      <c r="AL19" s="221" t="s">
        <v>3</v>
      </c>
      <c r="AM19" s="221" t="s">
        <v>24</v>
      </c>
      <c r="AN19" s="221" t="s">
        <v>25</v>
      </c>
      <c r="AO19" s="221" t="s">
        <v>26</v>
      </c>
      <c r="AP19" s="222" t="s">
        <v>6</v>
      </c>
      <c r="AQ19" s="222" t="s">
        <v>27</v>
      </c>
      <c r="AR19" s="222" t="s">
        <v>28</v>
      </c>
      <c r="AS19" s="222" t="s">
        <v>29</v>
      </c>
      <c r="AT19" s="331"/>
      <c r="AU19" s="331"/>
      <c r="AV19" s="331"/>
      <c r="AW19" s="331"/>
      <c r="AX19" s="331"/>
      <c r="AY19" s="331"/>
      <c r="AZ19" s="78"/>
    </row>
    <row r="20" spans="2:52" ht="15" customHeight="1" x14ac:dyDescent="0.35">
      <c r="B20" s="96" t="s">
        <v>124</v>
      </c>
      <c r="C20" s="96"/>
      <c r="D20" s="96"/>
      <c r="E20" s="96"/>
      <c r="F20" s="96"/>
      <c r="G20" s="96"/>
      <c r="H20" s="96"/>
      <c r="I20" s="96"/>
      <c r="J20" s="96"/>
      <c r="K20" s="96"/>
      <c r="L20" s="96"/>
      <c r="M20" s="96"/>
      <c r="N20" s="96"/>
      <c r="O20" s="96"/>
      <c r="P20" s="96"/>
      <c r="Q20" s="96"/>
      <c r="R20" s="96"/>
      <c r="S20" s="96"/>
      <c r="AB20" s="331"/>
      <c r="AK20" s="331"/>
      <c r="AT20" s="331"/>
      <c r="AU20" s="331"/>
      <c r="AV20" s="331"/>
      <c r="AW20" s="331"/>
      <c r="AX20" s="331"/>
      <c r="AY20" s="331"/>
      <c r="AZ20" s="78"/>
    </row>
    <row r="21" spans="2:52" ht="15" customHeight="1" x14ac:dyDescent="0.35">
      <c r="B21" s="84" t="s">
        <v>413</v>
      </c>
      <c r="C21" s="84"/>
      <c r="D21" s="84"/>
      <c r="E21" s="84"/>
      <c r="F21" s="84"/>
      <c r="G21" s="84"/>
      <c r="H21" s="84"/>
      <c r="I21" s="84"/>
      <c r="J21" s="84"/>
      <c r="K21" s="84"/>
      <c r="L21" s="84"/>
      <c r="M21" s="84"/>
      <c r="N21" s="84"/>
      <c r="O21" s="84"/>
      <c r="P21" s="84"/>
      <c r="Q21" s="84"/>
      <c r="R21" s="84"/>
      <c r="S21" s="84"/>
      <c r="T21" s="333">
        <v>55.620643297215359</v>
      </c>
      <c r="U21" s="333">
        <v>52.131282905250501</v>
      </c>
      <c r="V21" s="333">
        <v>47.022165634960594</v>
      </c>
      <c r="W21" s="333">
        <v>47.052387225404622</v>
      </c>
      <c r="X21" s="333">
        <v>48.315697972653986</v>
      </c>
      <c r="Y21" s="333">
        <v>51.544735266688882</v>
      </c>
      <c r="Z21" s="333">
        <v>52.860063100621296</v>
      </c>
      <c r="AA21" s="333">
        <f t="shared" ref="AA21:AA22" si="12">AJ21</f>
        <v>50.712259969882304</v>
      </c>
      <c r="AB21" s="331"/>
      <c r="AC21" s="333">
        <v>12.384080421472198</v>
      </c>
      <c r="AD21" s="337">
        <v>25.79604265797715</v>
      </c>
      <c r="AE21" s="337">
        <v>38.315647507968059</v>
      </c>
      <c r="AF21" s="337">
        <v>52.860063100621296</v>
      </c>
      <c r="AG21" s="337">
        <v>12.705158112994324</v>
      </c>
      <c r="AH21" s="337">
        <v>25.328057951348953</v>
      </c>
      <c r="AI21" s="337">
        <v>37.408704191012703</v>
      </c>
      <c r="AJ21" s="337">
        <v>50.712259969882304</v>
      </c>
      <c r="AK21" s="331"/>
      <c r="AL21" s="333">
        <f>AC21</f>
        <v>12.384080421472198</v>
      </c>
      <c r="AM21" s="333">
        <f t="shared" ref="AM21:AO22" si="13">AD21-AC21</f>
        <v>13.411962236504952</v>
      </c>
      <c r="AN21" s="333">
        <f t="shared" si="13"/>
        <v>12.519604849990909</v>
      </c>
      <c r="AO21" s="333">
        <f t="shared" si="13"/>
        <v>14.544415592653237</v>
      </c>
      <c r="AP21" s="333">
        <f>AG21</f>
        <v>12.705158112994324</v>
      </c>
      <c r="AQ21" s="333">
        <f t="shared" ref="AQ21:AS22" si="14">AH21-AG21</f>
        <v>12.622899838354629</v>
      </c>
      <c r="AR21" s="333">
        <f t="shared" si="14"/>
        <v>12.08064623966375</v>
      </c>
      <c r="AS21" s="333">
        <f t="shared" si="14"/>
        <v>13.303555778869601</v>
      </c>
      <c r="AT21" s="331"/>
      <c r="AU21" s="331"/>
      <c r="AV21" s="331"/>
      <c r="AW21" s="331"/>
      <c r="AX21" s="331"/>
      <c r="AY21" s="331"/>
      <c r="AZ21" s="78"/>
    </row>
    <row r="22" spans="2:52" ht="15" customHeight="1" x14ac:dyDescent="0.35">
      <c r="B22" s="85" t="s">
        <v>414</v>
      </c>
      <c r="C22" s="85"/>
      <c r="D22" s="85"/>
      <c r="E22" s="85"/>
      <c r="F22" s="85"/>
      <c r="G22" s="85"/>
      <c r="H22" s="85"/>
      <c r="I22" s="85"/>
      <c r="J22" s="85"/>
      <c r="K22" s="85"/>
      <c r="L22" s="85"/>
      <c r="M22" s="85"/>
      <c r="N22" s="85"/>
      <c r="O22" s="85"/>
      <c r="P22" s="85"/>
      <c r="Q22" s="85"/>
      <c r="R22" s="85"/>
      <c r="S22" s="85"/>
      <c r="T22" s="333">
        <v>207.27118392716397</v>
      </c>
      <c r="U22" s="333">
        <v>197.6434654601226</v>
      </c>
      <c r="V22" s="333">
        <v>189.70888290345903</v>
      </c>
      <c r="W22" s="333">
        <v>187.34881194976037</v>
      </c>
      <c r="X22" s="333">
        <v>202.5181892081408</v>
      </c>
      <c r="Y22" s="333">
        <v>214.29099056443417</v>
      </c>
      <c r="Z22" s="333">
        <v>225.73599419722481</v>
      </c>
      <c r="AA22" s="333">
        <f t="shared" si="12"/>
        <v>236.96087577696034</v>
      </c>
      <c r="AB22" s="331"/>
      <c r="AC22" s="333">
        <v>55.181583991277975</v>
      </c>
      <c r="AD22" s="337">
        <v>109.2970604243754</v>
      </c>
      <c r="AE22" s="337">
        <v>161.70362701791126</v>
      </c>
      <c r="AF22" s="337">
        <v>225.73599419722481</v>
      </c>
      <c r="AG22" s="337">
        <v>55.385887659644496</v>
      </c>
      <c r="AH22" s="337">
        <v>111.81567561375594</v>
      </c>
      <c r="AI22" s="337">
        <v>167.2623703330739</v>
      </c>
      <c r="AJ22" s="337">
        <v>236.96087577696034</v>
      </c>
      <c r="AK22" s="331"/>
      <c r="AL22" s="333">
        <f>AC22</f>
        <v>55.181583991277975</v>
      </c>
      <c r="AM22" s="333">
        <f t="shared" si="13"/>
        <v>54.115476433097427</v>
      </c>
      <c r="AN22" s="333">
        <f t="shared" si="13"/>
        <v>52.406566593535857</v>
      </c>
      <c r="AO22" s="333">
        <f t="shared" si="13"/>
        <v>64.032367179313553</v>
      </c>
      <c r="AP22" s="333">
        <f>AG22</f>
        <v>55.385887659644496</v>
      </c>
      <c r="AQ22" s="333">
        <f t="shared" si="14"/>
        <v>56.429787954111447</v>
      </c>
      <c r="AR22" s="333">
        <f t="shared" si="14"/>
        <v>55.446694719317961</v>
      </c>
      <c r="AS22" s="333">
        <f t="shared" si="14"/>
        <v>69.698505443886432</v>
      </c>
      <c r="AT22" s="331"/>
      <c r="AU22" s="331"/>
      <c r="AV22" s="331"/>
      <c r="AW22" s="331"/>
      <c r="AX22" s="331"/>
      <c r="AY22" s="331"/>
      <c r="AZ22" s="78"/>
    </row>
    <row r="23" spans="2:52" ht="15" customHeight="1" x14ac:dyDescent="0.35">
      <c r="B23" s="85"/>
      <c r="C23" s="85"/>
      <c r="D23" s="85"/>
      <c r="E23" s="85"/>
      <c r="F23" s="85"/>
      <c r="G23" s="85"/>
      <c r="H23" s="85"/>
      <c r="I23" s="85"/>
      <c r="J23" s="85"/>
      <c r="K23" s="85"/>
      <c r="L23" s="85"/>
      <c r="M23" s="85"/>
      <c r="N23" s="85"/>
      <c r="O23" s="85"/>
      <c r="P23" s="85"/>
      <c r="Q23" s="85"/>
      <c r="R23" s="85"/>
      <c r="S23" s="85"/>
      <c r="AB23" s="331"/>
      <c r="AK23" s="331"/>
      <c r="AT23" s="331"/>
      <c r="AU23" s="331"/>
      <c r="AV23" s="331"/>
      <c r="AW23" s="331"/>
      <c r="AX23" s="331"/>
      <c r="AY23" s="331"/>
      <c r="AZ23" s="78"/>
    </row>
    <row r="24" spans="2:52" ht="15" customHeight="1" x14ac:dyDescent="0.35">
      <c r="B24" s="170" t="s">
        <v>125</v>
      </c>
      <c r="C24" s="170"/>
      <c r="D24" s="170"/>
      <c r="E24" s="170"/>
      <c r="F24" s="170"/>
      <c r="G24" s="170"/>
      <c r="H24" s="170"/>
      <c r="I24" s="170"/>
      <c r="J24" s="170"/>
      <c r="K24" s="170"/>
      <c r="L24" s="170"/>
      <c r="M24" s="170"/>
      <c r="N24" s="170"/>
      <c r="O24" s="170"/>
      <c r="P24" s="170"/>
      <c r="Q24" s="170"/>
      <c r="R24" s="170"/>
      <c r="S24" s="170"/>
      <c r="T24" s="218">
        <v>2018</v>
      </c>
      <c r="U24" s="218">
        <v>2019</v>
      </c>
      <c r="V24" s="218">
        <v>2020</v>
      </c>
      <c r="W24" s="218">
        <v>2021</v>
      </c>
      <c r="X24" s="218">
        <v>2022</v>
      </c>
      <c r="Y24" s="218">
        <v>2023</v>
      </c>
      <c r="Z24" s="221">
        <v>2024</v>
      </c>
      <c r="AA24" s="220">
        <v>2025</v>
      </c>
      <c r="AB24" s="331"/>
      <c r="AC24" s="221" t="s">
        <v>3</v>
      </c>
      <c r="AD24" s="221" t="s">
        <v>4</v>
      </c>
      <c r="AE24" s="221" t="s">
        <v>5</v>
      </c>
      <c r="AF24" s="221">
        <v>2024</v>
      </c>
      <c r="AG24" s="222" t="s">
        <v>6</v>
      </c>
      <c r="AH24" s="222" t="s">
        <v>7</v>
      </c>
      <c r="AI24" s="222" t="s">
        <v>8</v>
      </c>
      <c r="AJ24" s="222">
        <v>2025</v>
      </c>
      <c r="AK24" s="331"/>
      <c r="AL24" s="221" t="s">
        <v>3</v>
      </c>
      <c r="AM24" s="221" t="s">
        <v>24</v>
      </c>
      <c r="AN24" s="221" t="s">
        <v>25</v>
      </c>
      <c r="AO24" s="221" t="s">
        <v>26</v>
      </c>
      <c r="AP24" s="222" t="s">
        <v>6</v>
      </c>
      <c r="AQ24" s="222" t="s">
        <v>27</v>
      </c>
      <c r="AR24" s="222" t="s">
        <v>28</v>
      </c>
      <c r="AS24" s="222" t="s">
        <v>29</v>
      </c>
      <c r="AT24" s="331"/>
      <c r="AU24" s="331"/>
      <c r="AV24" s="331"/>
      <c r="AW24" s="331"/>
      <c r="AX24" s="331"/>
      <c r="AY24" s="331"/>
      <c r="AZ24" s="78"/>
    </row>
    <row r="25" spans="2:52" ht="15" customHeight="1" x14ac:dyDescent="0.35">
      <c r="B25" s="86" t="s">
        <v>126</v>
      </c>
      <c r="C25" s="86"/>
      <c r="D25" s="86"/>
      <c r="E25" s="86"/>
      <c r="F25" s="86"/>
      <c r="G25" s="86"/>
      <c r="H25" s="86"/>
      <c r="I25" s="86"/>
      <c r="J25" s="86"/>
      <c r="K25" s="86"/>
      <c r="L25" s="86"/>
      <c r="M25" s="86"/>
      <c r="N25" s="86"/>
      <c r="O25" s="86"/>
      <c r="P25" s="86"/>
      <c r="Q25" s="86"/>
      <c r="R25" s="86"/>
      <c r="S25" s="86"/>
      <c r="T25" s="332">
        <v>501.27418636730613</v>
      </c>
      <c r="U25" s="332">
        <v>910.75385095474621</v>
      </c>
      <c r="V25" s="332">
        <v>618.96521191624515</v>
      </c>
      <c r="W25" s="332">
        <v>749.31433690701556</v>
      </c>
      <c r="X25" s="332">
        <v>837.88881594595102</v>
      </c>
      <c r="Y25" s="332">
        <v>977.63164201660811</v>
      </c>
      <c r="Z25" s="332">
        <v>936.21370928935141</v>
      </c>
      <c r="AA25" s="332">
        <f t="shared" ref="AA25:AA32" si="15">AJ25</f>
        <v>1095.9253493193314</v>
      </c>
      <c r="AB25" s="331"/>
      <c r="AC25" s="332">
        <v>210.26748174503911</v>
      </c>
      <c r="AD25" s="439">
        <v>441.20112692354257</v>
      </c>
      <c r="AE25" s="439">
        <v>666.62513653670806</v>
      </c>
      <c r="AF25" s="439">
        <v>936.21370928935141</v>
      </c>
      <c r="AG25" s="439">
        <v>192.09288583808356</v>
      </c>
      <c r="AH25" s="439">
        <v>443.83590145532509</v>
      </c>
      <c r="AI25" s="439">
        <v>731.35758994360231</v>
      </c>
      <c r="AJ25" s="439">
        <v>1095.9253493193314</v>
      </c>
      <c r="AK25" s="331"/>
      <c r="AL25" s="332">
        <f t="shared" ref="AL25:AL32" si="16">AC25</f>
        <v>210.26748174503911</v>
      </c>
      <c r="AM25" s="332">
        <f t="shared" ref="AM25:AO32" si="17">AD25-AC25</f>
        <v>230.93364517850347</v>
      </c>
      <c r="AN25" s="332">
        <f t="shared" si="17"/>
        <v>225.42400961316548</v>
      </c>
      <c r="AO25" s="332">
        <f t="shared" si="17"/>
        <v>269.58857275264336</v>
      </c>
      <c r="AP25" s="332">
        <f t="shared" ref="AP25:AP32" si="18">AG25</f>
        <v>192.09288583808356</v>
      </c>
      <c r="AQ25" s="332">
        <f>AH25-AG25</f>
        <v>251.74301561724153</v>
      </c>
      <c r="AR25" s="332">
        <f>AI25-AH25</f>
        <v>287.52168848827722</v>
      </c>
      <c r="AS25" s="332">
        <f>AJ25-AI25</f>
        <v>364.56775937572911</v>
      </c>
      <c r="AT25" s="331"/>
      <c r="AU25" s="331"/>
      <c r="AV25" s="331"/>
      <c r="AW25" s="331"/>
      <c r="AX25" s="331"/>
      <c r="AY25" s="331"/>
      <c r="AZ25" s="78"/>
    </row>
    <row r="26" spans="2:52" ht="15" customHeight="1" x14ac:dyDescent="0.35">
      <c r="B26" s="84" t="s">
        <v>85</v>
      </c>
      <c r="C26" s="84"/>
      <c r="D26" s="84"/>
      <c r="E26" s="84"/>
      <c r="F26" s="84"/>
      <c r="G26" s="84"/>
      <c r="H26" s="84"/>
      <c r="I26" s="84"/>
      <c r="J26" s="84"/>
      <c r="K26" s="84"/>
      <c r="L26" s="84"/>
      <c r="M26" s="84"/>
      <c r="N26" s="84"/>
      <c r="O26" s="84"/>
      <c r="P26" s="84"/>
      <c r="Q26" s="84"/>
      <c r="R26" s="84"/>
      <c r="S26" s="84"/>
      <c r="T26" s="333">
        <v>242.76451525000019</v>
      </c>
      <c r="U26" s="333">
        <v>270.38201271000003</v>
      </c>
      <c r="V26" s="333">
        <v>274.81396456000039</v>
      </c>
      <c r="W26" s="333">
        <v>290.89208916000308</v>
      </c>
      <c r="X26" s="333">
        <v>314.92282069000601</v>
      </c>
      <c r="Y26" s="333">
        <v>384.42564498000132</v>
      </c>
      <c r="Z26" s="333">
        <v>420.05643557001622</v>
      </c>
      <c r="AA26" s="333">
        <f t="shared" si="15"/>
        <v>422.59351247000279</v>
      </c>
      <c r="AB26" s="331"/>
      <c r="AC26" s="333">
        <v>96.516682259999996</v>
      </c>
      <c r="AD26" s="337">
        <v>199.92669529999921</v>
      </c>
      <c r="AE26" s="337">
        <v>298.46471434000006</v>
      </c>
      <c r="AF26" s="337">
        <v>420.05643557001622</v>
      </c>
      <c r="AG26" s="337">
        <v>79.37080769999946</v>
      </c>
      <c r="AH26" s="337">
        <v>179.98919835999931</v>
      </c>
      <c r="AI26" s="337">
        <v>279.71365135000138</v>
      </c>
      <c r="AJ26" s="337">
        <v>422.59351247000279</v>
      </c>
      <c r="AK26" s="331"/>
      <c r="AL26" s="333">
        <f t="shared" si="16"/>
        <v>96.516682259999996</v>
      </c>
      <c r="AM26" s="333">
        <f t="shared" si="17"/>
        <v>103.41001303999921</v>
      </c>
      <c r="AN26" s="333">
        <f t="shared" si="17"/>
        <v>98.538019040000847</v>
      </c>
      <c r="AO26" s="333">
        <f t="shared" si="17"/>
        <v>121.59172123001616</v>
      </c>
      <c r="AP26" s="333">
        <f t="shared" si="18"/>
        <v>79.37080769999946</v>
      </c>
      <c r="AQ26" s="333">
        <f t="shared" ref="AQ26:AS32" si="19">AH26-AG26</f>
        <v>100.61839065999985</v>
      </c>
      <c r="AR26" s="333">
        <f t="shared" si="19"/>
        <v>99.724452990002078</v>
      </c>
      <c r="AS26" s="333">
        <f t="shared" si="19"/>
        <v>142.87986112000141</v>
      </c>
      <c r="AT26" s="331"/>
      <c r="AU26" s="331"/>
      <c r="AV26" s="331"/>
      <c r="AW26" s="331"/>
      <c r="AX26" s="331"/>
      <c r="AY26" s="331"/>
      <c r="AZ26" s="78"/>
    </row>
    <row r="27" spans="2:52" ht="15" customHeight="1" x14ac:dyDescent="0.35">
      <c r="B27" s="85" t="s">
        <v>90</v>
      </c>
      <c r="C27" s="85"/>
      <c r="D27" s="85"/>
      <c r="E27" s="85"/>
      <c r="F27" s="85"/>
      <c r="G27" s="85"/>
      <c r="H27" s="85"/>
      <c r="I27" s="85"/>
      <c r="J27" s="85"/>
      <c r="K27" s="85"/>
      <c r="L27" s="85"/>
      <c r="M27" s="85"/>
      <c r="N27" s="85"/>
      <c r="O27" s="85"/>
      <c r="P27" s="85"/>
      <c r="Q27" s="85"/>
      <c r="R27" s="85"/>
      <c r="S27" s="85"/>
      <c r="T27" s="333">
        <v>33.158020660000005</v>
      </c>
      <c r="U27" s="333">
        <v>39.118584269999999</v>
      </c>
      <c r="V27" s="333">
        <v>43.134613180000009</v>
      </c>
      <c r="W27" s="333">
        <v>121.18995915000001</v>
      </c>
      <c r="X27" s="333">
        <v>156.96476917000001</v>
      </c>
      <c r="Y27" s="333">
        <v>178.8953444</v>
      </c>
      <c r="Z27" s="333">
        <v>155.30942186999999</v>
      </c>
      <c r="AA27" s="333">
        <f t="shared" si="15"/>
        <v>185.76359040999998</v>
      </c>
      <c r="AB27" s="331"/>
      <c r="AC27" s="333">
        <v>32.407482680000001</v>
      </c>
      <c r="AD27" s="337">
        <v>74.162362789999989</v>
      </c>
      <c r="AE27" s="337">
        <v>109.20861144999998</v>
      </c>
      <c r="AF27" s="337">
        <v>155.30942186999999</v>
      </c>
      <c r="AG27" s="337">
        <v>38.161375889999988</v>
      </c>
      <c r="AH27" s="337">
        <v>80.88689544999994</v>
      </c>
      <c r="AI27" s="337">
        <v>112.64843855000004</v>
      </c>
      <c r="AJ27" s="337">
        <v>185.76359040999998</v>
      </c>
      <c r="AK27" s="331"/>
      <c r="AL27" s="333">
        <f t="shared" si="16"/>
        <v>32.407482680000001</v>
      </c>
      <c r="AM27" s="333">
        <f t="shared" si="17"/>
        <v>41.754880109999988</v>
      </c>
      <c r="AN27" s="333">
        <f t="shared" si="17"/>
        <v>35.046248659999989</v>
      </c>
      <c r="AO27" s="333">
        <f t="shared" si="17"/>
        <v>46.100810420000016</v>
      </c>
      <c r="AP27" s="333">
        <f t="shared" si="18"/>
        <v>38.161375889999988</v>
      </c>
      <c r="AQ27" s="333">
        <f t="shared" si="19"/>
        <v>42.725519559999952</v>
      </c>
      <c r="AR27" s="333">
        <f t="shared" si="19"/>
        <v>31.761543100000097</v>
      </c>
      <c r="AS27" s="333">
        <f t="shared" si="19"/>
        <v>73.115151859999941</v>
      </c>
      <c r="AT27" s="331"/>
      <c r="AU27" s="331"/>
      <c r="AV27" s="331"/>
      <c r="AW27" s="331"/>
      <c r="AX27" s="331"/>
      <c r="AY27" s="331"/>
      <c r="AZ27" s="78"/>
    </row>
    <row r="28" spans="2:52" ht="15" customHeight="1" x14ac:dyDescent="0.35">
      <c r="B28" s="85" t="s">
        <v>91</v>
      </c>
      <c r="C28" s="85"/>
      <c r="D28" s="85"/>
      <c r="E28" s="85"/>
      <c r="F28" s="85"/>
      <c r="G28" s="85"/>
      <c r="H28" s="85"/>
      <c r="I28" s="85"/>
      <c r="J28" s="85"/>
      <c r="K28" s="85"/>
      <c r="L28" s="85"/>
      <c r="M28" s="85"/>
      <c r="N28" s="85"/>
      <c r="O28" s="85"/>
      <c r="P28" s="85"/>
      <c r="Q28" s="85"/>
      <c r="R28" s="85"/>
      <c r="S28" s="85"/>
      <c r="T28" s="333">
        <v>225.35165045730594</v>
      </c>
      <c r="U28" s="333">
        <v>601.25325397474626</v>
      </c>
      <c r="V28" s="333">
        <v>301.01663417624479</v>
      </c>
      <c r="W28" s="333">
        <v>337.23228859701243</v>
      </c>
      <c r="X28" s="333">
        <v>366.00122608594501</v>
      </c>
      <c r="Y28" s="333">
        <v>414.31065263660679</v>
      </c>
      <c r="Z28" s="333">
        <v>360.84785184933514</v>
      </c>
      <c r="AA28" s="333">
        <f t="shared" si="15"/>
        <v>487.56824643932862</v>
      </c>
      <c r="AB28" s="331"/>
      <c r="AC28" s="333">
        <v>81.343316805039109</v>
      </c>
      <c r="AD28" s="337">
        <v>167.11206883354336</v>
      </c>
      <c r="AE28" s="337">
        <v>258.95181074670802</v>
      </c>
      <c r="AF28" s="337">
        <v>360.84785184933514</v>
      </c>
      <c r="AG28" s="337">
        <v>74.560702248084112</v>
      </c>
      <c r="AH28" s="337">
        <v>182.95980764532584</v>
      </c>
      <c r="AI28" s="337">
        <v>338.99550004360094</v>
      </c>
      <c r="AJ28" s="337">
        <v>487.56824643932862</v>
      </c>
      <c r="AK28" s="331"/>
      <c r="AL28" s="333">
        <f t="shared" si="16"/>
        <v>81.343316805039109</v>
      </c>
      <c r="AM28" s="333">
        <f t="shared" si="17"/>
        <v>85.768752028504252</v>
      </c>
      <c r="AN28" s="333">
        <f t="shared" si="17"/>
        <v>91.839741913164659</v>
      </c>
      <c r="AO28" s="333">
        <f t="shared" si="17"/>
        <v>101.89604110262712</v>
      </c>
      <c r="AP28" s="333">
        <f t="shared" si="18"/>
        <v>74.560702248084112</v>
      </c>
      <c r="AQ28" s="333">
        <f t="shared" si="19"/>
        <v>108.39910539724173</v>
      </c>
      <c r="AR28" s="333">
        <f t="shared" si="19"/>
        <v>156.0356923982751</v>
      </c>
      <c r="AS28" s="333">
        <f t="shared" si="19"/>
        <v>148.57274639572768</v>
      </c>
      <c r="AT28" s="331"/>
      <c r="AU28" s="331"/>
      <c r="AV28" s="331"/>
      <c r="AW28" s="331"/>
      <c r="AX28" s="331"/>
      <c r="AY28" s="331"/>
      <c r="AZ28" s="78"/>
    </row>
    <row r="29" spans="2:52" ht="15" customHeight="1" x14ac:dyDescent="0.35">
      <c r="B29" s="191" t="s">
        <v>380</v>
      </c>
      <c r="C29" s="191"/>
      <c r="D29" s="191"/>
      <c r="E29" s="191"/>
      <c r="F29" s="191"/>
      <c r="G29" s="191"/>
      <c r="H29" s="191"/>
      <c r="I29" s="191"/>
      <c r="J29" s="191"/>
      <c r="K29" s="191"/>
      <c r="L29" s="191"/>
      <c r="M29" s="191"/>
      <c r="N29" s="191"/>
      <c r="O29" s="191"/>
      <c r="P29" s="191"/>
      <c r="Q29" s="191"/>
      <c r="R29" s="191"/>
      <c r="S29" s="191"/>
      <c r="T29" s="334">
        <v>151.96219057611219</v>
      </c>
      <c r="U29" s="333">
        <v>16.309822091181399</v>
      </c>
      <c r="V29" s="333">
        <v>11.623443739636221</v>
      </c>
      <c r="W29" s="333">
        <v>21.561695126444608</v>
      </c>
      <c r="X29" s="333">
        <v>26.105780600172359</v>
      </c>
      <c r="Y29" s="333">
        <v>24.035775138161778</v>
      </c>
      <c r="Z29" s="333">
        <v>28.334929830963929</v>
      </c>
      <c r="AA29" s="333">
        <f t="shared" si="15"/>
        <v>23.105431665278591</v>
      </c>
      <c r="AB29" s="331"/>
      <c r="AC29" s="333">
        <v>4.1627480755696498</v>
      </c>
      <c r="AD29" s="337">
        <v>7.9661661725725406</v>
      </c>
      <c r="AE29" s="337">
        <v>12.535566079923731</v>
      </c>
      <c r="AF29" s="337">
        <v>28.334929830963929</v>
      </c>
      <c r="AG29" s="337">
        <v>3.3047140581982997</v>
      </c>
      <c r="AH29" s="337">
        <v>8.6979460969482307</v>
      </c>
      <c r="AI29" s="337">
        <v>13.524969334571351</v>
      </c>
      <c r="AJ29" s="337">
        <v>23.105431665278591</v>
      </c>
      <c r="AK29" s="331"/>
      <c r="AL29" s="333">
        <f t="shared" si="16"/>
        <v>4.1627480755696498</v>
      </c>
      <c r="AM29" s="333">
        <f t="shared" si="17"/>
        <v>3.8034180970028908</v>
      </c>
      <c r="AN29" s="333">
        <f t="shared" si="17"/>
        <v>4.5693999073511904</v>
      </c>
      <c r="AO29" s="333">
        <f t="shared" si="17"/>
        <v>15.799363751040199</v>
      </c>
      <c r="AP29" s="333">
        <f t="shared" si="18"/>
        <v>3.3047140581982997</v>
      </c>
      <c r="AQ29" s="333">
        <f t="shared" si="19"/>
        <v>5.3932320387499306</v>
      </c>
      <c r="AR29" s="333">
        <f t="shared" si="19"/>
        <v>4.8270232376231199</v>
      </c>
      <c r="AS29" s="333">
        <f t="shared" si="19"/>
        <v>9.5804623307072401</v>
      </c>
      <c r="AT29" s="331"/>
      <c r="AU29" s="331"/>
      <c r="AV29" s="331"/>
      <c r="AW29" s="331"/>
      <c r="AX29" s="331"/>
      <c r="AY29" s="331"/>
      <c r="AZ29" s="78"/>
    </row>
    <row r="30" spans="2:52" ht="15" customHeight="1" x14ac:dyDescent="0.35">
      <c r="B30" s="191" t="s">
        <v>379</v>
      </c>
      <c r="C30" s="191"/>
      <c r="D30" s="191"/>
      <c r="E30" s="191"/>
      <c r="F30" s="191"/>
      <c r="G30" s="191"/>
      <c r="H30" s="191"/>
      <c r="I30" s="191"/>
      <c r="J30" s="191"/>
      <c r="K30" s="191"/>
      <c r="L30" s="191"/>
      <c r="M30" s="191"/>
      <c r="N30" s="191"/>
      <c r="O30" s="191"/>
      <c r="P30" s="191"/>
      <c r="Q30" s="191"/>
      <c r="R30" s="191"/>
      <c r="S30" s="191"/>
      <c r="T30" s="334">
        <v>73.389459881193758</v>
      </c>
      <c r="U30" s="333">
        <v>584.94343188356481</v>
      </c>
      <c r="V30" s="333">
        <v>289.39319043660856</v>
      </c>
      <c r="W30" s="333">
        <v>315.67059347056784</v>
      </c>
      <c r="X30" s="333">
        <v>339.89544548577265</v>
      </c>
      <c r="Y30" s="333">
        <v>390.27487749844499</v>
      </c>
      <c r="Z30" s="333">
        <v>332.51292201837123</v>
      </c>
      <c r="AA30" s="333">
        <f t="shared" si="15"/>
        <v>464.46281477405</v>
      </c>
      <c r="AC30" s="333">
        <v>77.180568729469456</v>
      </c>
      <c r="AD30" s="337">
        <v>159.14590266097082</v>
      </c>
      <c r="AE30" s="337">
        <v>246.41624466678428</v>
      </c>
      <c r="AF30" s="337">
        <v>332.51292201837123</v>
      </c>
      <c r="AG30" s="337">
        <v>71.255988189885812</v>
      </c>
      <c r="AH30" s="337">
        <v>174.2618615483776</v>
      </c>
      <c r="AI30" s="337">
        <v>325.47053070902962</v>
      </c>
      <c r="AJ30" s="337">
        <v>464.46281477405</v>
      </c>
      <c r="AL30" s="333">
        <f t="shared" si="16"/>
        <v>77.180568729469456</v>
      </c>
      <c r="AM30" s="333">
        <f t="shared" si="17"/>
        <v>81.965333931501362</v>
      </c>
      <c r="AN30" s="333">
        <f t="shared" si="17"/>
        <v>87.270342005813461</v>
      </c>
      <c r="AO30" s="333">
        <f t="shared" si="17"/>
        <v>86.096677351586948</v>
      </c>
      <c r="AP30" s="333">
        <f t="shared" si="18"/>
        <v>71.255988189885812</v>
      </c>
      <c r="AQ30" s="333">
        <f t="shared" si="19"/>
        <v>103.00587335849178</v>
      </c>
      <c r="AR30" s="333">
        <f t="shared" si="19"/>
        <v>151.20866916065202</v>
      </c>
      <c r="AS30" s="333">
        <f t="shared" si="19"/>
        <v>138.99228406502039</v>
      </c>
    </row>
    <row r="31" spans="2:52" ht="15" customHeight="1" x14ac:dyDescent="0.35">
      <c r="B31" s="192" t="s">
        <v>127</v>
      </c>
      <c r="C31" s="191"/>
      <c r="D31" s="191"/>
      <c r="E31" s="191"/>
      <c r="F31" s="191"/>
      <c r="G31" s="191"/>
      <c r="H31" s="191"/>
      <c r="I31" s="191"/>
      <c r="J31" s="191"/>
      <c r="K31" s="191"/>
      <c r="L31" s="191"/>
      <c r="M31" s="191"/>
      <c r="N31" s="191"/>
      <c r="O31" s="191"/>
      <c r="P31" s="191"/>
      <c r="Q31" s="191"/>
      <c r="R31" s="191"/>
      <c r="S31" s="191"/>
      <c r="T31" s="334"/>
      <c r="U31" s="333">
        <v>130.2688554550038</v>
      </c>
      <c r="V31" s="333">
        <v>116.05314769528854</v>
      </c>
      <c r="W31" s="336">
        <v>150.56180290190017</v>
      </c>
      <c r="X31" s="336">
        <v>257.41627992880694</v>
      </c>
      <c r="Y31" s="336">
        <v>283.75160854258883</v>
      </c>
      <c r="Z31" s="336">
        <v>228.98601304535126</v>
      </c>
      <c r="AA31" s="336">
        <f t="shared" si="15"/>
        <v>224.52962082817854</v>
      </c>
      <c r="AC31" s="333">
        <v>53.901657649062997</v>
      </c>
      <c r="AD31" s="336">
        <v>114.35747478517737</v>
      </c>
      <c r="AE31" s="336">
        <v>171.75554864506921</v>
      </c>
      <c r="AF31" s="336">
        <v>228.98601304535126</v>
      </c>
      <c r="AG31" s="336">
        <v>50.064447317605563</v>
      </c>
      <c r="AH31" s="336">
        <v>97.889973968793427</v>
      </c>
      <c r="AI31" s="336">
        <v>155.35229605428603</v>
      </c>
      <c r="AJ31" s="336">
        <v>224.52962082817854</v>
      </c>
      <c r="AL31" s="336">
        <f t="shared" si="16"/>
        <v>53.901657649062997</v>
      </c>
      <c r="AM31" s="336">
        <f t="shared" si="17"/>
        <v>60.455817136114376</v>
      </c>
      <c r="AN31" s="336">
        <f t="shared" si="17"/>
        <v>57.398073859891838</v>
      </c>
      <c r="AO31" s="336">
        <f t="shared" si="17"/>
        <v>57.230464400282045</v>
      </c>
      <c r="AP31" s="336">
        <f t="shared" si="18"/>
        <v>50.064447317605563</v>
      </c>
      <c r="AQ31" s="336">
        <f t="shared" si="19"/>
        <v>47.825526651187865</v>
      </c>
      <c r="AR31" s="336">
        <f t="shared" si="19"/>
        <v>57.462322085492602</v>
      </c>
      <c r="AS31" s="336">
        <f t="shared" si="19"/>
        <v>69.177324773892508</v>
      </c>
    </row>
    <row r="32" spans="2:52" ht="15" customHeight="1" x14ac:dyDescent="0.35">
      <c r="B32" s="192" t="s">
        <v>128</v>
      </c>
      <c r="C32" s="191"/>
      <c r="D32" s="191"/>
      <c r="E32" s="191"/>
      <c r="F32" s="191"/>
      <c r="G32" s="191"/>
      <c r="H32" s="191"/>
      <c r="I32" s="191"/>
      <c r="J32" s="191"/>
      <c r="K32" s="191"/>
      <c r="L32" s="191"/>
      <c r="M32" s="191"/>
      <c r="N32" s="191"/>
      <c r="O32" s="191"/>
      <c r="P32" s="191"/>
      <c r="Q32" s="191"/>
      <c r="R32" s="191"/>
      <c r="S32" s="191"/>
      <c r="T32" s="334">
        <v>73</v>
      </c>
      <c r="U32" s="337">
        <v>454.67457642856101</v>
      </c>
      <c r="V32" s="333">
        <v>173.34004274132002</v>
      </c>
      <c r="W32" s="336">
        <v>165.10879056866767</v>
      </c>
      <c r="X32" s="336">
        <v>82.479165556965725</v>
      </c>
      <c r="Y32" s="336">
        <v>105.52326895585617</v>
      </c>
      <c r="Z32" s="336">
        <v>103.52690897301999</v>
      </c>
      <c r="AA32" s="336">
        <f t="shared" si="15"/>
        <v>239.93319394587149</v>
      </c>
      <c r="AC32" s="333">
        <v>23.278911080406459</v>
      </c>
      <c r="AD32" s="336">
        <v>44.788427875793438</v>
      </c>
      <c r="AE32" s="336">
        <v>74.660696021715111</v>
      </c>
      <c r="AF32" s="336">
        <v>103.52690897301999</v>
      </c>
      <c r="AG32" s="336">
        <v>21.191540872280257</v>
      </c>
      <c r="AH32" s="336">
        <v>76.371887579584183</v>
      </c>
      <c r="AI32" s="336">
        <v>170.11823465474356</v>
      </c>
      <c r="AJ32" s="336">
        <v>239.93319394587149</v>
      </c>
      <c r="AL32" s="336">
        <f t="shared" si="16"/>
        <v>23.278911080406459</v>
      </c>
      <c r="AM32" s="336">
        <f t="shared" si="17"/>
        <v>21.509516795386979</v>
      </c>
      <c r="AN32" s="336">
        <f t="shared" si="17"/>
        <v>29.872268145921673</v>
      </c>
      <c r="AO32" s="336">
        <f t="shared" si="17"/>
        <v>28.866212951304874</v>
      </c>
      <c r="AP32" s="336">
        <f t="shared" si="18"/>
        <v>21.191540872280257</v>
      </c>
      <c r="AQ32" s="336">
        <f t="shared" si="19"/>
        <v>55.180346707303926</v>
      </c>
      <c r="AR32" s="336">
        <f t="shared" si="19"/>
        <v>93.746347075159377</v>
      </c>
      <c r="AS32" s="336">
        <f t="shared" si="19"/>
        <v>69.814959291127934</v>
      </c>
    </row>
    <row r="33" spans="1:16351" ht="15" customHeight="1" x14ac:dyDescent="0.35">
      <c r="B33" s="85"/>
      <c r="C33" s="85"/>
      <c r="D33" s="85"/>
      <c r="E33" s="85"/>
      <c r="F33" s="85"/>
      <c r="G33" s="85"/>
      <c r="H33" s="85"/>
      <c r="I33" s="85"/>
      <c r="J33" s="85"/>
      <c r="K33" s="85"/>
      <c r="L33" s="85"/>
      <c r="M33" s="85"/>
      <c r="N33" s="85"/>
      <c r="O33" s="85"/>
      <c r="P33" s="85"/>
      <c r="Q33" s="85"/>
      <c r="R33" s="85"/>
      <c r="S33" s="85"/>
    </row>
    <row r="34" spans="1:16351" ht="15" customHeight="1" x14ac:dyDescent="0.35">
      <c r="B34" s="171" t="s">
        <v>129</v>
      </c>
      <c r="C34" s="171"/>
      <c r="D34" s="171"/>
      <c r="E34" s="171"/>
      <c r="F34" s="171"/>
      <c r="G34" s="171"/>
      <c r="H34" s="171"/>
      <c r="I34" s="171"/>
      <c r="J34" s="171"/>
      <c r="K34" s="171"/>
      <c r="L34" s="171"/>
      <c r="M34" s="171"/>
      <c r="N34" s="171"/>
      <c r="O34" s="171"/>
      <c r="P34" s="171"/>
      <c r="Q34" s="171"/>
      <c r="R34" s="171"/>
      <c r="S34" s="171"/>
      <c r="T34" s="218">
        <v>2018</v>
      </c>
      <c r="U34" s="218">
        <v>2019</v>
      </c>
      <c r="V34" s="218">
        <v>2020</v>
      </c>
      <c r="W34" s="218">
        <v>2021</v>
      </c>
      <c r="X34" s="218">
        <v>2022</v>
      </c>
      <c r="Y34" s="218">
        <v>2023</v>
      </c>
      <c r="Z34" s="221">
        <v>2024</v>
      </c>
      <c r="AA34" s="220">
        <v>2025</v>
      </c>
      <c r="AC34" s="221" t="s">
        <v>3</v>
      </c>
      <c r="AD34" s="221" t="s">
        <v>4</v>
      </c>
      <c r="AE34" s="221" t="s">
        <v>5</v>
      </c>
      <c r="AF34" s="221">
        <v>2024</v>
      </c>
      <c r="AG34" s="222" t="s">
        <v>6</v>
      </c>
      <c r="AH34" s="222" t="s">
        <v>7</v>
      </c>
      <c r="AI34" s="222" t="s">
        <v>8</v>
      </c>
      <c r="AJ34" s="222">
        <v>2025</v>
      </c>
      <c r="AL34" s="221" t="s">
        <v>3</v>
      </c>
      <c r="AM34" s="221" t="s">
        <v>24</v>
      </c>
      <c r="AN34" s="221" t="s">
        <v>25</v>
      </c>
      <c r="AO34" s="221" t="s">
        <v>26</v>
      </c>
      <c r="AP34" s="222" t="s">
        <v>6</v>
      </c>
      <c r="AQ34" s="222" t="s">
        <v>27</v>
      </c>
      <c r="AR34" s="222" t="s">
        <v>28</v>
      </c>
      <c r="AS34" s="222" t="s">
        <v>29</v>
      </c>
    </row>
    <row r="35" spans="1:16351" ht="15" customHeight="1" x14ac:dyDescent="0.35">
      <c r="B35" s="50" t="s">
        <v>130</v>
      </c>
      <c r="C35" s="50"/>
      <c r="D35" s="50"/>
      <c r="E35" s="50"/>
      <c r="F35" s="50"/>
      <c r="G35" s="50"/>
      <c r="H35" s="50"/>
      <c r="I35" s="50"/>
      <c r="J35" s="50"/>
      <c r="K35" s="50"/>
      <c r="L35" s="50"/>
      <c r="M35" s="50"/>
      <c r="N35" s="50"/>
      <c r="O35" s="50"/>
      <c r="P35" s="50"/>
      <c r="Q35" s="50"/>
      <c r="R35" s="50"/>
      <c r="S35" s="50"/>
      <c r="T35" s="249">
        <v>5002.4308876957693</v>
      </c>
      <c r="U35" s="249">
        <v>5653.6605321952302</v>
      </c>
      <c r="V35" s="250">
        <v>6042.5628988370081</v>
      </c>
      <c r="W35" s="250">
        <v>6222.6359097315253</v>
      </c>
      <c r="X35" s="250">
        <v>6977.1078753294314</v>
      </c>
      <c r="Y35" s="250">
        <v>7628.1698654516886</v>
      </c>
      <c r="Z35" s="250">
        <v>7196.9933628159879</v>
      </c>
      <c r="AA35" s="250">
        <f t="shared" ref="AA35:AA38" si="20">AJ35</f>
        <v>7364.5481743922919</v>
      </c>
      <c r="AC35" s="250">
        <v>7250.7263164228898</v>
      </c>
      <c r="AD35" s="250">
        <v>7203.2032935061488</v>
      </c>
      <c r="AE35" s="250">
        <v>7123.1238791701289</v>
      </c>
      <c r="AF35" s="250">
        <v>7196.9933628159879</v>
      </c>
      <c r="AG35" s="250">
        <v>7113.2501310499474</v>
      </c>
      <c r="AH35" s="250">
        <v>6861.9854596886571</v>
      </c>
      <c r="AI35" s="250">
        <f>'Operating Data'!AI120</f>
        <v>7201.7461756261928</v>
      </c>
      <c r="AJ35" s="250">
        <f>'Operating Data'!AJ120</f>
        <v>7364.5481743922919</v>
      </c>
      <c r="AL35" s="250"/>
      <c r="AM35" s="338"/>
      <c r="AN35" s="338"/>
      <c r="AO35" s="338"/>
      <c r="AP35" s="338"/>
      <c r="AQ35" s="338"/>
      <c r="AR35" s="338"/>
      <c r="AS35" s="338"/>
    </row>
    <row r="36" spans="1:16351" ht="15" customHeight="1" x14ac:dyDescent="0.35">
      <c r="B36" s="109" t="s">
        <v>131</v>
      </c>
      <c r="C36" s="109"/>
      <c r="D36" s="109"/>
      <c r="E36" s="109"/>
      <c r="F36" s="109"/>
      <c r="G36" s="109"/>
      <c r="H36" s="109"/>
      <c r="I36" s="109"/>
      <c r="J36" s="109"/>
      <c r="K36" s="109"/>
      <c r="L36" s="109"/>
      <c r="M36" s="109"/>
      <c r="N36" s="109"/>
      <c r="O36" s="109"/>
      <c r="P36" s="109"/>
      <c r="Q36" s="109"/>
      <c r="R36" s="109"/>
      <c r="S36" s="109"/>
      <c r="T36" s="242">
        <v>2995.7289300000002</v>
      </c>
      <c r="U36" s="242">
        <v>2973.9040199999999</v>
      </c>
      <c r="V36" s="322">
        <v>2906.1210799999999</v>
      </c>
      <c r="W36" s="322">
        <v>2833.1728400000002</v>
      </c>
      <c r="X36" s="322">
        <v>2935.1695199999999</v>
      </c>
      <c r="Y36" s="322">
        <v>2938.9917681832003</v>
      </c>
      <c r="Z36" s="322">
        <v>2971.282878741466</v>
      </c>
      <c r="AA36" s="322">
        <f t="shared" si="20"/>
        <v>2994.9935197276018</v>
      </c>
      <c r="AC36" s="322">
        <v>2970.7629314344999</v>
      </c>
      <c r="AD36" s="322">
        <v>2967.9573043132841</v>
      </c>
      <c r="AE36" s="322">
        <v>2967.9573043132841</v>
      </c>
      <c r="AF36" s="322">
        <v>2971.282878741466</v>
      </c>
      <c r="AG36" s="322">
        <v>2991.9800649933709</v>
      </c>
      <c r="AH36" s="322">
        <v>2992.4839738797073</v>
      </c>
      <c r="AI36" s="322">
        <f>'Operating Data'!AI108</f>
        <v>2992.4869189463029</v>
      </c>
      <c r="AJ36" s="322">
        <f>'Operating Data'!AJ108</f>
        <v>2994.9935197276018</v>
      </c>
      <c r="AL36" s="322"/>
      <c r="AM36" s="338"/>
      <c r="AN36" s="338"/>
      <c r="AO36" s="338"/>
      <c r="AP36" s="338"/>
      <c r="AQ36" s="338"/>
      <c r="AR36" s="338"/>
      <c r="AS36" s="338"/>
    </row>
    <row r="37" spans="1:16351" ht="15" customHeight="1" x14ac:dyDescent="0.35">
      <c r="B37" s="44" t="s">
        <v>132</v>
      </c>
      <c r="C37" s="44"/>
      <c r="D37" s="44"/>
      <c r="E37" s="44"/>
      <c r="F37" s="44"/>
      <c r="G37" s="44"/>
      <c r="H37" s="44"/>
      <c r="I37" s="44"/>
      <c r="J37" s="44"/>
      <c r="K37" s="44"/>
      <c r="L37" s="44"/>
      <c r="M37" s="44"/>
      <c r="N37" s="44"/>
      <c r="O37" s="44"/>
      <c r="P37" s="44"/>
      <c r="Q37" s="44"/>
      <c r="R37" s="44"/>
      <c r="S37" s="44"/>
      <c r="T37" s="242">
        <v>950</v>
      </c>
      <c r="U37" s="242">
        <v>950</v>
      </c>
      <c r="V37" s="322">
        <v>1706</v>
      </c>
      <c r="W37" s="322">
        <v>1890.6</v>
      </c>
      <c r="X37" s="322">
        <v>1890.6</v>
      </c>
      <c r="Y37" s="322">
        <v>1867.431</v>
      </c>
      <c r="Z37" s="322">
        <v>1912.7911664811611</v>
      </c>
      <c r="AA37" s="322">
        <f t="shared" si="20"/>
        <v>1954.8201167838149</v>
      </c>
      <c r="AC37" s="322">
        <v>1894.2</v>
      </c>
      <c r="AD37" s="322">
        <v>1894.2</v>
      </c>
      <c r="AE37" s="322">
        <v>1894.2</v>
      </c>
      <c r="AF37" s="322">
        <v>1912.7911664811611</v>
      </c>
      <c r="AG37" s="322">
        <v>1954.8201167838149</v>
      </c>
      <c r="AH37" s="322">
        <v>1954.8201167838149</v>
      </c>
      <c r="AI37" s="322">
        <f>'Operating Data'!AI112</f>
        <v>1954.8201167838149</v>
      </c>
      <c r="AJ37" s="322">
        <f>'Operating Data'!AJ112</f>
        <v>1954.8201167838149</v>
      </c>
      <c r="AL37" s="322"/>
      <c r="AM37" s="338"/>
      <c r="AN37" s="338"/>
      <c r="AO37" s="338"/>
      <c r="AP37" s="338"/>
      <c r="AQ37" s="338"/>
      <c r="AR37" s="338"/>
      <c r="AS37" s="338"/>
    </row>
    <row r="38" spans="1:16351" ht="15" customHeight="1" x14ac:dyDescent="0.35">
      <c r="B38" s="44" t="s">
        <v>91</v>
      </c>
      <c r="C38" s="44"/>
      <c r="D38" s="44"/>
      <c r="E38" s="44"/>
      <c r="F38" s="44"/>
      <c r="G38" s="44"/>
      <c r="H38" s="44"/>
      <c r="I38" s="44"/>
      <c r="J38" s="44"/>
      <c r="K38" s="44"/>
      <c r="L38" s="44"/>
      <c r="M38" s="44"/>
      <c r="N38" s="44"/>
      <c r="O38" s="44"/>
      <c r="P38" s="44"/>
      <c r="Q38" s="44"/>
      <c r="R38" s="44"/>
      <c r="S38" s="44"/>
      <c r="T38" s="242">
        <v>1056.7019576957691</v>
      </c>
      <c r="U38" s="242">
        <v>1729.7565121952302</v>
      </c>
      <c r="V38" s="322">
        <v>1430.4418188370082</v>
      </c>
      <c r="W38" s="322">
        <v>1498.8630697315252</v>
      </c>
      <c r="X38" s="322">
        <v>2151.3383553294316</v>
      </c>
      <c r="Y38" s="322">
        <v>2821.7470972684882</v>
      </c>
      <c r="Z38" s="322">
        <v>2312.9193175933606</v>
      </c>
      <c r="AA38" s="322">
        <f t="shared" si="20"/>
        <v>2414.734537880875</v>
      </c>
      <c r="AC38" s="322">
        <v>2385.7633849883905</v>
      </c>
      <c r="AD38" s="322">
        <v>2341.0459891928649</v>
      </c>
      <c r="AE38" s="322">
        <v>2260.966574856845</v>
      </c>
      <c r="AF38" s="322">
        <v>2312.9193175933606</v>
      </c>
      <c r="AG38" s="322">
        <v>2166.4499492727618</v>
      </c>
      <c r="AH38" s="322">
        <v>1914.6813690251349</v>
      </c>
      <c r="AI38" s="322">
        <f t="shared" ref="AI38:AJ38" si="21">AI35-AI36-AI37</f>
        <v>2254.4391398960752</v>
      </c>
      <c r="AJ38" s="322">
        <f t="shared" si="21"/>
        <v>2414.734537880875</v>
      </c>
      <c r="AL38" s="322"/>
      <c r="AM38" s="338"/>
      <c r="AN38" s="338"/>
      <c r="AO38" s="338"/>
      <c r="AP38" s="338"/>
      <c r="AQ38" s="338"/>
      <c r="AR38" s="338"/>
      <c r="AS38" s="338"/>
    </row>
    <row r="39" spans="1:16351" ht="15" customHeight="1" x14ac:dyDescent="0.35">
      <c r="B39" s="40"/>
      <c r="C39" s="40"/>
      <c r="D39" s="40"/>
      <c r="E39" s="40"/>
      <c r="F39" s="40"/>
      <c r="G39" s="40"/>
      <c r="H39" s="40"/>
      <c r="I39" s="40"/>
      <c r="J39" s="40"/>
      <c r="K39" s="40"/>
      <c r="L39" s="40"/>
      <c r="M39" s="40"/>
      <c r="N39" s="40"/>
      <c r="O39" s="40"/>
      <c r="P39" s="40"/>
      <c r="Q39" s="40"/>
      <c r="R39" s="40"/>
      <c r="S39" s="40"/>
      <c r="T39" s="339"/>
    </row>
    <row r="40" spans="1:16351" ht="15" customHeight="1" x14ac:dyDescent="0.35">
      <c r="B40" s="34" t="s">
        <v>133</v>
      </c>
      <c r="C40" s="34"/>
      <c r="D40" s="34"/>
      <c r="E40" s="34"/>
      <c r="F40" s="34"/>
      <c r="G40" s="34"/>
      <c r="H40" s="34"/>
      <c r="I40" s="34"/>
      <c r="J40" s="34"/>
      <c r="K40" s="34"/>
      <c r="L40" s="34"/>
      <c r="M40" s="34"/>
      <c r="N40" s="34"/>
      <c r="O40" s="34"/>
      <c r="P40" s="34"/>
      <c r="Q40" s="34"/>
      <c r="R40" s="34"/>
      <c r="S40" s="34"/>
      <c r="T40" s="217"/>
      <c r="U40" s="217"/>
      <c r="V40" s="340"/>
      <c r="W40" s="340"/>
      <c r="X40" s="340"/>
      <c r="Y40" s="340"/>
      <c r="Z40" s="340"/>
      <c r="AA40" s="340"/>
      <c r="AB40" s="331"/>
      <c r="AC40" s="340"/>
      <c r="AD40" s="340"/>
      <c r="AE40" s="340"/>
      <c r="AF40" s="340"/>
      <c r="AG40" s="340"/>
      <c r="AH40" s="340"/>
      <c r="AI40" s="340"/>
      <c r="AJ40" s="341"/>
      <c r="AK40" s="331"/>
      <c r="AL40" s="340"/>
      <c r="AT40" s="331"/>
      <c r="AU40" s="331"/>
      <c r="AV40" s="331"/>
      <c r="AW40" s="331"/>
      <c r="AX40" s="331"/>
      <c r="AY40" s="331"/>
      <c r="AZ40" s="78"/>
    </row>
    <row r="41" spans="1:16351" ht="15" customHeight="1" x14ac:dyDescent="0.35">
      <c r="B41" s="34" t="s">
        <v>134</v>
      </c>
      <c r="C41" s="34"/>
      <c r="D41" s="34"/>
      <c r="E41" s="34"/>
      <c r="F41" s="34"/>
      <c r="G41" s="34"/>
      <c r="H41" s="34"/>
      <c r="I41" s="34"/>
      <c r="J41" s="34"/>
      <c r="K41" s="34"/>
      <c r="L41" s="34"/>
      <c r="M41" s="34"/>
      <c r="N41" s="34"/>
      <c r="O41" s="34"/>
      <c r="P41" s="34"/>
      <c r="Q41" s="34"/>
      <c r="R41" s="34"/>
      <c r="S41" s="34"/>
      <c r="T41" s="249">
        <v>339176.79271471</v>
      </c>
      <c r="U41" s="249">
        <v>340743.86855800997</v>
      </c>
      <c r="V41" s="250">
        <v>375006.69482664997</v>
      </c>
      <c r="W41" s="250">
        <v>378316.74136099999</v>
      </c>
      <c r="X41" s="250">
        <v>382973.24617399997</v>
      </c>
      <c r="Y41" s="250">
        <v>386701.18458600005</v>
      </c>
      <c r="Z41" s="250">
        <v>389052.12239999999</v>
      </c>
      <c r="AA41" s="250">
        <f t="shared" ref="AA41:AA46" si="22">AJ41</f>
        <v>391360.35275600001</v>
      </c>
      <c r="AC41" s="250">
        <v>386296.68632899999</v>
      </c>
      <c r="AD41" s="250">
        <v>386707.39304300002</v>
      </c>
      <c r="AE41" s="250">
        <v>387405.92199499998</v>
      </c>
      <c r="AF41" s="250">
        <v>389052.12239999999</v>
      </c>
      <c r="AG41" s="250">
        <v>389631.27914099995</v>
      </c>
      <c r="AH41" s="250">
        <v>389797.18323099997</v>
      </c>
      <c r="AI41" s="250">
        <f>'Operating Data'!AI123</f>
        <v>390805.98228900001</v>
      </c>
      <c r="AJ41" s="250">
        <f>'Operating Data'!AJ123</f>
        <v>391360.35275600001</v>
      </c>
      <c r="AL41" s="250"/>
      <c r="AM41" s="338"/>
      <c r="AN41" s="338"/>
      <c r="AO41" s="338"/>
      <c r="AP41" s="338"/>
      <c r="AQ41" s="338"/>
      <c r="AR41" s="338"/>
      <c r="AS41" s="338"/>
    </row>
    <row r="42" spans="1:16351" ht="15" customHeight="1" x14ac:dyDescent="0.35">
      <c r="B42" s="44" t="s">
        <v>85</v>
      </c>
      <c r="C42" s="44"/>
      <c r="D42" s="44"/>
      <c r="E42" s="44"/>
      <c r="F42" s="44"/>
      <c r="G42" s="44"/>
      <c r="H42" s="44"/>
      <c r="I42" s="44"/>
      <c r="J42" s="44"/>
      <c r="K42" s="44"/>
      <c r="L42" s="44"/>
      <c r="M42" s="44"/>
      <c r="N42" s="44"/>
      <c r="O42" s="44"/>
      <c r="P42" s="44"/>
      <c r="Q42" s="44"/>
      <c r="R42" s="44"/>
      <c r="S42" s="44"/>
      <c r="T42" s="242">
        <v>226307.95253800001</v>
      </c>
      <c r="U42" s="242">
        <v>226822.67702099998</v>
      </c>
      <c r="V42" s="322">
        <v>228349.13084600001</v>
      </c>
      <c r="W42" s="322">
        <v>230675.76</v>
      </c>
      <c r="X42" s="322">
        <v>232089.07</v>
      </c>
      <c r="Y42" s="322">
        <v>234668.49000000002</v>
      </c>
      <c r="Z42" s="322">
        <v>236136.71000000002</v>
      </c>
      <c r="AA42" s="322">
        <f t="shared" si="22"/>
        <v>237334.91</v>
      </c>
      <c r="AC42" s="322">
        <v>234773.65</v>
      </c>
      <c r="AD42" s="322">
        <v>234875.4</v>
      </c>
      <c r="AE42" s="322">
        <v>234996.17</v>
      </c>
      <c r="AF42" s="322">
        <v>236136.71000000002</v>
      </c>
      <c r="AG42" s="322">
        <v>236302.90999999997</v>
      </c>
      <c r="AH42" s="322">
        <v>236666</v>
      </c>
      <c r="AI42" s="322">
        <f>'Operating Data'!AI124</f>
        <v>237243</v>
      </c>
      <c r="AJ42" s="322">
        <f>'Operating Data'!AJ124</f>
        <v>237334.91</v>
      </c>
      <c r="AL42" s="322"/>
      <c r="AM42" s="338"/>
      <c r="AN42" s="338"/>
      <c r="AO42" s="338"/>
      <c r="AP42" s="338"/>
      <c r="AQ42" s="338"/>
      <c r="AR42" s="338"/>
      <c r="AS42" s="338"/>
    </row>
    <row r="43" spans="1:16351" ht="15" customHeight="1" x14ac:dyDescent="0.35">
      <c r="B43" s="44" t="s">
        <v>90</v>
      </c>
      <c r="C43" s="44"/>
      <c r="D43" s="44"/>
      <c r="E43" s="44"/>
      <c r="F43" s="44"/>
      <c r="G43" s="44"/>
      <c r="H43" s="44"/>
      <c r="I43" s="44"/>
      <c r="J43" s="44"/>
      <c r="K43" s="44"/>
      <c r="L43" s="44"/>
      <c r="M43" s="44"/>
      <c r="N43" s="44"/>
      <c r="O43" s="44"/>
      <c r="P43" s="44"/>
      <c r="Q43" s="44"/>
      <c r="R43" s="44"/>
      <c r="S43" s="44"/>
      <c r="T43" s="242">
        <v>20708.8619119</v>
      </c>
      <c r="U43" s="242">
        <v>20766.2411565</v>
      </c>
      <c r="V43" s="322">
        <v>52491.503800000006</v>
      </c>
      <c r="W43" s="322">
        <v>52493.235000000001</v>
      </c>
      <c r="X43" s="322">
        <v>52644.083999999988</v>
      </c>
      <c r="Y43" s="322">
        <v>52847.952899999997</v>
      </c>
      <c r="Z43" s="322">
        <v>53067.042863000002</v>
      </c>
      <c r="AA43" s="322">
        <f t="shared" si="22"/>
        <v>53339.922000000006</v>
      </c>
      <c r="AB43" s="331"/>
      <c r="AC43" s="322">
        <v>52902.809899999993</v>
      </c>
      <c r="AD43" s="322">
        <v>52953.496000000006</v>
      </c>
      <c r="AE43" s="322">
        <v>53000.874843999998</v>
      </c>
      <c r="AF43" s="322">
        <v>53067.042863000002</v>
      </c>
      <c r="AG43" s="322">
        <v>53117.605000000003</v>
      </c>
      <c r="AH43" s="322">
        <v>53174.379967000001</v>
      </c>
      <c r="AI43" s="322">
        <f>'Operating Data'!AI125</f>
        <v>53249.049019999999</v>
      </c>
      <c r="AJ43" s="322">
        <f>'Operating Data'!AJ125</f>
        <v>53339.922000000006</v>
      </c>
      <c r="AK43" s="331"/>
      <c r="AL43" s="322"/>
      <c r="AM43" s="338"/>
      <c r="AN43" s="338"/>
      <c r="AO43" s="338"/>
      <c r="AP43" s="338"/>
      <c r="AQ43" s="338"/>
      <c r="AR43" s="338"/>
      <c r="AS43" s="338"/>
      <c r="AT43" s="331"/>
      <c r="AU43" s="331"/>
      <c r="AV43" s="331"/>
      <c r="AW43" s="331"/>
      <c r="AX43" s="331"/>
      <c r="AY43" s="331"/>
      <c r="AZ43" s="78"/>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c r="XDW43" s="50"/>
    </row>
    <row r="44" spans="1:16351" ht="15" customHeight="1" x14ac:dyDescent="0.35">
      <c r="A44" s="50"/>
      <c r="B44" s="44" t="s">
        <v>91</v>
      </c>
      <c r="C44" s="44"/>
      <c r="D44" s="44"/>
      <c r="E44" s="44"/>
      <c r="F44" s="44"/>
      <c r="G44" s="44"/>
      <c r="H44" s="44"/>
      <c r="I44" s="44"/>
      <c r="J44" s="44"/>
      <c r="K44" s="44"/>
      <c r="L44" s="44"/>
      <c r="M44" s="44"/>
      <c r="N44" s="44"/>
      <c r="O44" s="44"/>
      <c r="P44" s="44"/>
      <c r="Q44" s="44"/>
      <c r="R44" s="44"/>
      <c r="S44" s="44"/>
      <c r="T44" s="242">
        <v>92159.978264809994</v>
      </c>
      <c r="U44" s="242">
        <v>93267.950380509996</v>
      </c>
      <c r="V44" s="322">
        <v>94166.060180650005</v>
      </c>
      <c r="W44" s="322">
        <v>95147.746360999998</v>
      </c>
      <c r="X44" s="322">
        <v>98240.09217399999</v>
      </c>
      <c r="Y44" s="322">
        <v>99184.741686000008</v>
      </c>
      <c r="Z44" s="322">
        <v>99848.369536999991</v>
      </c>
      <c r="AA44" s="322">
        <f t="shared" si="22"/>
        <v>100685.520756</v>
      </c>
      <c r="AB44" s="331"/>
      <c r="AC44" s="322">
        <v>98620.226428999988</v>
      </c>
      <c r="AD44" s="322">
        <v>98878.497042999996</v>
      </c>
      <c r="AE44" s="322">
        <v>99408.877150999979</v>
      </c>
      <c r="AF44" s="322">
        <v>99848.369536999991</v>
      </c>
      <c r="AG44" s="322">
        <v>100210.76414099999</v>
      </c>
      <c r="AH44" s="322">
        <v>99956.803263999987</v>
      </c>
      <c r="AI44" s="322">
        <f>'Operating Data'!AI126</f>
        <v>100313.93326900002</v>
      </c>
      <c r="AJ44" s="322">
        <f>'Operating Data'!AJ126</f>
        <v>100685.520756</v>
      </c>
      <c r="AK44" s="331"/>
      <c r="AL44" s="322"/>
      <c r="AM44" s="338"/>
      <c r="AN44" s="338"/>
      <c r="AO44" s="338"/>
      <c r="AP44" s="338"/>
      <c r="AQ44" s="338"/>
      <c r="AR44" s="338"/>
      <c r="AS44" s="338"/>
      <c r="AT44" s="331"/>
      <c r="AU44" s="331"/>
      <c r="AV44" s="331"/>
      <c r="AW44" s="331"/>
      <c r="AX44" s="331"/>
      <c r="AY44" s="331"/>
      <c r="AZ44" s="78"/>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c r="XDW44" s="50"/>
    </row>
    <row r="45" spans="1:16351" ht="15" customHeight="1" x14ac:dyDescent="0.35">
      <c r="A45" s="41"/>
      <c r="B45" s="38" t="s">
        <v>135</v>
      </c>
      <c r="C45" s="38"/>
      <c r="D45" s="38"/>
      <c r="E45" s="38"/>
      <c r="F45" s="38"/>
      <c r="G45" s="38"/>
      <c r="H45" s="38"/>
      <c r="I45" s="38"/>
      <c r="J45" s="38"/>
      <c r="K45" s="38"/>
      <c r="L45" s="38"/>
      <c r="M45" s="38"/>
      <c r="N45" s="38"/>
      <c r="O45" s="38"/>
      <c r="P45" s="38"/>
      <c r="Q45" s="38"/>
      <c r="R45" s="38"/>
      <c r="S45" s="38"/>
      <c r="T45" s="242">
        <v>92159.978264809994</v>
      </c>
      <c r="U45" s="242">
        <v>93154.950380509996</v>
      </c>
      <c r="V45" s="322">
        <v>93850.060180650005</v>
      </c>
      <c r="W45" s="322">
        <v>94985.699804000003</v>
      </c>
      <c r="X45" s="322">
        <v>96054.708243999994</v>
      </c>
      <c r="Y45" s="322">
        <v>96999.357756000012</v>
      </c>
      <c r="Z45" s="322">
        <v>97977.369536999991</v>
      </c>
      <c r="AA45" s="322">
        <f t="shared" si="22"/>
        <v>99145.520755999998</v>
      </c>
      <c r="AB45" s="331"/>
      <c r="AC45" s="322">
        <v>97174.842498999991</v>
      </c>
      <c r="AD45" s="322">
        <v>97433.113112999999</v>
      </c>
      <c r="AE45" s="322">
        <v>97725.877150999979</v>
      </c>
      <c r="AF45" s="322">
        <v>97977.369536999991</v>
      </c>
      <c r="AG45" s="322">
        <v>98220.380210999996</v>
      </c>
      <c r="AH45" s="322">
        <v>98513.803263999987</v>
      </c>
      <c r="AI45" s="322">
        <f>'Operating Data'!AI127</f>
        <v>98870.933269000016</v>
      </c>
      <c r="AJ45" s="322">
        <f>'Operating Data'!AJ127</f>
        <v>99145.520755999998</v>
      </c>
      <c r="AK45" s="331"/>
      <c r="AL45" s="322"/>
      <c r="AM45" s="338"/>
      <c r="AN45" s="338"/>
      <c r="AO45" s="338"/>
      <c r="AP45" s="338"/>
      <c r="AQ45" s="338"/>
      <c r="AR45" s="338"/>
      <c r="AS45" s="338"/>
      <c r="AT45" s="331"/>
      <c r="AU45" s="331"/>
      <c r="AV45" s="331"/>
      <c r="AW45" s="331"/>
      <c r="AX45" s="331"/>
      <c r="AY45" s="331"/>
      <c r="AZ45" s="78"/>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c r="XDW45" s="41"/>
    </row>
    <row r="46" spans="1:16351" ht="15" customHeight="1" x14ac:dyDescent="0.35">
      <c r="A46" s="41"/>
      <c r="B46" s="45" t="s">
        <v>128</v>
      </c>
      <c r="C46" s="45"/>
      <c r="D46" s="45"/>
      <c r="E46" s="45"/>
      <c r="F46" s="45"/>
      <c r="G46" s="45"/>
      <c r="H46" s="45"/>
      <c r="I46" s="45"/>
      <c r="J46" s="45"/>
      <c r="K46" s="45"/>
      <c r="L46" s="45"/>
      <c r="M46" s="45"/>
      <c r="N46" s="45"/>
      <c r="O46" s="45"/>
      <c r="P46" s="45"/>
      <c r="Q46" s="45"/>
      <c r="R46" s="45"/>
      <c r="S46" s="45"/>
      <c r="T46" s="242">
        <v>0</v>
      </c>
      <c r="U46" s="242">
        <v>113</v>
      </c>
      <c r="V46" s="322">
        <v>316</v>
      </c>
      <c r="W46" s="322">
        <v>162.04655700000001</v>
      </c>
      <c r="X46" s="322">
        <v>2185.38393</v>
      </c>
      <c r="Y46" s="322">
        <v>2185.38393</v>
      </c>
      <c r="Z46" s="322">
        <v>1871</v>
      </c>
      <c r="AA46" s="322">
        <f t="shared" si="22"/>
        <v>1540</v>
      </c>
      <c r="AB46" s="331"/>
      <c r="AC46" s="322">
        <v>1445.38393</v>
      </c>
      <c r="AD46" s="322">
        <v>1445.38393</v>
      </c>
      <c r="AE46" s="322">
        <v>1683</v>
      </c>
      <c r="AF46" s="322">
        <v>1871</v>
      </c>
      <c r="AG46" s="322">
        <v>1990.38393</v>
      </c>
      <c r="AH46" s="322">
        <v>1443</v>
      </c>
      <c r="AI46" s="322">
        <f>'Operating Data'!AI128</f>
        <v>1443</v>
      </c>
      <c r="AJ46" s="322">
        <f>'Operating Data'!AJ128</f>
        <v>1540</v>
      </c>
      <c r="AK46" s="331"/>
      <c r="AL46" s="322"/>
      <c r="AM46" s="338"/>
      <c r="AN46" s="338"/>
      <c r="AO46" s="338"/>
      <c r="AP46" s="338"/>
      <c r="AQ46" s="338"/>
      <c r="AR46" s="338"/>
      <c r="AS46" s="338"/>
      <c r="AT46" s="331"/>
      <c r="AU46" s="331"/>
      <c r="AV46" s="331"/>
      <c r="AW46" s="331"/>
      <c r="AX46" s="331"/>
      <c r="AY46" s="331"/>
      <c r="AZ46" s="78"/>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c r="XDW46" s="41"/>
    </row>
    <row r="47" spans="1:16351" ht="15" customHeight="1" x14ac:dyDescent="0.35">
      <c r="A47" s="41"/>
      <c r="B47" s="44"/>
      <c r="C47" s="44"/>
      <c r="D47" s="44"/>
      <c r="E47" s="44"/>
      <c r="F47" s="44"/>
      <c r="G47" s="44"/>
      <c r="H47" s="44"/>
      <c r="I47" s="44"/>
      <c r="J47" s="44"/>
      <c r="K47" s="44"/>
      <c r="L47" s="44"/>
      <c r="M47" s="44"/>
      <c r="N47" s="44"/>
      <c r="O47" s="44"/>
      <c r="P47" s="44"/>
      <c r="Q47" s="44"/>
      <c r="R47" s="44"/>
      <c r="S47" s="44"/>
      <c r="T47" s="242"/>
      <c r="U47" s="242"/>
      <c r="V47" s="322"/>
      <c r="W47" s="322"/>
      <c r="X47" s="322"/>
      <c r="Y47" s="322"/>
      <c r="Z47" s="322"/>
      <c r="AA47" s="322"/>
      <c r="AC47" s="322"/>
      <c r="AD47" s="322"/>
      <c r="AE47" s="322"/>
      <c r="AF47" s="322"/>
      <c r="AG47" s="322"/>
      <c r="AH47" s="322"/>
      <c r="AI47" s="322"/>
      <c r="AL47" s="322"/>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c r="XDW47" s="41"/>
    </row>
    <row r="48" spans="1:16351" ht="15" customHeight="1" x14ac:dyDescent="0.35">
      <c r="A48" s="41"/>
      <c r="B48" s="34" t="s">
        <v>136</v>
      </c>
      <c r="C48" s="34"/>
      <c r="D48" s="34"/>
      <c r="E48" s="34"/>
      <c r="F48" s="34"/>
      <c r="G48" s="34"/>
      <c r="H48" s="34"/>
      <c r="I48" s="34"/>
      <c r="J48" s="34"/>
      <c r="K48" s="34"/>
      <c r="L48" s="34"/>
      <c r="M48" s="34"/>
      <c r="N48" s="34"/>
      <c r="O48" s="34"/>
      <c r="P48" s="34"/>
      <c r="Q48" s="34"/>
      <c r="R48" s="34"/>
      <c r="S48" s="34"/>
      <c r="T48" s="249"/>
      <c r="U48" s="249"/>
      <c r="V48" s="322"/>
      <c r="W48" s="322"/>
      <c r="X48" s="322"/>
      <c r="Y48" s="322"/>
      <c r="Z48" s="322"/>
      <c r="AA48" s="322"/>
      <c r="AC48" s="322"/>
      <c r="AD48" s="322"/>
      <c r="AE48" s="322"/>
      <c r="AF48" s="322"/>
      <c r="AG48" s="322"/>
      <c r="AH48" s="322"/>
      <c r="AI48" s="322"/>
      <c r="AL48" s="322"/>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c r="XDW48" s="41"/>
    </row>
    <row r="49" spans="1:16351" ht="15" customHeight="1" x14ac:dyDescent="0.35">
      <c r="B49" s="44" t="s">
        <v>85</v>
      </c>
      <c r="C49" s="44"/>
      <c r="D49" s="44"/>
      <c r="E49" s="44"/>
      <c r="F49" s="44"/>
      <c r="G49" s="44"/>
      <c r="H49" s="44"/>
      <c r="I49" s="44"/>
      <c r="J49" s="44"/>
      <c r="K49" s="44"/>
      <c r="L49" s="44"/>
      <c r="M49" s="44"/>
      <c r="N49" s="44"/>
      <c r="O49" s="44"/>
      <c r="P49" s="44"/>
      <c r="Q49" s="44"/>
      <c r="R49" s="44"/>
      <c r="S49" s="44"/>
      <c r="T49" s="322">
        <v>19.076000000000001</v>
      </c>
      <c r="U49" s="322">
        <v>22.513999999999999</v>
      </c>
      <c r="V49" s="322">
        <v>27.030999999999999</v>
      </c>
      <c r="W49" s="322">
        <v>34.082000000000001</v>
      </c>
      <c r="X49" s="322">
        <v>39.841999999999999</v>
      </c>
      <c r="Y49" s="322">
        <v>58.472999999999999</v>
      </c>
      <c r="Z49" s="322">
        <v>68.031000000000006</v>
      </c>
      <c r="AA49" s="322">
        <f t="shared" ref="AA49:AA50" si="23">AJ49</f>
        <v>68.754999999999995</v>
      </c>
      <c r="AC49" s="322">
        <v>62.887</v>
      </c>
      <c r="AD49" s="322">
        <v>65.644000000000005</v>
      </c>
      <c r="AE49" s="322">
        <v>67.266999999999996</v>
      </c>
      <c r="AF49" s="322">
        <v>68.031000000000006</v>
      </c>
      <c r="AG49" s="322">
        <v>68.031000000000006</v>
      </c>
      <c r="AH49" s="322">
        <v>68.426000000000002</v>
      </c>
      <c r="AI49" s="322">
        <f>'Operating Data'!AI131</f>
        <v>68.599999999999994</v>
      </c>
      <c r="AJ49" s="322">
        <f>'Operating Data'!AJ131</f>
        <v>68.754999999999995</v>
      </c>
      <c r="AL49" s="322"/>
      <c r="AM49" s="338"/>
      <c r="AN49" s="338"/>
      <c r="AO49" s="338"/>
      <c r="AP49" s="338"/>
      <c r="AQ49" s="338"/>
      <c r="AR49" s="338"/>
      <c r="AS49" s="338"/>
    </row>
    <row r="50" spans="1:16351" ht="15" customHeight="1" x14ac:dyDescent="0.35">
      <c r="B50" s="37" t="s">
        <v>90</v>
      </c>
      <c r="C50" s="37"/>
      <c r="D50" s="37"/>
      <c r="E50" s="37"/>
      <c r="F50" s="37"/>
      <c r="G50" s="37"/>
      <c r="H50" s="37"/>
      <c r="I50" s="37"/>
      <c r="J50" s="37"/>
      <c r="K50" s="37"/>
      <c r="L50" s="37"/>
      <c r="M50" s="37"/>
      <c r="N50" s="37"/>
      <c r="O50" s="37"/>
      <c r="P50" s="37"/>
      <c r="Q50" s="37"/>
      <c r="R50" s="37"/>
      <c r="S50" s="37"/>
      <c r="T50" s="322">
        <v>6.8810000000000002</v>
      </c>
      <c r="U50" s="322">
        <v>6.8810000000000002</v>
      </c>
      <c r="V50" s="322">
        <v>18.571999999999999</v>
      </c>
      <c r="W50" s="322">
        <v>18.701000000000001</v>
      </c>
      <c r="X50" s="322">
        <v>18.725999999999999</v>
      </c>
      <c r="Y50" s="322">
        <v>18.93</v>
      </c>
      <c r="Z50" s="322">
        <v>18.652999999999999</v>
      </c>
      <c r="AA50" s="322">
        <f t="shared" si="23"/>
        <v>18.736000000000001</v>
      </c>
      <c r="AC50" s="322">
        <v>18.771000000000001</v>
      </c>
      <c r="AD50" s="322">
        <v>18.713000000000001</v>
      </c>
      <c r="AE50" s="322">
        <v>18.635000000000002</v>
      </c>
      <c r="AF50" s="322">
        <v>18.652999999999999</v>
      </c>
      <c r="AG50" s="322">
        <v>18.652999999999999</v>
      </c>
      <c r="AH50" s="322">
        <v>19.041</v>
      </c>
      <c r="AI50" s="322">
        <f>'Operating Data'!AI132</f>
        <v>18.710999999999999</v>
      </c>
      <c r="AJ50" s="322">
        <f>'Operating Data'!AJ132</f>
        <v>18.736000000000001</v>
      </c>
      <c r="AL50" s="322"/>
      <c r="AM50" s="338"/>
      <c r="AN50" s="338"/>
      <c r="AO50" s="338"/>
      <c r="AP50" s="338"/>
      <c r="AQ50" s="338"/>
      <c r="AR50" s="338"/>
      <c r="AS50" s="338"/>
    </row>
    <row r="51" spans="1:16351" ht="15" customHeight="1" x14ac:dyDescent="0.35">
      <c r="B51" s="4"/>
      <c r="C51" s="4"/>
      <c r="D51" s="4"/>
      <c r="E51" s="4"/>
      <c r="F51" s="4"/>
      <c r="G51" s="4"/>
      <c r="H51" s="4"/>
      <c r="I51" s="4"/>
      <c r="J51" s="4"/>
      <c r="K51" s="4"/>
      <c r="L51" s="4"/>
      <c r="M51" s="4"/>
      <c r="N51" s="4"/>
      <c r="O51" s="4"/>
      <c r="P51" s="4"/>
      <c r="Q51" s="4"/>
      <c r="R51" s="4"/>
      <c r="S51" s="4"/>
      <c r="T51" s="322"/>
      <c r="U51" s="322"/>
      <c r="V51" s="322"/>
      <c r="W51" s="322"/>
      <c r="X51" s="322"/>
      <c r="Y51" s="322"/>
      <c r="Z51" s="322"/>
      <c r="AA51" s="322"/>
      <c r="AC51" s="322"/>
      <c r="AD51" s="322"/>
      <c r="AE51" s="322"/>
      <c r="AF51" s="322"/>
      <c r="AG51" s="322"/>
      <c r="AH51" s="322"/>
      <c r="AI51" s="322"/>
      <c r="AL51" s="322"/>
    </row>
    <row r="52" spans="1:16351" ht="15" customHeight="1" x14ac:dyDescent="0.35">
      <c r="B52" s="34" t="s">
        <v>137</v>
      </c>
      <c r="C52" s="34"/>
      <c r="D52" s="34"/>
      <c r="E52" s="34"/>
      <c r="F52" s="34"/>
      <c r="G52" s="34"/>
      <c r="H52" s="34"/>
      <c r="I52" s="34"/>
      <c r="J52" s="34"/>
      <c r="K52" s="34"/>
      <c r="L52" s="34"/>
      <c r="M52" s="34"/>
      <c r="N52" s="34"/>
      <c r="O52" s="34"/>
      <c r="P52" s="34"/>
      <c r="Q52" s="34"/>
      <c r="R52" s="34"/>
      <c r="S52" s="34"/>
      <c r="T52" s="322"/>
      <c r="U52" s="322"/>
      <c r="V52" s="322"/>
      <c r="W52" s="322"/>
      <c r="X52" s="322"/>
      <c r="Y52" s="322"/>
      <c r="Z52" s="322"/>
      <c r="AA52" s="322"/>
      <c r="AC52" s="322"/>
      <c r="AD52" s="322"/>
      <c r="AE52" s="322"/>
      <c r="AF52" s="322"/>
      <c r="AG52" s="322"/>
      <c r="AH52" s="322"/>
      <c r="AI52" s="322"/>
      <c r="AL52" s="322"/>
    </row>
    <row r="53" spans="1:16351" ht="15" customHeight="1" x14ac:dyDescent="0.35">
      <c r="B53" s="158" t="s">
        <v>85</v>
      </c>
      <c r="C53" s="158"/>
      <c r="D53" s="158"/>
      <c r="E53" s="158"/>
      <c r="F53" s="158"/>
      <c r="G53" s="158"/>
      <c r="H53" s="158"/>
      <c r="I53" s="158"/>
      <c r="J53" s="158"/>
      <c r="K53" s="158"/>
      <c r="L53" s="158"/>
      <c r="M53" s="158"/>
      <c r="N53" s="158"/>
      <c r="O53" s="158"/>
      <c r="P53" s="158"/>
      <c r="Q53" s="158"/>
      <c r="R53" s="158"/>
      <c r="S53" s="158"/>
      <c r="T53" s="322">
        <v>1922.991</v>
      </c>
      <c r="U53" s="322">
        <v>2578.1669999999999</v>
      </c>
      <c r="V53" s="322">
        <v>3208.2089999999998</v>
      </c>
      <c r="W53" s="322">
        <v>3983.1039999999998</v>
      </c>
      <c r="X53" s="322">
        <v>4593.9399999999996</v>
      </c>
      <c r="Y53" s="322">
        <v>5620.1880000000001</v>
      </c>
      <c r="Z53" s="322">
        <v>6579.0839999999998</v>
      </c>
      <c r="AA53" s="322">
        <f t="shared" ref="AA53:AA55" si="24">AJ53</f>
        <v>6682.9719999999998</v>
      </c>
      <c r="AB53" s="322"/>
      <c r="AC53" s="322">
        <v>5883.7049999999999</v>
      </c>
      <c r="AD53" s="322">
        <v>6162.9830000000002</v>
      </c>
      <c r="AE53" s="322">
        <v>6406.19</v>
      </c>
      <c r="AF53" s="322">
        <v>6579.0839999999998</v>
      </c>
      <c r="AG53" s="322">
        <v>6608.4679999999998</v>
      </c>
      <c r="AH53" s="322">
        <v>6636.1409999999996</v>
      </c>
      <c r="AI53" s="322">
        <f>'Operating Data'!AI135</f>
        <v>6659.8909999999996</v>
      </c>
      <c r="AJ53" s="322">
        <f>'Operating Data'!AJ135</f>
        <v>6682.9719999999998</v>
      </c>
      <c r="AL53" s="322"/>
      <c r="AM53" s="338"/>
      <c r="AN53" s="338"/>
      <c r="AO53" s="338"/>
      <c r="AP53" s="338"/>
      <c r="AQ53" s="338"/>
      <c r="AR53" s="338"/>
      <c r="AS53" s="338"/>
    </row>
    <row r="54" spans="1:16351" ht="15" customHeight="1" x14ac:dyDescent="0.35">
      <c r="B54" s="201" t="s">
        <v>153</v>
      </c>
      <c r="C54" s="158"/>
      <c r="D54" s="158"/>
      <c r="E54" s="158"/>
      <c r="F54" s="158"/>
      <c r="G54" s="158"/>
      <c r="H54" s="158"/>
      <c r="I54" s="158"/>
      <c r="J54" s="158"/>
      <c r="K54" s="158"/>
      <c r="L54" s="158"/>
      <c r="M54" s="158"/>
      <c r="N54" s="158"/>
      <c r="O54" s="158"/>
      <c r="P54" s="158"/>
      <c r="Q54" s="158"/>
      <c r="R54" s="158"/>
      <c r="S54" s="158"/>
      <c r="T54" s="342" t="s">
        <v>18</v>
      </c>
      <c r="U54" s="342">
        <v>0.41070893200610825</v>
      </c>
      <c r="V54" s="342">
        <v>0.50903986706166515</v>
      </c>
      <c r="W54" s="342">
        <v>0.62527662234482184</v>
      </c>
      <c r="X54" s="342">
        <v>0.71503025999642933</v>
      </c>
      <c r="Y54" s="342">
        <v>0.86672190677376038</v>
      </c>
      <c r="Z54" s="342">
        <v>1.0058654093127362</v>
      </c>
      <c r="AA54" s="342">
        <f t="shared" si="24"/>
        <v>1.0124814656635841</v>
      </c>
      <c r="AB54" s="342"/>
      <c r="AC54" s="342">
        <v>0.9064527450071731</v>
      </c>
      <c r="AD54" s="342">
        <v>0.94679963787079946</v>
      </c>
      <c r="AE54" s="342">
        <v>0.98164308326081551</v>
      </c>
      <c r="AF54" s="342">
        <v>1.0058654093127362</v>
      </c>
      <c r="AG54" s="342">
        <v>1.0083851172408826</v>
      </c>
      <c r="AH54" s="342">
        <v>1.0097242473674464</v>
      </c>
      <c r="AI54" s="342">
        <f>'Operating Data'!AI136</f>
        <v>1.0112083499846343</v>
      </c>
      <c r="AJ54" s="342">
        <f>'Operating Data'!AJ136</f>
        <v>1.0124814656635841</v>
      </c>
      <c r="AL54" s="322"/>
      <c r="AM54" s="338"/>
      <c r="AN54" s="338"/>
      <c r="AO54" s="338"/>
      <c r="AP54" s="338"/>
      <c r="AQ54" s="338"/>
      <c r="AR54" s="338"/>
      <c r="AS54" s="338"/>
    </row>
    <row r="55" spans="1:16351" ht="15" customHeight="1" x14ac:dyDescent="0.35">
      <c r="B55" s="44" t="s">
        <v>90</v>
      </c>
      <c r="C55" s="44"/>
      <c r="D55" s="44"/>
      <c r="E55" s="44"/>
      <c r="F55" s="44"/>
      <c r="G55" s="44"/>
      <c r="H55" s="44"/>
      <c r="I55" s="44"/>
      <c r="J55" s="44"/>
      <c r="K55" s="44"/>
      <c r="L55" s="44"/>
      <c r="M55" s="44"/>
      <c r="N55" s="44"/>
      <c r="O55" s="44"/>
      <c r="P55" s="44"/>
      <c r="Q55" s="44"/>
      <c r="R55" s="44"/>
      <c r="S55" s="44"/>
      <c r="T55" s="322">
        <v>644.31700000000001</v>
      </c>
      <c r="U55" s="322">
        <v>666.08399999999995</v>
      </c>
      <c r="V55" s="322">
        <v>1368.8430000000001</v>
      </c>
      <c r="W55" s="322">
        <v>1372.72</v>
      </c>
      <c r="X55" s="322">
        <v>1373.145</v>
      </c>
      <c r="Y55" s="322">
        <v>1379.7860000000001</v>
      </c>
      <c r="Z55" s="322">
        <v>1389.9659999999999</v>
      </c>
      <c r="AA55" s="322">
        <f t="shared" si="24"/>
        <v>1394.9359999999999</v>
      </c>
      <c r="AB55" s="322"/>
      <c r="AC55" s="322">
        <v>1374.991</v>
      </c>
      <c r="AD55" s="322">
        <v>1386.0540000000001</v>
      </c>
      <c r="AE55" s="322">
        <v>1387.9059999999999</v>
      </c>
      <c r="AF55" s="322">
        <v>1389.9659999999999</v>
      </c>
      <c r="AG55" s="322">
        <v>1393.367</v>
      </c>
      <c r="AH55" s="322">
        <v>1394.1489999999999</v>
      </c>
      <c r="AI55" s="322">
        <f>'Operating Data'!AI137</f>
        <v>1393.922</v>
      </c>
      <c r="AJ55" s="322">
        <f>'Operating Data'!AJ137</f>
        <v>1394.9359999999999</v>
      </c>
      <c r="AL55" s="322"/>
      <c r="AM55" s="338"/>
      <c r="AN55" s="338"/>
      <c r="AO55" s="338"/>
      <c r="AP55" s="338"/>
      <c r="AQ55" s="338"/>
      <c r="AR55" s="338"/>
      <c r="AS55" s="338"/>
    </row>
    <row r="56" spans="1:16351" ht="15" customHeight="1" x14ac:dyDescent="0.35">
      <c r="B56" s="35"/>
      <c r="C56" s="35"/>
      <c r="D56" s="35"/>
      <c r="E56" s="35"/>
      <c r="F56" s="35"/>
      <c r="G56" s="35"/>
      <c r="H56" s="35"/>
      <c r="I56" s="35"/>
      <c r="J56" s="35"/>
      <c r="K56" s="35"/>
      <c r="L56" s="35"/>
      <c r="M56" s="35"/>
      <c r="N56" s="35"/>
      <c r="O56" s="35"/>
      <c r="P56" s="35"/>
      <c r="Q56" s="35"/>
      <c r="R56" s="35"/>
      <c r="S56" s="35"/>
      <c r="T56" s="343"/>
      <c r="U56" s="343"/>
      <c r="V56" s="276"/>
      <c r="W56" s="213"/>
      <c r="X56" s="213"/>
      <c r="Y56" s="213"/>
      <c r="Z56" s="213"/>
      <c r="AA56" s="213"/>
      <c r="AC56" s="213"/>
      <c r="AD56" s="213"/>
      <c r="AE56" s="213"/>
      <c r="AF56" s="213"/>
      <c r="AG56" s="213"/>
      <c r="AH56" s="213"/>
      <c r="AI56" s="213"/>
      <c r="AJ56" s="213"/>
      <c r="AL56" s="213"/>
    </row>
    <row r="57" spans="1:16351" ht="15" customHeight="1" x14ac:dyDescent="0.35">
      <c r="B57" s="48" t="s">
        <v>138</v>
      </c>
      <c r="C57" s="48"/>
      <c r="D57" s="48"/>
      <c r="E57" s="48"/>
      <c r="F57" s="48"/>
      <c r="G57" s="48"/>
      <c r="H57" s="48"/>
      <c r="I57" s="48"/>
      <c r="J57" s="48"/>
      <c r="K57" s="48"/>
      <c r="L57" s="48"/>
      <c r="M57" s="48"/>
      <c r="N57" s="48"/>
      <c r="O57" s="48"/>
      <c r="P57" s="48"/>
      <c r="Q57" s="48"/>
      <c r="R57" s="48"/>
      <c r="S57" s="48"/>
      <c r="T57" s="249">
        <v>10343.085999999999</v>
      </c>
      <c r="U57" s="249">
        <v>10469.967000000001</v>
      </c>
      <c r="V57" s="249">
        <v>11274.154</v>
      </c>
      <c r="W57" s="249">
        <v>11427.066999999999</v>
      </c>
      <c r="X57" s="249">
        <v>11582.843000000001</v>
      </c>
      <c r="Y57" s="249">
        <v>11757.7</v>
      </c>
      <c r="Z57" s="249">
        <v>11880.255999999999</v>
      </c>
      <c r="AA57" s="249">
        <f t="shared" ref="AA57:AA63" si="25">AJ57</f>
        <v>12034.304</v>
      </c>
      <c r="AB57" s="249"/>
      <c r="AC57" s="249">
        <v>11771.85</v>
      </c>
      <c r="AD57" s="249">
        <v>11809.492</v>
      </c>
      <c r="AE57" s="249">
        <v>11847.72</v>
      </c>
      <c r="AF57" s="249">
        <v>11880.255999999999</v>
      </c>
      <c r="AG57" s="249">
        <v>11915.119000000001</v>
      </c>
      <c r="AH57" s="249">
        <v>11950.307000000001</v>
      </c>
      <c r="AI57" s="249">
        <f>'Operating Data'!AI153</f>
        <v>11991.8</v>
      </c>
      <c r="AJ57" s="249">
        <f>'Operating Data'!AJ153</f>
        <v>12034.304</v>
      </c>
      <c r="AL57" s="250"/>
      <c r="AM57" s="250"/>
      <c r="AN57" s="250"/>
      <c r="AO57" s="250"/>
      <c r="AP57" s="250"/>
      <c r="AQ57" s="250"/>
      <c r="AR57" s="250"/>
      <c r="AS57" s="250"/>
    </row>
    <row r="58" spans="1:16351" ht="15" customHeight="1" x14ac:dyDescent="0.35">
      <c r="B58" s="44" t="s">
        <v>85</v>
      </c>
      <c r="C58" s="44"/>
      <c r="D58" s="44"/>
      <c r="E58" s="44"/>
      <c r="F58" s="44"/>
      <c r="G58" s="44"/>
      <c r="H58" s="44"/>
      <c r="I58" s="44"/>
      <c r="J58" s="44"/>
      <c r="K58" s="44"/>
      <c r="L58" s="44"/>
      <c r="M58" s="44"/>
      <c r="N58" s="44"/>
      <c r="O58" s="44"/>
      <c r="P58" s="44"/>
      <c r="Q58" s="44"/>
      <c r="R58" s="44"/>
      <c r="S58" s="44"/>
      <c r="T58" s="242">
        <v>6225.643</v>
      </c>
      <c r="U58" s="242">
        <v>6277.3580000000002</v>
      </c>
      <c r="V58" s="242">
        <v>6302.4709999999995</v>
      </c>
      <c r="W58" s="242">
        <v>6370.1469999999999</v>
      </c>
      <c r="X58" s="242">
        <v>6424.8190000000004</v>
      </c>
      <c r="Y58" s="242">
        <v>6484.4189999999999</v>
      </c>
      <c r="Z58" s="242">
        <v>6540.72</v>
      </c>
      <c r="AA58" s="242">
        <f t="shared" si="25"/>
        <v>6600.5870000000004</v>
      </c>
      <c r="AB58" s="242"/>
      <c r="AC58" s="242">
        <v>6490.9120000000003</v>
      </c>
      <c r="AD58" s="242">
        <v>6509.2790000000005</v>
      </c>
      <c r="AE58" s="242">
        <v>6525.9870000000001</v>
      </c>
      <c r="AF58" s="242">
        <v>6540.72</v>
      </c>
      <c r="AG58" s="242">
        <v>6553.5159999999996</v>
      </c>
      <c r="AH58" s="242">
        <v>6572.2309999999998</v>
      </c>
      <c r="AI58" s="242">
        <f>'Operating Data'!AI140</f>
        <v>6586.0720000000001</v>
      </c>
      <c r="AJ58" s="242">
        <f>'Operating Data'!AJ140</f>
        <v>6600.5870000000004</v>
      </c>
      <c r="AL58" s="322"/>
      <c r="AM58" s="322"/>
      <c r="AN58" s="322"/>
      <c r="AO58" s="322"/>
      <c r="AP58" s="322"/>
      <c r="AQ58" s="322"/>
      <c r="AR58" s="322"/>
      <c r="AS58" s="322"/>
    </row>
    <row r="59" spans="1:16351" ht="15" customHeight="1" x14ac:dyDescent="0.35">
      <c r="B59" s="155" t="s">
        <v>139</v>
      </c>
      <c r="C59" s="155"/>
      <c r="D59" s="155"/>
      <c r="E59" s="155"/>
      <c r="F59" s="155"/>
      <c r="G59" s="155"/>
      <c r="H59" s="155"/>
      <c r="I59" s="155"/>
      <c r="J59" s="155"/>
      <c r="K59" s="155"/>
      <c r="L59" s="155"/>
      <c r="M59" s="155"/>
      <c r="N59" s="155"/>
      <c r="O59" s="155"/>
      <c r="P59" s="155"/>
      <c r="Q59" s="155"/>
      <c r="R59" s="155"/>
      <c r="S59" s="155"/>
      <c r="T59" s="344" t="s">
        <v>18</v>
      </c>
      <c r="U59" s="344">
        <v>8.3067724892031958E-3</v>
      </c>
      <c r="V59" s="345">
        <v>4.0005683919890345E-3</v>
      </c>
      <c r="W59" s="346">
        <v>1.0738010535867648E-2</v>
      </c>
      <c r="X59" s="346">
        <v>8.5825334956948218E-3</v>
      </c>
      <c r="Y59" s="346">
        <v>9.276525922364387E-3</v>
      </c>
      <c r="Z59" s="346">
        <v>8.6825049399184007E-3</v>
      </c>
      <c r="AA59" s="346">
        <f t="shared" si="25"/>
        <v>9.1529678689807881E-3</v>
      </c>
      <c r="AC59" s="346" t="s">
        <v>18</v>
      </c>
      <c r="AD59" s="346" t="s">
        <v>18</v>
      </c>
      <c r="AE59" s="346" t="s">
        <v>18</v>
      </c>
      <c r="AF59" s="346" t="s">
        <v>18</v>
      </c>
      <c r="AG59" s="346">
        <v>9.6448696269491041E-3</v>
      </c>
      <c r="AH59" s="346">
        <v>9.6711171851751043E-3</v>
      </c>
      <c r="AI59" s="346">
        <f>IFERROR(IF(OR(AI58/AE58-1&gt;2,AI58/AE58-1&lt;-0.95),"-",AI58/AE58-1),"-")</f>
        <v>9.207036422230086E-3</v>
      </c>
      <c r="AJ59" s="346">
        <f>IFERROR(IF(OR(AJ58/AF58-1&gt;2,AJ58/AF58-1&lt;-0.95),"-",AJ58/AF58-1),"-")</f>
        <v>9.1529678689807881E-3</v>
      </c>
      <c r="AL59" s="347"/>
      <c r="AM59" s="347"/>
      <c r="AN59" s="347"/>
      <c r="AO59" s="347"/>
      <c r="AP59" s="347"/>
      <c r="AQ59" s="347"/>
      <c r="AR59" s="347"/>
      <c r="AS59" s="347"/>
    </row>
    <row r="60" spans="1:16351" ht="15" customHeight="1" x14ac:dyDescent="0.35">
      <c r="B60" s="44" t="s">
        <v>90</v>
      </c>
      <c r="C60" s="44"/>
      <c r="D60" s="44"/>
      <c r="E60" s="44"/>
      <c r="F60" s="44"/>
      <c r="G60" s="44"/>
      <c r="H60" s="44"/>
      <c r="I60" s="44"/>
      <c r="J60" s="44"/>
      <c r="K60" s="44"/>
      <c r="L60" s="44"/>
      <c r="M60" s="44"/>
      <c r="N60" s="44"/>
      <c r="O60" s="44"/>
      <c r="P60" s="44"/>
      <c r="Q60" s="44"/>
      <c r="R60" s="44"/>
      <c r="S60" s="44"/>
      <c r="T60" s="242">
        <v>666.40299999999991</v>
      </c>
      <c r="U60" s="242">
        <v>668.49400000000003</v>
      </c>
      <c r="V60" s="242">
        <v>1370.902</v>
      </c>
      <c r="W60" s="242">
        <v>1376.4780000000001</v>
      </c>
      <c r="X60" s="242">
        <v>1383.123</v>
      </c>
      <c r="Y60" s="242">
        <v>1390.5250000000001</v>
      </c>
      <c r="Z60" s="242">
        <v>1398.663</v>
      </c>
      <c r="AA60" s="242">
        <f t="shared" si="25"/>
        <v>1406.002</v>
      </c>
      <c r="AB60" s="242"/>
      <c r="AC60" s="242">
        <v>1391.933</v>
      </c>
      <c r="AD60" s="242">
        <v>1394.19</v>
      </c>
      <c r="AE60" s="242">
        <v>1396.2629999999999</v>
      </c>
      <c r="AF60" s="242">
        <v>1398.663</v>
      </c>
      <c r="AG60" s="242">
        <v>1399.91</v>
      </c>
      <c r="AH60" s="242">
        <v>1401.6990000000001</v>
      </c>
      <c r="AI60" s="242">
        <f>'Operating Data'!AI145</f>
        <v>1403.7629999999999</v>
      </c>
      <c r="AJ60" s="242">
        <f>'Operating Data'!AJ145</f>
        <v>1406.002</v>
      </c>
      <c r="AL60" s="322"/>
      <c r="AM60" s="322"/>
      <c r="AN60" s="322"/>
      <c r="AO60" s="322"/>
      <c r="AP60" s="322"/>
      <c r="AQ60" s="322"/>
      <c r="AR60" s="322"/>
      <c r="AS60" s="322"/>
    </row>
    <row r="61" spans="1:16351" ht="15" customHeight="1" x14ac:dyDescent="0.35">
      <c r="B61" s="155" t="s">
        <v>139</v>
      </c>
      <c r="C61" s="155"/>
      <c r="D61" s="155"/>
      <c r="E61" s="155"/>
      <c r="F61" s="155"/>
      <c r="G61" s="155"/>
      <c r="H61" s="155"/>
      <c r="I61" s="155"/>
      <c r="J61" s="155"/>
      <c r="K61" s="155"/>
      <c r="L61" s="155"/>
      <c r="M61" s="155"/>
      <c r="N61" s="155"/>
      <c r="O61" s="155"/>
      <c r="P61" s="155"/>
      <c r="Q61" s="155"/>
      <c r="R61" s="155"/>
      <c r="S61" s="155"/>
      <c r="T61" s="344" t="s">
        <v>18</v>
      </c>
      <c r="U61" s="344">
        <v>3.1377409765565023E-3</v>
      </c>
      <c r="V61" s="345">
        <v>1.0507319437422025</v>
      </c>
      <c r="W61" s="346">
        <v>4.0673950435552442E-3</v>
      </c>
      <c r="X61" s="346">
        <v>4.8275381081281932E-3</v>
      </c>
      <c r="Y61" s="346">
        <v>5.351657083281891E-3</v>
      </c>
      <c r="Z61" s="346">
        <v>5.8524657952931936E-3</v>
      </c>
      <c r="AA61" s="346">
        <f t="shared" si="25"/>
        <v>5.2471538891070146E-3</v>
      </c>
      <c r="AC61" s="346" t="s">
        <v>18</v>
      </c>
      <c r="AD61" s="346" t="s">
        <v>18</v>
      </c>
      <c r="AE61" s="346" t="s">
        <v>18</v>
      </c>
      <c r="AF61" s="346" t="s">
        <v>18</v>
      </c>
      <c r="AG61" s="346">
        <v>5.7308792880117476E-3</v>
      </c>
      <c r="AH61" s="346">
        <v>5.385923009058935E-3</v>
      </c>
      <c r="AI61" s="346">
        <f>IFERROR(IF(OR(AI60/AE60-1&gt;2,AI60/AE60-1&lt;-0.95),"-",AI60/AE60-1),"-")</f>
        <v>5.3714808743052789E-3</v>
      </c>
      <c r="AJ61" s="346">
        <f>IFERROR(IF(OR(AJ60/AF60-1&gt;2,AJ60/AF60-1&lt;-0.95),"-",AJ60/AF60-1),"-")</f>
        <v>5.2471538891070146E-3</v>
      </c>
      <c r="AL61" s="347"/>
      <c r="AM61" s="347"/>
      <c r="AN61" s="347"/>
      <c r="AO61" s="347"/>
      <c r="AP61" s="347"/>
      <c r="AQ61" s="347"/>
      <c r="AR61" s="347"/>
      <c r="AS61" s="347"/>
    </row>
    <row r="62" spans="1:16351" ht="15" customHeight="1" x14ac:dyDescent="0.35">
      <c r="B62" s="44" t="s">
        <v>91</v>
      </c>
      <c r="C62" s="44"/>
      <c r="D62" s="44"/>
      <c r="E62" s="44"/>
      <c r="F62" s="44"/>
      <c r="G62" s="44"/>
      <c r="H62" s="44"/>
      <c r="I62" s="44"/>
      <c r="J62" s="44"/>
      <c r="K62" s="44"/>
      <c r="L62" s="44"/>
      <c r="M62" s="44"/>
      <c r="N62" s="44"/>
      <c r="O62" s="44"/>
      <c r="P62" s="44"/>
      <c r="Q62" s="44"/>
      <c r="R62" s="44"/>
      <c r="S62" s="44"/>
      <c r="T62" s="242">
        <v>3451.04</v>
      </c>
      <c r="U62" s="242">
        <v>3524.1149999999998</v>
      </c>
      <c r="V62" s="242">
        <v>3600.7809999999999</v>
      </c>
      <c r="W62" s="242">
        <v>3680.442</v>
      </c>
      <c r="X62" s="242">
        <v>3774.9009999999998</v>
      </c>
      <c r="Y62" s="242">
        <v>3882.7559999999999</v>
      </c>
      <c r="Z62" s="242">
        <v>3940.873</v>
      </c>
      <c r="AA62" s="242">
        <f t="shared" si="25"/>
        <v>4027.7150000000001</v>
      </c>
      <c r="AB62" s="242"/>
      <c r="AC62" s="242">
        <v>3889.0050000000001</v>
      </c>
      <c r="AD62" s="242">
        <v>3906.0230000000001</v>
      </c>
      <c r="AE62" s="242">
        <v>3925.47</v>
      </c>
      <c r="AF62" s="242">
        <v>3940.873</v>
      </c>
      <c r="AG62" s="242">
        <v>3961.6930000000002</v>
      </c>
      <c r="AH62" s="242">
        <v>3976.377</v>
      </c>
      <c r="AI62" s="242">
        <f>'Operating Data'!AI149</f>
        <v>4001.9650000000001</v>
      </c>
      <c r="AJ62" s="242">
        <f>'Operating Data'!AJ149</f>
        <v>4027.7150000000001</v>
      </c>
      <c r="AL62" s="322"/>
      <c r="AM62" s="322"/>
      <c r="AN62" s="322"/>
      <c r="AO62" s="322"/>
      <c r="AP62" s="322"/>
      <c r="AQ62" s="322"/>
      <c r="AR62" s="322"/>
      <c r="AS62" s="322"/>
    </row>
    <row r="63" spans="1:16351" ht="15" customHeight="1" x14ac:dyDescent="0.35">
      <c r="B63" s="155" t="s">
        <v>139</v>
      </c>
      <c r="C63" s="155"/>
      <c r="D63" s="155"/>
      <c r="E63" s="155"/>
      <c r="F63" s="155"/>
      <c r="G63" s="155"/>
      <c r="H63" s="155"/>
      <c r="I63" s="155"/>
      <c r="J63" s="155"/>
      <c r="K63" s="155"/>
      <c r="L63" s="155"/>
      <c r="M63" s="155"/>
      <c r="N63" s="155"/>
      <c r="O63" s="155"/>
      <c r="P63" s="155"/>
      <c r="Q63" s="155"/>
      <c r="R63" s="155"/>
      <c r="S63" s="155"/>
      <c r="T63" s="344" t="s">
        <v>18</v>
      </c>
      <c r="U63" s="344">
        <v>2.117477629931841E-2</v>
      </c>
      <c r="V63" s="345">
        <v>2.1754681671852349E-2</v>
      </c>
      <c r="W63" s="346">
        <v>2.2123256038065087E-2</v>
      </c>
      <c r="X63" s="346">
        <v>2.5665123917181676E-2</v>
      </c>
      <c r="Y63" s="346">
        <v>2.8571610222360766E-2</v>
      </c>
      <c r="Z63" s="346">
        <v>1.4967976354939738E-2</v>
      </c>
      <c r="AA63" s="346">
        <f t="shared" si="25"/>
        <v>2.2036234103458785E-2</v>
      </c>
      <c r="AC63" s="346" t="s">
        <v>18</v>
      </c>
      <c r="AD63" s="346" t="s">
        <v>18</v>
      </c>
      <c r="AE63" s="346" t="s">
        <v>18</v>
      </c>
      <c r="AF63" s="346" t="s">
        <v>18</v>
      </c>
      <c r="AG63" s="346">
        <v>1.8690641950833253E-2</v>
      </c>
      <c r="AH63" s="346">
        <v>1.8011670694207282E-2</v>
      </c>
      <c r="AI63" s="346">
        <f>IFERROR(IF(OR(AI62/AE62-1&gt;2,AI62/AE62-1&lt;-0.95),"-",AI62/AE62-1),"-")</f>
        <v>1.9486838518699701E-2</v>
      </c>
      <c r="AJ63" s="346">
        <f>IFERROR(IF(OR(AJ62/AF62-1&gt;2,AJ62/AF62-1&lt;-0.95),"-",AJ62/AF62-1),"-")</f>
        <v>2.2036234103458785E-2</v>
      </c>
      <c r="AL63" s="347"/>
      <c r="AM63" s="347"/>
      <c r="AN63" s="347"/>
      <c r="AO63" s="347"/>
      <c r="AP63" s="347"/>
      <c r="AQ63" s="347"/>
      <c r="AR63" s="347"/>
      <c r="AS63" s="347"/>
    </row>
    <row r="64" spans="1:16351" ht="15" customHeight="1" x14ac:dyDescent="0.35">
      <c r="A64" s="41"/>
      <c r="B64" s="40"/>
      <c r="C64" s="40"/>
      <c r="D64" s="40"/>
      <c r="E64" s="40"/>
      <c r="F64" s="40"/>
      <c r="G64" s="40"/>
      <c r="H64" s="40"/>
      <c r="I64" s="40"/>
      <c r="J64" s="40"/>
      <c r="K64" s="40"/>
      <c r="L64" s="40"/>
      <c r="M64" s="40"/>
      <c r="N64" s="40"/>
      <c r="O64" s="40"/>
      <c r="P64" s="40"/>
      <c r="Q64" s="40"/>
      <c r="R64" s="40"/>
      <c r="S64" s="40"/>
      <c r="T64" s="348"/>
      <c r="U64" s="348"/>
      <c r="V64" s="276"/>
      <c r="W64" s="213"/>
      <c r="X64" s="213"/>
      <c r="Y64" s="213"/>
      <c r="Z64" s="213"/>
      <c r="AA64" s="213"/>
      <c r="AC64" s="213"/>
      <c r="AD64" s="213"/>
      <c r="AE64" s="213"/>
      <c r="AF64" s="213"/>
      <c r="AG64" s="213"/>
      <c r="AH64" s="213"/>
      <c r="AI64" s="213"/>
      <c r="AJ64" s="213"/>
      <c r="AL64" s="213"/>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c r="XDW64" s="41"/>
    </row>
    <row r="65" spans="1:16351" ht="15" customHeight="1" x14ac:dyDescent="0.35">
      <c r="A65" s="41"/>
      <c r="B65" s="34" t="s">
        <v>140</v>
      </c>
      <c r="C65" s="34"/>
      <c r="D65" s="34"/>
      <c r="E65" s="34"/>
      <c r="F65" s="34"/>
      <c r="G65" s="34"/>
      <c r="H65" s="34"/>
      <c r="I65" s="34"/>
      <c r="J65" s="34"/>
      <c r="K65" s="34"/>
      <c r="L65" s="34"/>
      <c r="M65" s="34"/>
      <c r="N65" s="34"/>
      <c r="O65" s="34"/>
      <c r="P65" s="34"/>
      <c r="Q65" s="34"/>
      <c r="R65" s="34"/>
      <c r="S65" s="34"/>
      <c r="T65" s="213"/>
      <c r="U65" s="213"/>
      <c r="V65" s="213"/>
      <c r="W65" s="213"/>
      <c r="X65" s="213"/>
      <c r="Y65" s="213"/>
      <c r="Z65" s="213"/>
      <c r="AA65" s="213"/>
      <c r="AC65" s="213"/>
      <c r="AD65" s="213"/>
      <c r="AE65" s="213"/>
      <c r="AF65" s="213"/>
      <c r="AG65" s="213"/>
      <c r="AH65" s="213"/>
      <c r="AI65" s="213"/>
      <c r="AJ65" s="213"/>
      <c r="AL65" s="213"/>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c r="XDW65" s="41"/>
    </row>
    <row r="66" spans="1:16351" ht="15" customHeight="1" x14ac:dyDescent="0.35">
      <c r="A66" s="41"/>
      <c r="B66" s="34" t="s">
        <v>141</v>
      </c>
      <c r="C66" s="34"/>
      <c r="D66" s="34"/>
      <c r="E66" s="34"/>
      <c r="F66" s="34"/>
      <c r="G66" s="34"/>
      <c r="H66" s="34"/>
      <c r="I66" s="34"/>
      <c r="J66" s="34"/>
      <c r="K66" s="34"/>
      <c r="L66" s="34"/>
      <c r="M66" s="34"/>
      <c r="N66" s="34"/>
      <c r="O66" s="34"/>
      <c r="P66" s="34"/>
      <c r="Q66" s="34"/>
      <c r="R66" s="34"/>
      <c r="S66" s="34"/>
      <c r="T66" s="349"/>
      <c r="U66" s="349"/>
      <c r="V66" s="276"/>
      <c r="W66" s="213"/>
      <c r="X66" s="213"/>
      <c r="Y66" s="213"/>
      <c r="Z66" s="213"/>
      <c r="AA66" s="213"/>
      <c r="AC66" s="213"/>
      <c r="AD66" s="213"/>
      <c r="AE66" s="213"/>
      <c r="AF66" s="213"/>
      <c r="AG66" s="213"/>
      <c r="AH66" s="213"/>
      <c r="AI66" s="213"/>
      <c r="AJ66" s="213"/>
      <c r="AL66" s="213"/>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c r="XDW66" s="41"/>
    </row>
    <row r="67" spans="1:16351" ht="15" customHeight="1" x14ac:dyDescent="0.35">
      <c r="B67" s="44" t="s">
        <v>85</v>
      </c>
      <c r="C67" s="44"/>
      <c r="D67" s="44"/>
      <c r="E67" s="44"/>
      <c r="F67" s="44"/>
      <c r="G67" s="44"/>
      <c r="H67" s="44"/>
      <c r="I67" s="44"/>
      <c r="J67" s="44"/>
      <c r="K67" s="44"/>
      <c r="L67" s="44"/>
      <c r="M67" s="44"/>
      <c r="N67" s="44"/>
      <c r="O67" s="44"/>
      <c r="P67" s="44"/>
      <c r="Q67" s="44"/>
      <c r="R67" s="44"/>
      <c r="S67" s="44"/>
      <c r="T67" s="328">
        <v>9.6231683603606497E-2</v>
      </c>
      <c r="U67" s="328">
        <v>9.5697113725658325E-2</v>
      </c>
      <c r="V67" s="328" vm="32">
        <v>8.9593000000000006E-2</v>
      </c>
      <c r="W67" s="328" vm="8">
        <v>8.6474058039558183E-2</v>
      </c>
      <c r="X67" s="328" vm="45">
        <v>8.7388559718589803E-2</v>
      </c>
      <c r="Y67" s="328" vm="173">
        <v>7.8277224521243693E-2</v>
      </c>
      <c r="Z67" s="444" vm="725">
        <v>7.8599301170137081E-2</v>
      </c>
      <c r="AA67" s="444" vm="766">
        <f t="shared" ref="AA67:AA68" si="26">AJ67</f>
        <v>7.90649339348726E-2</v>
      </c>
      <c r="AC67" s="328" vm="271">
        <v>7.9112455641438706E-2</v>
      </c>
      <c r="AD67" s="328" vm="302">
        <v>7.7877294742528247E-2</v>
      </c>
      <c r="AE67" s="328" vm="260">
        <v>7.5241124604497736E-2</v>
      </c>
      <c r="AF67" s="328" vm="725">
        <v>7.8599301170137081E-2</v>
      </c>
      <c r="AG67" s="328" vm="495">
        <v>8.5694093237696722E-2</v>
      </c>
      <c r="AH67" s="328" vm="578">
        <v>8.2240201205574015E-2</v>
      </c>
      <c r="AI67" s="328" vm="697">
        <f>'Operating Data'!AI157</f>
        <v>7.699465336941734E-2</v>
      </c>
      <c r="AJ67" s="328" vm="766">
        <f>'Operating Data'!AJ157</f>
        <v>7.90649339348726E-2</v>
      </c>
      <c r="AL67" s="328"/>
      <c r="AM67" s="338"/>
      <c r="AN67" s="338"/>
      <c r="AO67" s="338"/>
      <c r="AP67" s="338"/>
      <c r="AQ67" s="338"/>
      <c r="AR67" s="338"/>
      <c r="AS67" s="338"/>
    </row>
    <row r="68" spans="1:16351" ht="15" customHeight="1" x14ac:dyDescent="0.35">
      <c r="B68" s="44" t="s">
        <v>90</v>
      </c>
      <c r="C68" s="44"/>
      <c r="D68" s="44"/>
      <c r="E68" s="44"/>
      <c r="F68" s="44"/>
      <c r="G68" s="44"/>
      <c r="H68" s="44"/>
      <c r="I68" s="44"/>
      <c r="J68" s="44"/>
      <c r="K68" s="44"/>
      <c r="L68" s="44"/>
      <c r="M68" s="44"/>
      <c r="N68" s="44"/>
      <c r="O68" s="44"/>
      <c r="P68" s="44"/>
      <c r="Q68" s="44"/>
      <c r="R68" s="44"/>
      <c r="S68" s="44"/>
      <c r="T68" s="328">
        <v>3.4127446861680552E-2</v>
      </c>
      <c r="U68" s="328">
        <v>3.6363582026402011E-2</v>
      </c>
      <c r="V68" s="328">
        <v>3.8477847958883413E-2</v>
      </c>
      <c r="W68" s="328" vm="93">
        <v>4.6666709915970252E-2</v>
      </c>
      <c r="X68" s="328" vm="46">
        <v>4.8220390431626084E-2</v>
      </c>
      <c r="Y68" s="328" vm="174">
        <v>4.7710651123865001E-2</v>
      </c>
      <c r="Z68" s="444" vm="723">
        <v>4.7876295117125205E-2</v>
      </c>
      <c r="AA68" s="444" vm="764">
        <f t="shared" si="26"/>
        <v>4.8180126550346439E-2</v>
      </c>
      <c r="AC68" s="328" vm="272">
        <v>5.934976254734757E-2</v>
      </c>
      <c r="AD68" s="328" vm="304">
        <v>5.1112929657843011E-2</v>
      </c>
      <c r="AE68" s="328" vm="261">
        <v>4.5964103247102338E-2</v>
      </c>
      <c r="AF68" s="328" vm="723">
        <v>4.7876295117125205E-2</v>
      </c>
      <c r="AG68" s="328" vm="496">
        <v>5.9102086299621812E-2</v>
      </c>
      <c r="AH68" s="328" vm="580">
        <v>4.9003755483245738E-2</v>
      </c>
      <c r="AI68" s="328" vm="696">
        <f>'Operating Data'!AI158</f>
        <v>4.5120081005008507E-2</v>
      </c>
      <c r="AJ68" s="328" vm="764">
        <f>'Operating Data'!AJ158</f>
        <v>4.8180126550346439E-2</v>
      </c>
      <c r="AL68" s="328"/>
      <c r="AM68" s="338"/>
      <c r="AN68" s="338"/>
      <c r="AO68" s="338"/>
      <c r="AP68" s="338"/>
      <c r="AQ68" s="338"/>
      <c r="AR68" s="338"/>
      <c r="AS68" s="338"/>
    </row>
    <row r="69" spans="1:16351" ht="15" customHeight="1" x14ac:dyDescent="0.35">
      <c r="B69" s="44" t="s">
        <v>91</v>
      </c>
      <c r="C69" s="44"/>
      <c r="D69" s="44"/>
      <c r="E69" s="44"/>
      <c r="F69" s="44"/>
      <c r="G69" s="44"/>
      <c r="H69" s="44"/>
      <c r="I69" s="44"/>
      <c r="J69" s="44"/>
      <c r="K69" s="44"/>
      <c r="L69" s="44"/>
      <c r="M69" s="44"/>
      <c r="N69" s="44"/>
      <c r="O69" s="44"/>
      <c r="P69" s="44"/>
      <c r="Q69" s="44"/>
      <c r="R69" s="44"/>
      <c r="S69" s="44"/>
      <c r="T69" s="305"/>
      <c r="U69" s="305"/>
      <c r="V69" s="276"/>
      <c r="W69" s="276"/>
      <c r="X69" s="276"/>
      <c r="Y69" s="276"/>
      <c r="Z69" s="445"/>
      <c r="AA69" s="445"/>
      <c r="AC69" s="276"/>
      <c r="AD69" s="276"/>
      <c r="AE69" s="276"/>
      <c r="AF69" s="276"/>
      <c r="AG69" s="276"/>
      <c r="AH69" s="276"/>
      <c r="AI69" s="276"/>
      <c r="AJ69" s="276"/>
      <c r="AL69" s="276"/>
      <c r="AM69" s="338"/>
      <c r="AN69" s="338"/>
      <c r="AO69" s="338"/>
      <c r="AP69" s="338"/>
      <c r="AQ69" s="338"/>
      <c r="AR69" s="338"/>
      <c r="AS69" s="338"/>
    </row>
    <row r="70" spans="1:16351" customFormat="1" ht="14.5" x14ac:dyDescent="0.35">
      <c r="B70" s="38" t="s">
        <v>142</v>
      </c>
      <c r="C70" s="105" t="s">
        <v>18</v>
      </c>
      <c r="D70" s="105" t="s">
        <v>18</v>
      </c>
      <c r="E70" s="105" t="s">
        <v>18</v>
      </c>
      <c r="F70" s="105" t="s">
        <v>18</v>
      </c>
      <c r="G70" s="105" t="s">
        <v>18</v>
      </c>
      <c r="H70" s="105" t="s">
        <v>18</v>
      </c>
      <c r="I70" s="105" t="s">
        <v>18</v>
      </c>
      <c r="J70" s="105" t="s">
        <v>18</v>
      </c>
      <c r="K70" s="105" t="s">
        <v>18</v>
      </c>
      <c r="L70" s="105" t="s">
        <v>18</v>
      </c>
      <c r="M70" s="105" t="s">
        <v>18</v>
      </c>
      <c r="N70" s="105" t="s">
        <v>18</v>
      </c>
      <c r="O70" s="105" t="s">
        <v>18</v>
      </c>
      <c r="P70" s="105" t="s">
        <v>18</v>
      </c>
      <c r="Q70" s="27">
        <v>0.09</v>
      </c>
      <c r="R70" s="27">
        <v>8.8999999999999996E-2</v>
      </c>
      <c r="S70" s="27">
        <v>8.6999999999999994E-2</v>
      </c>
      <c r="T70" s="276">
        <v>8.4331929999999999E-2</v>
      </c>
      <c r="U70" s="276">
        <v>8.1080310000000003E-2</v>
      </c>
      <c r="V70" s="276">
        <v>8.5695999999999994E-2</v>
      </c>
      <c r="W70" s="276">
        <v>8.2916281830423294E-2</v>
      </c>
      <c r="X70" s="276">
        <v>7.9066954888097479E-2</v>
      </c>
      <c r="Y70" s="276">
        <v>7.1972836473468998E-2</v>
      </c>
      <c r="Z70" s="445">
        <v>6.981364827812131E-2</v>
      </c>
      <c r="AA70" s="445">
        <f t="shared" ref="AA70:AA75" si="27">AJ70</f>
        <v>6.9625039749609985E-2</v>
      </c>
      <c r="AB70" s="213"/>
      <c r="AC70" s="276">
        <v>7.1942547912007868E-2</v>
      </c>
      <c r="AD70" s="276">
        <v>7.1310900526743909E-2</v>
      </c>
      <c r="AE70" s="276">
        <v>7.0638331638158913E-2</v>
      </c>
      <c r="AF70" s="276">
        <v>6.981364827812131E-2</v>
      </c>
      <c r="AG70" s="276">
        <v>7.4304452388490788E-2</v>
      </c>
      <c r="AH70" s="276">
        <v>7.4110038405671971E-2</v>
      </c>
      <c r="AI70" s="276">
        <f>'Operating Data'!AI160</f>
        <v>7.1659495262176548E-2</v>
      </c>
      <c r="AJ70" s="276">
        <f>'Operating Data'!AJ160</f>
        <v>6.9625039749609985E-2</v>
      </c>
      <c r="AK70" s="213"/>
      <c r="AL70" s="213"/>
      <c r="AM70" s="213"/>
      <c r="AN70" s="213"/>
      <c r="AO70" s="213"/>
      <c r="AP70" s="213"/>
      <c r="AQ70" s="213"/>
      <c r="AR70" s="213"/>
      <c r="AS70" s="213"/>
      <c r="AT70" s="213"/>
      <c r="AU70" s="213"/>
      <c r="AV70" s="213"/>
      <c r="AW70" s="213"/>
      <c r="AX70" s="213"/>
      <c r="AY70" s="213"/>
    </row>
    <row r="71" spans="1:16351" customFormat="1" ht="14.5" x14ac:dyDescent="0.35">
      <c r="B71" s="154" t="s">
        <v>143</v>
      </c>
      <c r="C71" s="105" t="s">
        <v>18</v>
      </c>
      <c r="D71" s="105" t="s">
        <v>18</v>
      </c>
      <c r="E71" s="105" t="s">
        <v>18</v>
      </c>
      <c r="F71" s="105" t="s">
        <v>18</v>
      </c>
      <c r="G71" s="105" t="s">
        <v>18</v>
      </c>
      <c r="H71" s="105" t="s">
        <v>18</v>
      </c>
      <c r="I71" s="105" t="s">
        <v>18</v>
      </c>
      <c r="J71" s="105" t="s">
        <v>18</v>
      </c>
      <c r="K71" s="105" t="s">
        <v>18</v>
      </c>
      <c r="L71" s="105" t="s">
        <v>18</v>
      </c>
      <c r="M71" s="105" t="s">
        <v>18</v>
      </c>
      <c r="N71" s="105" t="s">
        <v>18</v>
      </c>
      <c r="O71" s="105" t="s">
        <v>18</v>
      </c>
      <c r="P71" s="105" t="s">
        <v>18</v>
      </c>
      <c r="Q71" s="27">
        <v>5.3999999999999999E-2</v>
      </c>
      <c r="R71" s="27">
        <v>5.5E-2</v>
      </c>
      <c r="S71" s="27">
        <v>5.5E-2</v>
      </c>
      <c r="T71" s="276">
        <v>5.5890500000000003E-2</v>
      </c>
      <c r="U71" s="276">
        <v>5.642875E-2</v>
      </c>
      <c r="V71" s="276">
        <v>5.5381E-2</v>
      </c>
      <c r="W71" s="276" vm="7">
        <v>5.755060025291861E-2</v>
      </c>
      <c r="X71" s="276" vm="30">
        <v>3.5718473739906303E-2</v>
      </c>
      <c r="Y71" s="276" vm="175">
        <v>3.6320997690456686E-2</v>
      </c>
      <c r="Z71" s="445" vm="724">
        <v>3.7100000000022178E-2</v>
      </c>
      <c r="AA71" s="445" vm="767">
        <f t="shared" si="27"/>
        <v>3.7098043966542475E-2</v>
      </c>
      <c r="AB71" s="213"/>
      <c r="AC71" s="276" vm="273">
        <v>3.7992706528367295E-2</v>
      </c>
      <c r="AD71" s="276" vm="305">
        <v>3.6695717095276671E-2</v>
      </c>
      <c r="AE71" s="276" vm="263">
        <v>3.6944774561916582E-2</v>
      </c>
      <c r="AF71" s="276" vm="724">
        <v>3.7100000000022178E-2</v>
      </c>
      <c r="AG71" s="276" vm="492">
        <v>3.7961874131008259E-2</v>
      </c>
      <c r="AH71" s="276" vm="581">
        <v>3.6698435461344582E-2</v>
      </c>
      <c r="AI71" s="276" vm="698">
        <f>'Operating Data'!AI161</f>
        <v>3.6944024759864032E-2</v>
      </c>
      <c r="AJ71" s="276" vm="767">
        <f>'Operating Data'!AJ161</f>
        <v>3.7098043966542475E-2</v>
      </c>
      <c r="AK71" s="213"/>
      <c r="AL71" s="213"/>
      <c r="AM71" s="213"/>
      <c r="AN71" s="213"/>
      <c r="AO71" s="213"/>
      <c r="AP71" s="213"/>
      <c r="AQ71" s="213"/>
      <c r="AR71" s="213"/>
      <c r="AS71" s="213"/>
      <c r="AT71" s="213"/>
      <c r="AU71" s="213"/>
      <c r="AV71" s="213"/>
      <c r="AW71" s="213"/>
      <c r="AX71" s="213"/>
      <c r="AY71" s="213"/>
    </row>
    <row r="72" spans="1:16351" customFormat="1" ht="14.5" x14ac:dyDescent="0.35">
      <c r="B72" s="154" t="s">
        <v>144</v>
      </c>
      <c r="C72" s="105" t="s">
        <v>18</v>
      </c>
      <c r="D72" s="105" t="s">
        <v>18</v>
      </c>
      <c r="E72" s="105" t="s">
        <v>18</v>
      </c>
      <c r="F72" s="105" t="s">
        <v>18</v>
      </c>
      <c r="G72" s="105" t="s">
        <v>18</v>
      </c>
      <c r="H72" s="105" t="s">
        <v>18</v>
      </c>
      <c r="I72" s="105" t="s">
        <v>18</v>
      </c>
      <c r="J72" s="105" t="s">
        <v>18</v>
      </c>
      <c r="K72" s="105" t="s">
        <v>18</v>
      </c>
      <c r="L72" s="105" t="s">
        <v>18</v>
      </c>
      <c r="M72" s="105" t="s">
        <v>18</v>
      </c>
      <c r="N72" s="105" t="s">
        <v>18</v>
      </c>
      <c r="O72" s="105" t="s">
        <v>18</v>
      </c>
      <c r="P72" s="105" t="s">
        <v>18</v>
      </c>
      <c r="Q72" s="27">
        <v>3.5999999999999997E-2</v>
      </c>
      <c r="R72" s="27">
        <v>3.4000000000000002E-2</v>
      </c>
      <c r="S72" s="27">
        <v>3.2000000000000001E-2</v>
      </c>
      <c r="T72" s="276">
        <v>2.844143E-2</v>
      </c>
      <c r="U72" s="276">
        <v>2.4651559999999999E-2</v>
      </c>
      <c r="V72" s="276">
        <v>3.0315000000000002E-2</v>
      </c>
      <c r="W72" s="276" vm="9">
        <v>2.5365681577504677E-2</v>
      </c>
      <c r="X72" s="276" vm="31">
        <v>4.3348481148191176E-2</v>
      </c>
      <c r="Y72" s="276" vm="176">
        <v>3.5651838783012313E-2</v>
      </c>
      <c r="Z72" s="445" vm="727">
        <v>3.2713648278099125E-2</v>
      </c>
      <c r="AA72" s="445" vm="765">
        <f t="shared" si="27"/>
        <v>3.2526995783067503E-2</v>
      </c>
      <c r="AB72" s="213"/>
      <c r="AC72" s="276" vm="274">
        <v>3.3949841383640572E-2</v>
      </c>
      <c r="AD72" s="276" vm="306">
        <v>3.4615183431467231E-2</v>
      </c>
      <c r="AE72" s="276" vm="262">
        <v>3.3693557076242331E-2</v>
      </c>
      <c r="AF72" s="276" vm="727">
        <v>3.2713648278099125E-2</v>
      </c>
      <c r="AG72" s="276" vm="494">
        <v>3.6342578257482529E-2</v>
      </c>
      <c r="AH72" s="276" vm="582">
        <v>3.7411602944327389E-2</v>
      </c>
      <c r="AI72" s="276" vm="699">
        <f>'Operating Data'!AI162</f>
        <v>3.4715470502312509E-2</v>
      </c>
      <c r="AJ72" s="276" vm="765">
        <f>'Operating Data'!AJ162</f>
        <v>3.2526995783067503E-2</v>
      </c>
      <c r="AK72" s="213"/>
      <c r="AL72" s="213"/>
      <c r="AM72" s="213"/>
      <c r="AN72" s="213"/>
      <c r="AO72" s="213"/>
      <c r="AP72" s="213"/>
      <c r="AQ72" s="213"/>
      <c r="AR72" s="213"/>
      <c r="AS72" s="213"/>
      <c r="AT72" s="213"/>
      <c r="AU72" s="213"/>
      <c r="AV72" s="213"/>
      <c r="AW72" s="213"/>
      <c r="AX72" s="213"/>
      <c r="AY72" s="213"/>
    </row>
    <row r="73" spans="1:16351" customFormat="1" ht="14.5" x14ac:dyDescent="0.35">
      <c r="B73" s="38" t="s">
        <v>145</v>
      </c>
      <c r="C73" s="105" t="s">
        <v>18</v>
      </c>
      <c r="D73" s="105" t="s">
        <v>18</v>
      </c>
      <c r="E73" s="105" t="s">
        <v>18</v>
      </c>
      <c r="F73" s="105" t="s">
        <v>18</v>
      </c>
      <c r="G73" s="105" t="s">
        <v>18</v>
      </c>
      <c r="H73" s="105" t="s">
        <v>18</v>
      </c>
      <c r="I73" s="105" t="s">
        <v>18</v>
      </c>
      <c r="J73" s="105" t="s">
        <v>18</v>
      </c>
      <c r="K73" s="105" t="s">
        <v>18</v>
      </c>
      <c r="L73" s="105" t="s">
        <v>18</v>
      </c>
      <c r="M73" s="105" t="s">
        <v>18</v>
      </c>
      <c r="N73" s="105" t="s">
        <v>18</v>
      </c>
      <c r="O73" s="105" t="s">
        <v>18</v>
      </c>
      <c r="P73" s="105" t="s">
        <v>18</v>
      </c>
      <c r="Q73" s="27">
        <v>0.13500000000000001</v>
      </c>
      <c r="R73" s="27">
        <v>0.13900000000000001</v>
      </c>
      <c r="S73" s="27">
        <v>0.13</v>
      </c>
      <c r="T73" s="276">
        <v>0.11935841999999999</v>
      </c>
      <c r="U73" s="276">
        <v>0.1245378</v>
      </c>
      <c r="V73" s="276">
        <v>0.13392199999999999</v>
      </c>
      <c r="W73" s="276">
        <v>0.12411351310377056</v>
      </c>
      <c r="X73" s="276">
        <v>0.11946419349546938</v>
      </c>
      <c r="Y73" s="276">
        <v>0.11834329642742686</v>
      </c>
      <c r="Z73" s="445">
        <v>0.11404801632859378</v>
      </c>
      <c r="AA73" s="445">
        <f t="shared" si="27"/>
        <v>0.10702971397327732</v>
      </c>
      <c r="AB73" s="213"/>
      <c r="AC73" s="276">
        <v>0.12130065466797545</v>
      </c>
      <c r="AD73" s="276">
        <v>0.11853572419785849</v>
      </c>
      <c r="AE73" s="276">
        <v>0.11567292244297323</v>
      </c>
      <c r="AF73" s="276">
        <v>0.11404801632859378</v>
      </c>
      <c r="AG73" s="276">
        <v>0.11931131937974788</v>
      </c>
      <c r="AH73" s="276">
        <v>0.11141579828910213</v>
      </c>
      <c r="AI73" s="276">
        <f>'Operating Data'!AI163</f>
        <v>0.10867752311009178</v>
      </c>
      <c r="AJ73" s="276">
        <f>'Operating Data'!AJ163</f>
        <v>0.10702971397327732</v>
      </c>
      <c r="AK73" s="213"/>
      <c r="AL73" s="213"/>
      <c r="AM73" s="213"/>
      <c r="AN73" s="213"/>
      <c r="AO73" s="213"/>
      <c r="AP73" s="213"/>
      <c r="AQ73" s="213"/>
      <c r="AR73" s="213"/>
      <c r="AS73" s="213"/>
      <c r="AT73" s="213"/>
      <c r="AU73" s="213"/>
      <c r="AV73" s="213"/>
      <c r="AW73" s="213"/>
      <c r="AX73" s="213"/>
      <c r="AY73" s="213"/>
    </row>
    <row r="74" spans="1:16351" customFormat="1" ht="14.5" x14ac:dyDescent="0.35">
      <c r="B74" s="202" t="s">
        <v>143</v>
      </c>
      <c r="C74" s="105" t="s">
        <v>18</v>
      </c>
      <c r="D74" s="105" t="s">
        <v>18</v>
      </c>
      <c r="E74" s="105" t="s">
        <v>18</v>
      </c>
      <c r="F74" s="105" t="s">
        <v>18</v>
      </c>
      <c r="G74" s="105" t="s">
        <v>18</v>
      </c>
      <c r="H74" s="105" t="s">
        <v>18</v>
      </c>
      <c r="I74" s="105" t="s">
        <v>18</v>
      </c>
      <c r="J74" s="105" t="s">
        <v>18</v>
      </c>
      <c r="K74" s="105" t="s">
        <v>18</v>
      </c>
      <c r="L74" s="105" t="s">
        <v>18</v>
      </c>
      <c r="M74" s="105" t="s">
        <v>18</v>
      </c>
      <c r="N74" s="105" t="s">
        <v>18</v>
      </c>
      <c r="O74" s="105" t="s">
        <v>18</v>
      </c>
      <c r="P74" s="105" t="s">
        <v>18</v>
      </c>
      <c r="Q74" s="27">
        <v>8.2000000000000003E-2</v>
      </c>
      <c r="R74" s="27">
        <v>8.5999999999999993E-2</v>
      </c>
      <c r="S74" s="27">
        <v>8.3000000000000004E-2</v>
      </c>
      <c r="T74" s="276">
        <v>7.5310240000000001E-2</v>
      </c>
      <c r="U74" s="276">
        <v>7.858801E-2</v>
      </c>
      <c r="V74" s="276">
        <v>8.2380999999999996E-2</v>
      </c>
      <c r="W74" s="276" vm="33">
        <v>7.758802362040923E-2</v>
      </c>
      <c r="X74" s="276" vm="29">
        <v>6.9880999180956957E-2</v>
      </c>
      <c r="Y74" s="276" vm="175">
        <v>6.6678722221169828E-2</v>
      </c>
      <c r="Z74" s="445" vm="728">
        <v>6.7400000000019861E-2</v>
      </c>
      <c r="AA74" s="445" vm="768">
        <f t="shared" si="27"/>
        <v>6.6699505441290372E-2</v>
      </c>
      <c r="AB74" s="213"/>
      <c r="AC74" s="276" vm="275">
        <v>7.243625749346233E-2</v>
      </c>
      <c r="AD74" s="276" vm="741">
        <v>6.9418318316410335E-2</v>
      </c>
      <c r="AE74" s="276" vm="259">
        <v>6.7180559112090074E-2</v>
      </c>
      <c r="AF74" s="276" vm="728">
        <v>6.7400000000019861E-2</v>
      </c>
      <c r="AG74" s="276" vm="497">
        <v>6.942509662806931E-2</v>
      </c>
      <c r="AH74" s="276" vm="583">
        <v>6.7996071030418659E-2</v>
      </c>
      <c r="AI74" s="276" vm="700">
        <f>'Operating Data'!AI164</f>
        <v>6.6244587513500347E-2</v>
      </c>
      <c r="AJ74" s="276" vm="768">
        <f>'Operating Data'!AJ164</f>
        <v>6.6699505441290372E-2</v>
      </c>
      <c r="AK74" s="213"/>
      <c r="AL74" s="213"/>
      <c r="AM74" s="213"/>
      <c r="AN74" s="213"/>
      <c r="AO74" s="213"/>
      <c r="AP74" s="213"/>
      <c r="AQ74" s="213"/>
      <c r="AR74" s="213"/>
      <c r="AS74" s="213"/>
      <c r="AT74" s="213"/>
      <c r="AU74" s="213"/>
      <c r="AV74" s="213"/>
      <c r="AW74" s="213"/>
      <c r="AX74" s="213"/>
      <c r="AY74" s="213"/>
    </row>
    <row r="75" spans="1:16351" customFormat="1" ht="14.5" x14ac:dyDescent="0.35">
      <c r="B75" s="202" t="s">
        <v>144</v>
      </c>
      <c r="C75" s="105" t="s">
        <v>18</v>
      </c>
      <c r="D75" s="105" t="s">
        <v>18</v>
      </c>
      <c r="E75" s="105" t="s">
        <v>18</v>
      </c>
      <c r="F75" s="105" t="s">
        <v>18</v>
      </c>
      <c r="G75" s="105" t="s">
        <v>18</v>
      </c>
      <c r="H75" s="105" t="s">
        <v>18</v>
      </c>
      <c r="I75" s="105" t="s">
        <v>18</v>
      </c>
      <c r="J75" s="105" t="s">
        <v>18</v>
      </c>
      <c r="K75" s="105" t="s">
        <v>18</v>
      </c>
      <c r="L75" s="105" t="s">
        <v>18</v>
      </c>
      <c r="M75" s="105" t="s">
        <v>18</v>
      </c>
      <c r="N75" s="105" t="s">
        <v>18</v>
      </c>
      <c r="O75" s="105" t="s">
        <v>18</v>
      </c>
      <c r="P75" s="105" t="s">
        <v>18</v>
      </c>
      <c r="Q75" s="27">
        <v>5.2999999999999999E-2</v>
      </c>
      <c r="R75" s="27">
        <v>5.2999999999999999E-2</v>
      </c>
      <c r="S75" s="27">
        <v>4.7E-2</v>
      </c>
      <c r="T75" s="276">
        <v>4.4048179999999999E-2</v>
      </c>
      <c r="U75" s="276">
        <v>4.5949789999999997E-2</v>
      </c>
      <c r="V75" s="276">
        <v>5.1540999999999997E-2</v>
      </c>
      <c r="W75" s="276" vm="9">
        <v>4.6525489483361319E-2</v>
      </c>
      <c r="X75" s="276" vm="47">
        <v>4.9583194314512427E-2</v>
      </c>
      <c r="Y75" s="276" vm="178">
        <v>5.1664574206257037E-2</v>
      </c>
      <c r="Z75" s="445" vm="729">
        <v>4.6648016328573919E-2</v>
      </c>
      <c r="AA75" s="445" vm="763">
        <f t="shared" si="27"/>
        <v>4.033020853198694E-2</v>
      </c>
      <c r="AB75" s="213"/>
      <c r="AC75" s="276" vm="276">
        <v>4.8864397174513116E-2</v>
      </c>
      <c r="AD75" s="276" vm="307">
        <v>4.9117405881448147E-2</v>
      </c>
      <c r="AE75" s="276" vm="264">
        <v>4.8492363330883144E-2</v>
      </c>
      <c r="AF75" s="276" vm="729">
        <v>4.6648016328573919E-2</v>
      </c>
      <c r="AG75" s="276" vm="493">
        <v>4.9886222751678574E-2</v>
      </c>
      <c r="AH75" s="276" vm="584">
        <v>4.3419727258683469E-2</v>
      </c>
      <c r="AI75" s="276" vm="701">
        <f>'Operating Data'!AI165</f>
        <v>4.2432935596591434E-2</v>
      </c>
      <c r="AJ75" s="276" vm="763">
        <f>'Operating Data'!AJ165</f>
        <v>4.033020853198694E-2</v>
      </c>
      <c r="AK75" s="213"/>
      <c r="AL75" s="213"/>
      <c r="AM75" s="213"/>
      <c r="AN75" s="213"/>
      <c r="AO75" s="213"/>
      <c r="AP75" s="213"/>
      <c r="AQ75" s="213"/>
      <c r="AR75" s="213"/>
      <c r="AS75" s="213"/>
      <c r="AT75" s="213"/>
      <c r="AU75" s="213"/>
      <c r="AV75" s="213"/>
      <c r="AW75" s="213"/>
      <c r="AX75" s="213"/>
      <c r="AY75" s="213"/>
    </row>
    <row r="76" spans="1:16351" ht="15" customHeight="1" x14ac:dyDescent="0.35">
      <c r="B76" s="45"/>
      <c r="C76" s="45"/>
      <c r="D76" s="45"/>
      <c r="E76" s="45"/>
      <c r="F76" s="45"/>
      <c r="G76" s="45"/>
      <c r="H76" s="45"/>
      <c r="I76" s="45"/>
      <c r="J76" s="45"/>
      <c r="K76" s="45"/>
      <c r="L76" s="45"/>
      <c r="M76" s="45"/>
      <c r="N76" s="45"/>
      <c r="O76" s="45"/>
      <c r="P76" s="45"/>
      <c r="Q76" s="45"/>
      <c r="R76" s="45"/>
      <c r="S76" s="45"/>
      <c r="T76" s="276"/>
      <c r="U76" s="276"/>
      <c r="V76" s="276"/>
      <c r="W76" s="276"/>
      <c r="X76" s="276"/>
      <c r="Y76" s="276"/>
      <c r="Z76" s="445"/>
      <c r="AA76" s="445"/>
      <c r="AC76" s="276"/>
      <c r="AD76" s="276"/>
      <c r="AE76" s="276"/>
      <c r="AF76" s="276"/>
      <c r="AG76" s="276"/>
      <c r="AH76" s="276"/>
      <c r="AI76" s="276"/>
      <c r="AJ76" s="276"/>
      <c r="AL76" s="276"/>
    </row>
    <row r="77" spans="1:16351" ht="15" customHeight="1" x14ac:dyDescent="0.35">
      <c r="B77" s="34" t="s">
        <v>146</v>
      </c>
      <c r="C77" s="34"/>
      <c r="D77" s="34"/>
      <c r="E77" s="34"/>
      <c r="F77" s="34"/>
      <c r="G77" s="34"/>
      <c r="H77" s="34"/>
      <c r="I77" s="34"/>
      <c r="J77" s="34"/>
      <c r="K77" s="34"/>
      <c r="L77" s="34"/>
      <c r="M77" s="34"/>
      <c r="N77" s="34"/>
      <c r="O77" s="34"/>
      <c r="P77" s="34"/>
      <c r="Q77" s="34"/>
      <c r="R77" s="34"/>
      <c r="S77" s="34"/>
      <c r="T77" s="276"/>
      <c r="U77" s="276"/>
      <c r="V77" s="276"/>
      <c r="W77" s="276"/>
      <c r="X77" s="276"/>
      <c r="Y77" s="276"/>
      <c r="Z77" s="445"/>
      <c r="AA77" s="445"/>
      <c r="AC77" s="276"/>
      <c r="AD77" s="276"/>
      <c r="AE77" s="276"/>
      <c r="AF77" s="276"/>
      <c r="AG77" s="276"/>
      <c r="AH77" s="276"/>
      <c r="AI77" s="276"/>
      <c r="AJ77" s="276"/>
      <c r="AL77" s="276"/>
    </row>
    <row r="78" spans="1:16351" ht="15" customHeight="1" x14ac:dyDescent="0.35">
      <c r="B78" s="160" t="s">
        <v>85</v>
      </c>
      <c r="C78" s="160"/>
      <c r="D78" s="160"/>
      <c r="E78" s="160"/>
      <c r="F78" s="160"/>
      <c r="G78" s="160"/>
      <c r="H78" s="160"/>
      <c r="I78" s="160"/>
      <c r="J78" s="160"/>
      <c r="K78" s="160"/>
      <c r="L78" s="160"/>
      <c r="M78" s="160"/>
      <c r="N78" s="160"/>
      <c r="O78" s="160"/>
      <c r="P78" s="160"/>
      <c r="Q78" s="160"/>
      <c r="R78" s="160"/>
      <c r="S78" s="160"/>
      <c r="T78" s="275" t="s">
        <v>18</v>
      </c>
      <c r="U78" s="276">
        <v>0.44067396063479503</v>
      </c>
      <c r="V78" s="276">
        <v>0.50110527961179119</v>
      </c>
      <c r="W78" s="276">
        <v>0.58372286945025675</v>
      </c>
      <c r="X78" s="276">
        <v>0.5794447180992538</v>
      </c>
      <c r="Y78" s="276">
        <v>0.65457420919841192</v>
      </c>
      <c r="Z78" s="445">
        <v>0.74985347397427271</v>
      </c>
      <c r="AA78" s="445">
        <f t="shared" ref="AA78:AA79" si="28">AJ78</f>
        <v>1</v>
      </c>
      <c r="AC78" s="276">
        <v>0.69666508236752023</v>
      </c>
      <c r="AD78" s="276">
        <v>0.73358154675427434</v>
      </c>
      <c r="AE78" s="276">
        <v>0.74980388613735971</v>
      </c>
      <c r="AF78" s="276">
        <v>0.74985347397427271</v>
      </c>
      <c r="AG78" s="276">
        <v>1</v>
      </c>
      <c r="AH78" s="276">
        <v>1</v>
      </c>
      <c r="AI78" s="276">
        <f>'Operating Data'!AI168</f>
        <v>1</v>
      </c>
      <c r="AJ78" s="276">
        <f>'Operating Data'!AJ168</f>
        <v>1</v>
      </c>
      <c r="AL78" s="276"/>
      <c r="AM78" s="338"/>
      <c r="AN78" s="338"/>
      <c r="AO78" s="338"/>
      <c r="AP78" s="338"/>
      <c r="AQ78" s="338"/>
      <c r="AR78" s="338"/>
      <c r="AS78" s="338"/>
    </row>
    <row r="79" spans="1:16351" ht="15" customHeight="1" x14ac:dyDescent="0.35">
      <c r="B79" s="9" t="s">
        <v>90</v>
      </c>
      <c r="C79" s="9"/>
      <c r="D79" s="9"/>
      <c r="E79" s="9"/>
      <c r="F79" s="9"/>
      <c r="G79" s="9"/>
      <c r="H79" s="9"/>
      <c r="I79" s="9"/>
      <c r="J79" s="9"/>
      <c r="K79" s="9"/>
      <c r="L79" s="9"/>
      <c r="M79" s="9"/>
      <c r="N79" s="9"/>
      <c r="O79" s="9"/>
      <c r="P79" s="9"/>
      <c r="Q79" s="9"/>
      <c r="R79" s="9"/>
      <c r="S79" s="9"/>
      <c r="T79" s="275" t="s">
        <v>18</v>
      </c>
      <c r="U79" s="276">
        <v>0.99529833728858252</v>
      </c>
      <c r="V79" s="276">
        <v>0.50110527961179119</v>
      </c>
      <c r="W79" s="276">
        <v>0.99153639018161288</v>
      </c>
      <c r="X79" s="276">
        <v>0.73413515646934313</v>
      </c>
      <c r="Y79" s="276">
        <v>0.71073862887429418</v>
      </c>
      <c r="Z79" s="445">
        <v>0.61965573961584786</v>
      </c>
      <c r="AA79" s="445">
        <f t="shared" si="28"/>
        <v>0.60932392912437638</v>
      </c>
      <c r="AC79" s="276">
        <v>0.65778273559238198</v>
      </c>
      <c r="AD79" s="276">
        <v>0.61973684912887683</v>
      </c>
      <c r="AE79" s="276">
        <v>0.60497338050990379</v>
      </c>
      <c r="AF79" s="276">
        <v>0.61965573961584786</v>
      </c>
      <c r="AG79" s="276">
        <v>0.78410245984956295</v>
      </c>
      <c r="AH79" s="276">
        <v>0.80482963943102881</v>
      </c>
      <c r="AI79" s="276">
        <f>'Operating Data'!AI169</f>
        <v>0.75278587347848447</v>
      </c>
      <c r="AJ79" s="276">
        <f>'Operating Data'!AJ169</f>
        <v>0.60932392912437638</v>
      </c>
      <c r="AL79" s="276"/>
      <c r="AM79" s="338"/>
      <c r="AN79" s="338"/>
      <c r="AO79" s="338"/>
      <c r="AP79" s="338"/>
      <c r="AQ79" s="338"/>
      <c r="AR79" s="338"/>
      <c r="AS79" s="338"/>
    </row>
    <row r="80" spans="1:16351" ht="15" customHeight="1" x14ac:dyDescent="0.35">
      <c r="B80"/>
      <c r="C80"/>
      <c r="D80"/>
      <c r="E80"/>
      <c r="F80"/>
      <c r="G80"/>
      <c r="H80"/>
      <c r="I80"/>
      <c r="J80"/>
      <c r="K80"/>
      <c r="L80"/>
      <c r="M80"/>
      <c r="N80"/>
      <c r="O80"/>
      <c r="P80"/>
      <c r="Q80"/>
      <c r="R80"/>
      <c r="S80"/>
      <c r="T80" s="276"/>
      <c r="U80" s="276"/>
      <c r="V80" s="276"/>
      <c r="W80" s="276"/>
      <c r="X80" s="276"/>
      <c r="Y80" s="276"/>
      <c r="Z80" s="445"/>
      <c r="AA80" s="445"/>
      <c r="AC80" s="276"/>
      <c r="AD80" s="276"/>
      <c r="AE80" s="276"/>
      <c r="AF80" s="276"/>
      <c r="AG80" s="276"/>
      <c r="AH80" s="276"/>
      <c r="AI80" s="276"/>
      <c r="AJ80" s="276"/>
      <c r="AL80" s="276"/>
    </row>
    <row r="81" spans="1:16351" ht="15" customHeight="1" x14ac:dyDescent="0.35">
      <c r="B81" s="48" t="s">
        <v>147</v>
      </c>
      <c r="C81" s="48"/>
      <c r="D81" s="48"/>
      <c r="E81" s="48"/>
      <c r="F81" s="48"/>
      <c r="G81" s="48"/>
      <c r="H81" s="48"/>
      <c r="I81" s="48"/>
      <c r="J81" s="48"/>
      <c r="K81" s="48"/>
      <c r="L81" s="48"/>
      <c r="M81" s="48"/>
      <c r="N81" s="48"/>
      <c r="O81" s="48"/>
      <c r="P81" s="48"/>
      <c r="Q81" s="48"/>
      <c r="R81" s="48"/>
      <c r="S81" s="48"/>
      <c r="T81" s="276"/>
      <c r="U81" s="276"/>
      <c r="V81" s="328"/>
      <c r="W81" s="276"/>
      <c r="X81" s="276"/>
      <c r="Y81" s="276"/>
      <c r="Z81" s="445"/>
      <c r="AA81" s="445"/>
      <c r="AC81" s="276"/>
      <c r="AD81" s="276"/>
      <c r="AE81" s="276"/>
      <c r="AF81" s="276"/>
      <c r="AG81" s="276"/>
      <c r="AH81" s="276"/>
      <c r="AI81" s="276"/>
      <c r="AJ81" s="276"/>
      <c r="AL81" s="276"/>
    </row>
    <row r="82" spans="1:16351" ht="15" customHeight="1" x14ac:dyDescent="0.35">
      <c r="B82" s="158" t="s">
        <v>85</v>
      </c>
      <c r="C82" s="158"/>
      <c r="D82" s="158"/>
      <c r="E82" s="158"/>
      <c r="F82" s="158"/>
      <c r="G82" s="158"/>
      <c r="H82" s="158"/>
      <c r="I82" s="158"/>
      <c r="J82" s="158"/>
      <c r="K82" s="158"/>
      <c r="L82" s="158"/>
      <c r="M82" s="158"/>
      <c r="N82" s="158"/>
      <c r="O82" s="158"/>
      <c r="P82" s="158"/>
      <c r="Q82" s="158"/>
      <c r="R82" s="158"/>
      <c r="S82" s="158"/>
      <c r="T82" s="350">
        <v>0.69</v>
      </c>
      <c r="U82" s="350">
        <v>0.72888082245845032</v>
      </c>
      <c r="V82" s="350">
        <v>0.74532180354008692</v>
      </c>
      <c r="W82" s="350">
        <v>0.76559596362231641</v>
      </c>
      <c r="X82" s="350">
        <v>0.82881341452432422</v>
      </c>
      <c r="Y82" s="350">
        <v>0.88133662993928941</v>
      </c>
      <c r="Z82" s="445">
        <v>0.95472072371995986</v>
      </c>
      <c r="AA82" s="445">
        <f t="shared" ref="AA82:AA83" si="29">AJ82</f>
        <v>0.99999999999997935</v>
      </c>
      <c r="AB82" s="350"/>
      <c r="AC82" s="350">
        <v>0.92237302121335119</v>
      </c>
      <c r="AD82" s="350">
        <v>0.93527696114054637</v>
      </c>
      <c r="AE82" s="350">
        <v>0.94445656054532179</v>
      </c>
      <c r="AF82" s="350">
        <v>0.95472072371995986</v>
      </c>
      <c r="AG82" s="350">
        <v>0.97911430379790576</v>
      </c>
      <c r="AH82" s="350">
        <v>0.97911430379790576</v>
      </c>
      <c r="AI82" s="350">
        <f>'Operating Data'!AI172</f>
        <v>0.99999999999997213</v>
      </c>
      <c r="AJ82" s="350">
        <f>'Operating Data'!AJ172</f>
        <v>0.99999999999997935</v>
      </c>
      <c r="AL82" s="350"/>
      <c r="AM82" s="338"/>
      <c r="AN82" s="338"/>
      <c r="AO82" s="338"/>
      <c r="AP82" s="338"/>
      <c r="AQ82" s="338"/>
      <c r="AR82" s="338"/>
      <c r="AS82" s="338"/>
    </row>
    <row r="83" spans="1:16351" ht="15" customHeight="1" x14ac:dyDescent="0.35">
      <c r="B83" s="159" t="s">
        <v>90</v>
      </c>
      <c r="C83" s="159"/>
      <c r="D83" s="159"/>
      <c r="E83" s="159"/>
      <c r="F83" s="159"/>
      <c r="G83" s="159"/>
      <c r="H83" s="159"/>
      <c r="I83" s="159"/>
      <c r="J83" s="159"/>
      <c r="K83" s="159"/>
      <c r="L83" s="159"/>
      <c r="M83" s="159"/>
      <c r="N83" s="159"/>
      <c r="O83" s="159"/>
      <c r="P83" s="159"/>
      <c r="Q83" s="159"/>
      <c r="R83" s="159"/>
      <c r="S83" s="159"/>
      <c r="T83" s="350" t="s">
        <v>148</v>
      </c>
      <c r="U83" s="350">
        <v>1</v>
      </c>
      <c r="V83" s="350">
        <v>1</v>
      </c>
      <c r="W83" s="350">
        <v>0.99351652194183804</v>
      </c>
      <c r="X83" s="350">
        <v>0.99720568476016735</v>
      </c>
      <c r="Y83" s="350">
        <v>0.99388022345734572</v>
      </c>
      <c r="Z83" s="445">
        <v>0.99302775486344241</v>
      </c>
      <c r="AA83" s="445">
        <f t="shared" si="29"/>
        <v>1</v>
      </c>
      <c r="AB83" s="350"/>
      <c r="AC83" s="350">
        <v>0.99440449963656707</v>
      </c>
      <c r="AD83" s="350">
        <v>0.9944153949516491</v>
      </c>
      <c r="AE83" s="350">
        <v>0.99352988353853566</v>
      </c>
      <c r="AF83" s="350">
        <v>0.99302775486344241</v>
      </c>
      <c r="AG83" s="350">
        <v>0.99740683389797635</v>
      </c>
      <c r="AH83" s="350">
        <v>0.98962084630360891</v>
      </c>
      <c r="AI83" s="350">
        <f>'Operating Data'!AI173</f>
        <v>1</v>
      </c>
      <c r="AJ83" s="350">
        <f>'Operating Data'!AJ173</f>
        <v>1</v>
      </c>
      <c r="AL83" s="350"/>
      <c r="AM83" s="338"/>
      <c r="AN83" s="338"/>
      <c r="AO83" s="338"/>
      <c r="AP83" s="338"/>
      <c r="AQ83" s="338"/>
      <c r="AR83" s="338"/>
      <c r="AS83" s="338"/>
    </row>
    <row r="84" spans="1:16351" ht="15" customHeight="1" x14ac:dyDescent="0.35">
      <c r="B84" s="46"/>
      <c r="C84" s="46"/>
      <c r="D84" s="46"/>
      <c r="E84" s="46"/>
      <c r="F84" s="46"/>
      <c r="G84" s="46"/>
      <c r="H84" s="46"/>
      <c r="I84" s="46"/>
      <c r="J84" s="46"/>
      <c r="K84" s="46"/>
      <c r="L84" s="46"/>
      <c r="M84" s="46"/>
      <c r="N84" s="46"/>
      <c r="O84" s="46"/>
      <c r="P84" s="46"/>
      <c r="Q84" s="46"/>
      <c r="R84" s="46"/>
      <c r="S84" s="46"/>
      <c r="T84" s="351"/>
      <c r="U84" s="352"/>
      <c r="V84" s="276"/>
      <c r="W84" s="213"/>
      <c r="X84" s="213"/>
      <c r="Y84" s="213"/>
      <c r="Z84" s="213"/>
      <c r="AA84" s="213"/>
      <c r="AC84" s="213"/>
      <c r="AD84" s="213"/>
      <c r="AE84" s="213"/>
      <c r="AF84" s="213"/>
      <c r="AG84" s="213"/>
      <c r="AH84" s="213"/>
      <c r="AI84" s="213"/>
      <c r="AJ84" s="213"/>
      <c r="AL84" s="213"/>
    </row>
    <row r="85" spans="1:16351" ht="15" customHeight="1" x14ac:dyDescent="0.35">
      <c r="B85" s="48" t="s">
        <v>149</v>
      </c>
      <c r="C85" s="48"/>
      <c r="D85" s="48"/>
      <c r="E85" s="48"/>
      <c r="F85" s="48"/>
      <c r="G85" s="48"/>
      <c r="H85" s="48"/>
      <c r="I85" s="48"/>
      <c r="J85" s="48"/>
      <c r="K85" s="48"/>
      <c r="L85" s="48"/>
      <c r="M85" s="48"/>
      <c r="N85" s="48"/>
      <c r="O85" s="48"/>
      <c r="P85" s="48"/>
      <c r="Q85" s="48"/>
      <c r="R85" s="48"/>
      <c r="S85" s="48"/>
      <c r="T85" s="249">
        <v>80426.109289778804</v>
      </c>
      <c r="U85" s="249">
        <v>79519.276591323229</v>
      </c>
      <c r="V85" s="249">
        <v>76123</v>
      </c>
      <c r="W85" s="249">
        <v>84884.639525828999</v>
      </c>
      <c r="X85" s="249">
        <v>85271.677093653008</v>
      </c>
      <c r="Y85" s="446">
        <v>86437.852073695016</v>
      </c>
      <c r="Z85" s="446">
        <v>89630.840610437008</v>
      </c>
      <c r="AA85" s="446">
        <f t="shared" ref="AA85:AA92" si="30">AJ85</f>
        <v>91624.387934811006</v>
      </c>
      <c r="AB85" s="249"/>
      <c r="AC85" s="446">
        <v>22929.541496014001</v>
      </c>
      <c r="AD85" s="446">
        <v>44690.843228789003</v>
      </c>
      <c r="AE85" s="446">
        <v>66847.236314951006</v>
      </c>
      <c r="AF85" s="446">
        <v>89630.840610437008</v>
      </c>
      <c r="AG85" s="446">
        <v>23969.341179643998</v>
      </c>
      <c r="AH85" s="446">
        <v>45827.053102329999</v>
      </c>
      <c r="AI85" s="446">
        <f>'Operating Data'!AI190</f>
        <v>68307.282618436002</v>
      </c>
      <c r="AJ85" s="446">
        <f>'Operating Data'!AJ190</f>
        <v>91624.387934811006</v>
      </c>
      <c r="AK85" s="331"/>
      <c r="AL85" s="249">
        <f t="shared" ref="AL85:AL92" si="31">AC85</f>
        <v>22929.541496014001</v>
      </c>
      <c r="AM85" s="249">
        <f>AD85-AC85</f>
        <v>21761.301732775002</v>
      </c>
      <c r="AN85" s="249">
        <f>AE85-AD85</f>
        <v>22156.393086162003</v>
      </c>
      <c r="AO85" s="249">
        <f>AF85-AE85</f>
        <v>22783.604295486002</v>
      </c>
      <c r="AP85" s="249">
        <f t="shared" ref="AP85:AP92" si="32">AG85</f>
        <v>23969.341179643998</v>
      </c>
      <c r="AQ85" s="249">
        <f>AH85-AG85</f>
        <v>21857.711922686001</v>
      </c>
      <c r="AR85" s="249">
        <f>AI85-AH85</f>
        <v>22480.229516106003</v>
      </c>
      <c r="AS85" s="249">
        <f>AJ85-AI85</f>
        <v>23317.105316375004</v>
      </c>
      <c r="AT85" s="331"/>
      <c r="AU85" s="331"/>
      <c r="AV85" s="331"/>
      <c r="AW85" s="331"/>
      <c r="AX85" s="331"/>
      <c r="AY85" s="331"/>
      <c r="AZ85" s="78"/>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c r="XDW85" s="50"/>
    </row>
    <row r="86" spans="1:16351" ht="15" customHeight="1" x14ac:dyDescent="0.35">
      <c r="B86" s="155" t="s">
        <v>139</v>
      </c>
      <c r="C86" s="155"/>
      <c r="D86" s="155"/>
      <c r="E86" s="155"/>
      <c r="F86" s="155"/>
      <c r="G86" s="155"/>
      <c r="H86" s="155"/>
      <c r="I86" s="155"/>
      <c r="J86" s="155"/>
      <c r="K86" s="155"/>
      <c r="L86" s="155"/>
      <c r="M86" s="155"/>
      <c r="N86" s="155"/>
      <c r="O86" s="155"/>
      <c r="P86" s="155"/>
      <c r="Q86" s="155"/>
      <c r="R86" s="155"/>
      <c r="S86" s="155"/>
      <c r="T86" s="344" t="s">
        <v>18</v>
      </c>
      <c r="U86" s="344">
        <v>-1.1275352077373513E-2</v>
      </c>
      <c r="V86" s="345">
        <v>-4.2710104227656087E-2</v>
      </c>
      <c r="W86" s="346">
        <v>0.11509845284380549</v>
      </c>
      <c r="X86" s="346">
        <v>4.5595713192165821E-3</v>
      </c>
      <c r="Y86" s="447">
        <v>1.3675994419122484E-2</v>
      </c>
      <c r="Z86" s="447">
        <v>3.6939702458359536E-2</v>
      </c>
      <c r="AA86" s="447">
        <f t="shared" si="30"/>
        <v>2.2241756417733072E-2</v>
      </c>
      <c r="AC86" s="447" t="s">
        <v>18</v>
      </c>
      <c r="AD86" s="447" t="s">
        <v>18</v>
      </c>
      <c r="AE86" s="447" t="s">
        <v>18</v>
      </c>
      <c r="AF86" s="447" t="s">
        <v>18</v>
      </c>
      <c r="AG86" s="447">
        <v>4.5347600335172489E-2</v>
      </c>
      <c r="AH86" s="447">
        <v>2.5423773450062637E-2</v>
      </c>
      <c r="AI86" s="447">
        <f>IFERROR(IF(OR(AI85/AE85-1&gt;2,AI85/AE85-1&lt;-0.95),"-",AI85/AE85-1),"-")</f>
        <v>2.1841535775779519E-2</v>
      </c>
      <c r="AJ86" s="447">
        <f>IFERROR(IF(OR(AJ85/AF85-1&gt;2,AJ85/AF85-1&lt;-0.95),"-",AJ85/AF85-1),"-")</f>
        <v>2.2241756417733072E-2</v>
      </c>
      <c r="AL86" s="346" t="str">
        <f t="shared" si="31"/>
        <v>-</v>
      </c>
      <c r="AM86" s="346" t="str">
        <f>AD86</f>
        <v>-</v>
      </c>
      <c r="AN86" s="346" t="str">
        <f>AE86</f>
        <v>-</v>
      </c>
      <c r="AO86" s="346" t="str">
        <f>AF86</f>
        <v>-</v>
      </c>
      <c r="AP86" s="346">
        <f t="shared" si="32"/>
        <v>4.5347600335172489E-2</v>
      </c>
      <c r="AQ86" s="363">
        <f>AQ85/AM85-1</f>
        <v>4.4303503115254994E-3</v>
      </c>
      <c r="AR86" s="363">
        <f>AR85/AN85-1</f>
        <v>1.4615936298144838E-2</v>
      </c>
      <c r="AS86" s="363">
        <f>AS85/AO85-1</f>
        <v>2.3416006263534905E-2</v>
      </c>
    </row>
    <row r="87" spans="1:16351" ht="15" customHeight="1" x14ac:dyDescent="0.35">
      <c r="A87" s="50"/>
      <c r="B87" s="158" t="s">
        <v>85</v>
      </c>
      <c r="C87" s="158"/>
      <c r="D87" s="158"/>
      <c r="E87" s="158"/>
      <c r="F87" s="158"/>
      <c r="G87" s="158"/>
      <c r="H87" s="158"/>
      <c r="I87" s="158"/>
      <c r="J87" s="158"/>
      <c r="K87" s="158"/>
      <c r="L87" s="158"/>
      <c r="M87" s="158"/>
      <c r="N87" s="158"/>
      <c r="O87" s="158"/>
      <c r="P87" s="158"/>
      <c r="Q87" s="158"/>
      <c r="R87" s="158"/>
      <c r="S87" s="158"/>
      <c r="T87" s="353">
        <v>46058.884367194987</v>
      </c>
      <c r="U87" s="353">
        <v>45666.473784279187</v>
      </c>
      <c r="V87" s="353">
        <v>44142.807206436002</v>
      </c>
      <c r="W87" s="353">
        <v>44752.004502915996</v>
      </c>
      <c r="X87" s="353">
        <v>45494.451231786996</v>
      </c>
      <c r="Y87" s="448">
        <v>45977.877195959009</v>
      </c>
      <c r="Z87" s="448">
        <v>46557.481156303002</v>
      </c>
      <c r="AA87" s="448">
        <f t="shared" si="30"/>
        <v>48240.510315068008</v>
      </c>
      <c r="AB87" s="353"/>
      <c r="AC87" s="448">
        <v>12284.682515649001</v>
      </c>
      <c r="AD87" s="448">
        <v>23187.303843024001</v>
      </c>
      <c r="AE87" s="448">
        <v>34683.830772055997</v>
      </c>
      <c r="AF87" s="448">
        <v>46557.481156303002</v>
      </c>
      <c r="AG87" s="448">
        <v>12652.801357394997</v>
      </c>
      <c r="AH87" s="448">
        <v>23832.069298117</v>
      </c>
      <c r="AI87" s="448">
        <f>'Operating Data'!AI176</f>
        <v>35717.729995415997</v>
      </c>
      <c r="AJ87" s="448">
        <f>'Operating Data'!AJ176</f>
        <v>48240.510315068008</v>
      </c>
      <c r="AK87" s="331"/>
      <c r="AL87" s="242">
        <f t="shared" si="31"/>
        <v>12284.682515649001</v>
      </c>
      <c r="AM87" s="242">
        <f>AD87-AC87</f>
        <v>10902.621327375</v>
      </c>
      <c r="AN87" s="242">
        <f>AE87-AD87</f>
        <v>11496.526929031996</v>
      </c>
      <c r="AO87" s="242">
        <f>AF87-AE87</f>
        <v>11873.650384247005</v>
      </c>
      <c r="AP87" s="242">
        <f t="shared" si="32"/>
        <v>12652.801357394997</v>
      </c>
      <c r="AQ87" s="242">
        <f>AH87-AG87</f>
        <v>11179.267940722002</v>
      </c>
      <c r="AR87" s="242">
        <f>AI87-AH87</f>
        <v>11885.660697298998</v>
      </c>
      <c r="AS87" s="242">
        <f>AJ87-AI87</f>
        <v>12522.780319652011</v>
      </c>
      <c r="AT87" s="331"/>
      <c r="AU87" s="331"/>
      <c r="AV87" s="331"/>
      <c r="AW87" s="331"/>
      <c r="AX87" s="331"/>
      <c r="AY87" s="331"/>
      <c r="AZ87" s="78"/>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c r="XDW87" s="50"/>
    </row>
    <row r="88" spans="1:16351" ht="15" customHeight="1" x14ac:dyDescent="0.35">
      <c r="B88" s="155" t="s">
        <v>139</v>
      </c>
      <c r="C88" s="155"/>
      <c r="D88" s="155"/>
      <c r="E88" s="155"/>
      <c r="F88" s="155"/>
      <c r="G88" s="155"/>
      <c r="H88" s="155"/>
      <c r="I88" s="155"/>
      <c r="J88" s="155"/>
      <c r="K88" s="155"/>
      <c r="L88" s="155"/>
      <c r="M88" s="155"/>
      <c r="N88" s="155"/>
      <c r="O88" s="155"/>
      <c r="P88" s="155"/>
      <c r="Q88" s="155"/>
      <c r="R88" s="155"/>
      <c r="S88" s="155"/>
      <c r="T88" s="344" t="s">
        <v>18</v>
      </c>
      <c r="U88" s="344">
        <v>-8.51975874594324E-3</v>
      </c>
      <c r="V88" s="345">
        <v>-3.3365102482857179E-2</v>
      </c>
      <c r="W88" s="346">
        <v>1.38006016162735E-2</v>
      </c>
      <c r="X88" s="346">
        <v>1.659024522181185E-2</v>
      </c>
      <c r="Y88" s="447">
        <v>1.0626042321272067E-2</v>
      </c>
      <c r="Z88" s="447">
        <v>1.2606148776153958E-2</v>
      </c>
      <c r="AA88" s="447">
        <f t="shared" si="30"/>
        <v>3.6149489125383072E-2</v>
      </c>
      <c r="AC88" s="447" t="s">
        <v>18</v>
      </c>
      <c r="AD88" s="447" t="s">
        <v>18</v>
      </c>
      <c r="AE88" s="447" t="s">
        <v>18</v>
      </c>
      <c r="AF88" s="447" t="s">
        <v>18</v>
      </c>
      <c r="AG88" s="447">
        <v>2.9965678093598624E-2</v>
      </c>
      <c r="AH88" s="447">
        <v>2.7806831680733612E-2</v>
      </c>
      <c r="AI88" s="447">
        <f>IFERROR(IF(OR(AI87/AE87-1&gt;2,AI87/AE87-1&lt;-0.95),"-",AI87/AE87-1),"-")</f>
        <v>2.9809256946121243E-2</v>
      </c>
      <c r="AJ88" s="447">
        <f>IFERROR(IF(OR(AJ87/AF87-1&gt;2,AJ87/AF87-1&lt;-0.95),"-",AJ87/AF87-1),"-")</f>
        <v>3.6149489125383072E-2</v>
      </c>
      <c r="AL88" s="346" t="str">
        <f t="shared" si="31"/>
        <v>-</v>
      </c>
      <c r="AM88" s="346" t="str">
        <f>AD88</f>
        <v>-</v>
      </c>
      <c r="AN88" s="346" t="str">
        <f>AE88</f>
        <v>-</v>
      </c>
      <c r="AO88" s="346" t="str">
        <f>AF88</f>
        <v>-</v>
      </c>
      <c r="AP88" s="346">
        <f t="shared" si="32"/>
        <v>2.9965678093598624E-2</v>
      </c>
      <c r="AQ88" s="363">
        <f>AQ87/AM87-1</f>
        <v>2.537432100410375E-2</v>
      </c>
      <c r="AR88" s="363">
        <f>AR87/AN87-1</f>
        <v>3.3847941266881953E-2</v>
      </c>
      <c r="AS88" s="363">
        <f>AS87/AO87-1</f>
        <v>5.4669786830360056E-2</v>
      </c>
    </row>
    <row r="89" spans="1:16351" ht="15" customHeight="1" x14ac:dyDescent="0.35">
      <c r="B89" s="44" t="s">
        <v>90</v>
      </c>
      <c r="C89" s="44"/>
      <c r="D89" s="44"/>
      <c r="E89" s="44"/>
      <c r="F89" s="44"/>
      <c r="G89" s="44"/>
      <c r="H89" s="44"/>
      <c r="I89" s="44"/>
      <c r="J89" s="44"/>
      <c r="K89" s="44"/>
      <c r="L89" s="44"/>
      <c r="M89" s="44"/>
      <c r="N89" s="44"/>
      <c r="O89" s="44"/>
      <c r="P89" s="44"/>
      <c r="Q89" s="44"/>
      <c r="R89" s="44"/>
      <c r="S89" s="44"/>
      <c r="T89" s="353">
        <v>9360.379332549619</v>
      </c>
      <c r="U89" s="353">
        <v>8261.5793805285102</v>
      </c>
      <c r="V89" s="353">
        <v>7558.9973057150009</v>
      </c>
      <c r="W89" s="353">
        <v>14116.703346885999</v>
      </c>
      <c r="X89" s="353">
        <v>13285.903787007999</v>
      </c>
      <c r="Y89" s="448">
        <v>12682.462229151999</v>
      </c>
      <c r="Z89" s="448">
        <v>13260.596141370999</v>
      </c>
      <c r="AA89" s="448">
        <f t="shared" si="30"/>
        <v>13431.877164616999</v>
      </c>
      <c r="AB89" s="353"/>
      <c r="AC89" s="448">
        <v>3336.5729170160002</v>
      </c>
      <c r="AD89" s="448">
        <v>6635.1160178320006</v>
      </c>
      <c r="AE89" s="448">
        <v>9884.8987830490005</v>
      </c>
      <c r="AF89" s="448">
        <v>13260.596141370999</v>
      </c>
      <c r="AG89" s="448">
        <v>3463.5667810069999</v>
      </c>
      <c r="AH89" s="448">
        <v>6851.5263355469997</v>
      </c>
      <c r="AI89" s="448">
        <f>'Operating Data'!AI181</f>
        <v>10134.017231761001</v>
      </c>
      <c r="AJ89" s="448">
        <f>'Operating Data'!AJ181</f>
        <v>13431.877164616999</v>
      </c>
      <c r="AL89" s="242">
        <f t="shared" si="31"/>
        <v>3336.5729170160002</v>
      </c>
      <c r="AM89" s="242">
        <f>AD89-AC89</f>
        <v>3298.5431008160003</v>
      </c>
      <c r="AN89" s="242">
        <f>AE89-AD89</f>
        <v>3249.7827652169999</v>
      </c>
      <c r="AO89" s="242">
        <f>AF89-AE89</f>
        <v>3375.6973583219988</v>
      </c>
      <c r="AP89" s="242">
        <f t="shared" si="32"/>
        <v>3463.5667810069999</v>
      </c>
      <c r="AQ89" s="242">
        <f>AH89-AG89</f>
        <v>3387.9595545399998</v>
      </c>
      <c r="AR89" s="242">
        <f>AI89-AH89</f>
        <v>3282.4908962140016</v>
      </c>
      <c r="AS89" s="242">
        <f>AJ89-AI89</f>
        <v>3297.8599328559976</v>
      </c>
    </row>
    <row r="90" spans="1:16351" ht="15" customHeight="1" x14ac:dyDescent="0.35">
      <c r="B90" s="155" t="s">
        <v>139</v>
      </c>
      <c r="C90" s="155"/>
      <c r="D90" s="155"/>
      <c r="E90" s="155"/>
      <c r="F90" s="155"/>
      <c r="G90" s="155"/>
      <c r="H90" s="155"/>
      <c r="I90" s="155"/>
      <c r="J90" s="155"/>
      <c r="K90" s="155"/>
      <c r="L90" s="155"/>
      <c r="M90" s="155"/>
      <c r="N90" s="155"/>
      <c r="O90" s="155"/>
      <c r="P90" s="155"/>
      <c r="Q90" s="155"/>
      <c r="R90" s="155"/>
      <c r="S90" s="155"/>
      <c r="T90" s="344" t="s">
        <v>18</v>
      </c>
      <c r="U90" s="344">
        <v>-0.11738839986966776</v>
      </c>
      <c r="V90" s="345">
        <v>-8.5042101812809023E-2</v>
      </c>
      <c r="W90" s="346">
        <v>0.86753649670082922</v>
      </c>
      <c r="X90" s="346">
        <v>-5.885223621004021E-2</v>
      </c>
      <c r="Y90" s="447">
        <v>-4.5419684466335819E-2</v>
      </c>
      <c r="Z90" s="447">
        <v>4.5585305264312037E-2</v>
      </c>
      <c r="AA90" s="447">
        <f t="shared" si="30"/>
        <v>1.2916540208296468E-2</v>
      </c>
      <c r="AC90" s="447" t="s">
        <v>18</v>
      </c>
      <c r="AD90" s="447" t="s">
        <v>18</v>
      </c>
      <c r="AE90" s="447" t="s">
        <v>18</v>
      </c>
      <c r="AF90" s="447" t="s">
        <v>18</v>
      </c>
      <c r="AG90" s="447">
        <v>3.8061168495179931E-2</v>
      </c>
      <c r="AH90" s="447">
        <v>3.2615905604874484E-2</v>
      </c>
      <c r="AI90" s="447">
        <f>IFERROR(IF(OR(AI89/AE89-1&gt;2,AI89/AE89-1&lt;-0.95),"-",AI89/AE89-1),"-")</f>
        <v>2.5201922061073523E-2</v>
      </c>
      <c r="AJ90" s="447">
        <f>IFERROR(IF(OR(AJ89/AF89-1&gt;2,AJ89/AF89-1&lt;-0.95),"-",AJ89/AF89-1),"-")</f>
        <v>1.2916540208296468E-2</v>
      </c>
      <c r="AL90" s="346" t="str">
        <f t="shared" si="31"/>
        <v>-</v>
      </c>
      <c r="AM90" s="346" t="str">
        <f>AD90</f>
        <v>-</v>
      </c>
      <c r="AN90" s="346" t="str">
        <f>AE90</f>
        <v>-</v>
      </c>
      <c r="AO90" s="346" t="str">
        <f>AF90</f>
        <v>-</v>
      </c>
      <c r="AP90" s="346">
        <f t="shared" si="32"/>
        <v>3.8061168495179931E-2</v>
      </c>
      <c r="AQ90" s="363">
        <f>AQ89/AM89-1</f>
        <v>2.7107862771864166E-2</v>
      </c>
      <c r="AR90" s="363">
        <f>AR89/AN89-1</f>
        <v>1.0064713047001961E-2</v>
      </c>
      <c r="AS90" s="363">
        <f>AS89/AO89-1</f>
        <v>-2.3058176490291959E-2</v>
      </c>
    </row>
    <row r="91" spans="1:16351" ht="15" customHeight="1" x14ac:dyDescent="0.35">
      <c r="B91" s="44" t="s">
        <v>91</v>
      </c>
      <c r="C91" s="44"/>
      <c r="D91" s="44"/>
      <c r="E91" s="44"/>
      <c r="F91" s="44"/>
      <c r="G91" s="44"/>
      <c r="H91" s="44"/>
      <c r="I91" s="44"/>
      <c r="J91" s="44"/>
      <c r="K91" s="44"/>
      <c r="L91" s="44"/>
      <c r="M91" s="44"/>
      <c r="N91" s="44"/>
      <c r="O91" s="44"/>
      <c r="P91" s="44"/>
      <c r="Q91" s="44"/>
      <c r="R91" s="44"/>
      <c r="S91" s="44"/>
      <c r="T91" s="353">
        <v>25006.845590034191</v>
      </c>
      <c r="U91" s="353">
        <v>25591.223426515528</v>
      </c>
      <c r="V91" s="353">
        <v>24421</v>
      </c>
      <c r="W91" s="353">
        <v>26015.931676027001</v>
      </c>
      <c r="X91" s="353">
        <v>26491.322074858006</v>
      </c>
      <c r="Y91" s="448">
        <v>27777.512648584001</v>
      </c>
      <c r="Z91" s="448">
        <v>29812.763312763003</v>
      </c>
      <c r="AA91" s="448">
        <f t="shared" si="30"/>
        <v>29952.000455126003</v>
      </c>
      <c r="AB91" s="353"/>
      <c r="AC91" s="448">
        <v>7308.2860633489991</v>
      </c>
      <c r="AD91" s="448">
        <v>14868.423367933001</v>
      </c>
      <c r="AE91" s="448">
        <v>22278.506759846001</v>
      </c>
      <c r="AF91" s="448">
        <v>29812.763312763003</v>
      </c>
      <c r="AG91" s="448">
        <v>7852.9730412419995</v>
      </c>
      <c r="AH91" s="448">
        <v>15143.457468666</v>
      </c>
      <c r="AI91" s="448">
        <f>'Operating Data'!AI185</f>
        <v>22455.535391259</v>
      </c>
      <c r="AJ91" s="448">
        <f>'Operating Data'!AJ185</f>
        <v>29952.000455126003</v>
      </c>
      <c r="AL91" s="242">
        <f t="shared" si="31"/>
        <v>7308.2860633489991</v>
      </c>
      <c r="AM91" s="242">
        <f>AD91-AC91</f>
        <v>7560.1373045840019</v>
      </c>
      <c r="AN91" s="242">
        <f>AE91-AD91</f>
        <v>7410.083391913</v>
      </c>
      <c r="AO91" s="242">
        <f>AF91-AE91</f>
        <v>7534.2565529170024</v>
      </c>
      <c r="AP91" s="242">
        <f t="shared" si="32"/>
        <v>7852.9730412419995</v>
      </c>
      <c r="AQ91" s="242">
        <f>AH91-AG91</f>
        <v>7290.4844274240004</v>
      </c>
      <c r="AR91" s="242">
        <f>AI91-AH91</f>
        <v>7312.077922593</v>
      </c>
      <c r="AS91" s="242">
        <f>AJ91-AI91</f>
        <v>7496.4650638670028</v>
      </c>
    </row>
    <row r="92" spans="1:16351" ht="15" customHeight="1" x14ac:dyDescent="0.35">
      <c r="B92" s="155" t="s">
        <v>139</v>
      </c>
      <c r="C92" s="155"/>
      <c r="D92" s="155"/>
      <c r="E92" s="155"/>
      <c r="F92" s="155"/>
      <c r="G92" s="155"/>
      <c r="H92" s="155"/>
      <c r="I92" s="155"/>
      <c r="J92" s="155"/>
      <c r="K92" s="155"/>
      <c r="L92" s="155"/>
      <c r="M92" s="155"/>
      <c r="N92" s="155"/>
      <c r="O92" s="155"/>
      <c r="P92" s="155"/>
      <c r="Q92" s="155"/>
      <c r="R92" s="155"/>
      <c r="S92" s="155"/>
      <c r="T92" s="344" t="s">
        <v>18</v>
      </c>
      <c r="U92" s="344">
        <v>2.3368714553674952E-2</v>
      </c>
      <c r="V92" s="345">
        <v>-4.5727529591376936E-2</v>
      </c>
      <c r="W92" s="346">
        <v>6.5309843005077584E-2</v>
      </c>
      <c r="X92" s="346">
        <v>1.8273049174289735E-2</v>
      </c>
      <c r="Y92" s="447">
        <v>4.8551392417922168E-2</v>
      </c>
      <c r="Z92" s="447">
        <v>7.3269723244379525E-2</v>
      </c>
      <c r="AA92" s="447">
        <f t="shared" si="30"/>
        <v>4.670387005131893E-3</v>
      </c>
      <c r="AC92" s="447" t="s">
        <v>18</v>
      </c>
      <c r="AD92" s="447" t="s">
        <v>18</v>
      </c>
      <c r="AE92" s="447" t="s">
        <v>18</v>
      </c>
      <c r="AF92" s="447" t="s">
        <v>18</v>
      </c>
      <c r="AG92" s="447">
        <v>7.4530057139470918E-2</v>
      </c>
      <c r="AH92" s="447">
        <v>1.8497865841389016E-2</v>
      </c>
      <c r="AI92" s="447">
        <f>IFERROR(IF(OR(AI91/AE91-1&gt;2,AI91/AE91-1&lt;-0.95),"-",AI91/AE91-1),"-")</f>
        <v>7.9461623402905524E-3</v>
      </c>
      <c r="AJ92" s="447">
        <f>IFERROR(IF(OR(AJ91/AF91-1&gt;2,AJ91/AF91-1&lt;-0.95),"-",AJ91/AF91-1),"-")</f>
        <v>4.670387005131893E-3</v>
      </c>
      <c r="AL92" s="346" t="str">
        <f t="shared" si="31"/>
        <v>-</v>
      </c>
      <c r="AM92" s="346" t="str">
        <f>AD92</f>
        <v>-</v>
      </c>
      <c r="AN92" s="346" t="str">
        <f>AE92</f>
        <v>-</v>
      </c>
      <c r="AO92" s="346" t="str">
        <f>AF92</f>
        <v>-</v>
      </c>
      <c r="AP92" s="346">
        <f t="shared" si="32"/>
        <v>7.4530057139470918E-2</v>
      </c>
      <c r="AQ92" s="363">
        <f>AQ91/AM91-1</f>
        <v>-3.5667722198180263E-2</v>
      </c>
      <c r="AR92" s="363">
        <f>AR91/AN91-1</f>
        <v>-1.322596037542012E-2</v>
      </c>
      <c r="AS92" s="363">
        <f>AS91/AO91-1</f>
        <v>-5.0159546312991132E-3</v>
      </c>
    </row>
    <row r="93" spans="1:16351" ht="15" customHeight="1" x14ac:dyDescent="0.8">
      <c r="B93" s="152"/>
      <c r="C93" s="152"/>
      <c r="D93" s="152"/>
      <c r="E93" s="152"/>
      <c r="F93" s="152"/>
      <c r="G93" s="152"/>
      <c r="H93" s="152"/>
      <c r="I93" s="152"/>
      <c r="J93" s="152"/>
      <c r="K93" s="152"/>
      <c r="L93" s="152"/>
      <c r="M93" s="152"/>
      <c r="N93" s="152"/>
      <c r="O93" s="152"/>
      <c r="P93" s="152"/>
      <c r="Q93" s="152"/>
      <c r="R93" s="152"/>
      <c r="S93" s="152"/>
      <c r="T93" s="354"/>
    </row>
    <row r="94" spans="1:16351" ht="30" customHeight="1" x14ac:dyDescent="0.35">
      <c r="B94" s="182" t="s">
        <v>85</v>
      </c>
      <c r="C94" s="182"/>
      <c r="D94" s="182"/>
      <c r="E94" s="182"/>
      <c r="F94" s="182"/>
      <c r="G94" s="182"/>
      <c r="H94" s="182"/>
      <c r="I94" s="182"/>
      <c r="J94" s="182"/>
      <c r="K94" s="182"/>
      <c r="L94" s="182"/>
      <c r="M94" s="182"/>
      <c r="N94" s="182"/>
      <c r="O94" s="182"/>
      <c r="P94" s="182"/>
      <c r="Q94" s="182"/>
      <c r="R94" s="182"/>
      <c r="S94" s="182"/>
    </row>
    <row r="95" spans="1:16351" ht="15" customHeight="1" x14ac:dyDescent="0.35">
      <c r="B95" s="161" t="s">
        <v>150</v>
      </c>
      <c r="C95" s="172"/>
      <c r="D95" s="172"/>
      <c r="E95" s="172"/>
      <c r="F95" s="172"/>
      <c r="G95" s="172"/>
      <c r="H95" s="172"/>
      <c r="I95" s="172"/>
      <c r="J95" s="172"/>
      <c r="K95" s="172"/>
      <c r="L95" s="172"/>
      <c r="M95" s="172"/>
      <c r="N95" s="172"/>
      <c r="O95" s="172"/>
      <c r="P95" s="172"/>
      <c r="Q95" s="172"/>
      <c r="R95" s="172"/>
      <c r="S95" s="172"/>
      <c r="T95" s="218">
        <v>2018</v>
      </c>
      <c r="U95" s="218">
        <v>2019</v>
      </c>
      <c r="V95" s="218">
        <v>2020</v>
      </c>
      <c r="W95" s="218">
        <v>2021</v>
      </c>
      <c r="X95" s="218">
        <v>2022</v>
      </c>
      <c r="Y95" s="218">
        <v>2023</v>
      </c>
      <c r="Z95" s="221">
        <v>2024</v>
      </c>
      <c r="AA95" s="220">
        <v>2025</v>
      </c>
      <c r="AC95" s="221" t="s">
        <v>3</v>
      </c>
      <c r="AD95" s="221" t="s">
        <v>4</v>
      </c>
      <c r="AE95" s="221" t="s">
        <v>5</v>
      </c>
      <c r="AF95" s="221">
        <v>2024</v>
      </c>
      <c r="AG95" s="222" t="s">
        <v>6</v>
      </c>
      <c r="AH95" s="222" t="s">
        <v>7</v>
      </c>
      <c r="AI95" s="222" t="s">
        <v>8</v>
      </c>
      <c r="AJ95" s="222">
        <v>2025</v>
      </c>
      <c r="AL95" s="221" t="s">
        <v>3</v>
      </c>
      <c r="AM95" s="221" t="s">
        <v>24</v>
      </c>
      <c r="AN95" s="221" t="s">
        <v>25</v>
      </c>
      <c r="AO95" s="221" t="s">
        <v>26</v>
      </c>
      <c r="AP95" s="222" t="s">
        <v>6</v>
      </c>
      <c r="AQ95" s="222" t="s">
        <v>27</v>
      </c>
      <c r="AR95" s="222" t="s">
        <v>28</v>
      </c>
      <c r="AS95" s="222" t="s">
        <v>29</v>
      </c>
    </row>
    <row r="96" spans="1:16351" ht="15" customHeight="1" x14ac:dyDescent="0.35">
      <c r="B96" s="77" t="s">
        <v>160</v>
      </c>
      <c r="C96" s="77"/>
      <c r="D96" s="77"/>
      <c r="E96" s="77"/>
      <c r="F96" s="77"/>
      <c r="G96" s="77"/>
      <c r="H96" s="77"/>
      <c r="I96" s="77"/>
      <c r="J96" s="77"/>
      <c r="K96" s="77"/>
      <c r="L96" s="77"/>
      <c r="M96" s="77"/>
      <c r="N96" s="77"/>
      <c r="O96" s="77"/>
      <c r="P96" s="77"/>
      <c r="Q96" s="77"/>
      <c r="R96" s="77"/>
      <c r="S96" s="77"/>
      <c r="T96" s="332">
        <v>1084.3812123100004</v>
      </c>
      <c r="U96" s="332">
        <v>1052.4983372799995</v>
      </c>
      <c r="V96" s="332">
        <v>1029.3249892599999</v>
      </c>
      <c r="W96" s="332">
        <v>1058.4338964799999</v>
      </c>
      <c r="X96" s="332">
        <v>1072.3079267399999</v>
      </c>
      <c r="Y96" s="332">
        <v>1112.9326581299999</v>
      </c>
      <c r="Z96" s="332">
        <v>1136.1680476400002</v>
      </c>
      <c r="AA96" s="332">
        <f t="shared" ref="AA96:AA106" si="33">AJ96</f>
        <v>1161.9545836199995</v>
      </c>
      <c r="AC96" s="332">
        <v>281.40074447000001</v>
      </c>
      <c r="AD96" s="332">
        <v>564.45676106999997</v>
      </c>
      <c r="AE96" s="358">
        <v>848.25873414000012</v>
      </c>
      <c r="AF96" s="358">
        <v>1136.1680476400002</v>
      </c>
      <c r="AG96" s="358">
        <v>287.49859012999997</v>
      </c>
      <c r="AH96" s="358">
        <v>576.1571661700001</v>
      </c>
      <c r="AI96" s="358">
        <v>864.08962171000007</v>
      </c>
      <c r="AJ96" s="358">
        <v>1161.9545836199995</v>
      </c>
      <c r="AL96" s="332">
        <f t="shared" ref="AL96:AL106" si="34">AC96</f>
        <v>281.40074447000001</v>
      </c>
      <c r="AM96" s="332">
        <f t="shared" ref="AM96:AM106" si="35">AD96-AC96</f>
        <v>283.05601659999996</v>
      </c>
      <c r="AN96" s="332">
        <f t="shared" ref="AN96:AN106" si="36">AE96-AD96</f>
        <v>283.80197307000014</v>
      </c>
      <c r="AO96" s="332">
        <f t="shared" ref="AO96:AO106" si="37">AF96-AE96</f>
        <v>287.90931350000005</v>
      </c>
      <c r="AP96" s="332">
        <f t="shared" ref="AP96:AP106" si="38">AG96</f>
        <v>287.49859012999997</v>
      </c>
      <c r="AQ96" s="332">
        <f>AH96-AG96</f>
        <v>288.65857604000013</v>
      </c>
      <c r="AR96" s="332">
        <f>AI96-AH96</f>
        <v>287.93245553999998</v>
      </c>
      <c r="AS96" s="332">
        <f>AJ96-AI96</f>
        <v>297.86496190999947</v>
      </c>
    </row>
    <row r="97" spans="2:52" ht="15" customHeight="1" x14ac:dyDescent="0.35">
      <c r="B97" s="196" t="s">
        <v>407</v>
      </c>
      <c r="C97" s="81"/>
      <c r="D97" s="81"/>
      <c r="E97" s="81"/>
      <c r="F97" s="81"/>
      <c r="G97" s="81"/>
      <c r="H97" s="81"/>
      <c r="I97" s="81"/>
      <c r="J97" s="81"/>
      <c r="K97" s="81"/>
      <c r="L97" s="81"/>
      <c r="M97" s="81"/>
      <c r="N97" s="81"/>
      <c r="O97" s="81"/>
      <c r="P97" s="81"/>
      <c r="Q97" s="81"/>
      <c r="R97" s="81"/>
      <c r="S97" s="81"/>
      <c r="T97" s="333">
        <v>1075.6981697061574</v>
      </c>
      <c r="U97" s="333">
        <v>1039.0383022120245</v>
      </c>
      <c r="V97" s="333">
        <v>1023.4107073517705</v>
      </c>
      <c r="W97" s="333">
        <v>1054.7646119557101</v>
      </c>
      <c r="X97" s="333">
        <v>1062.9561967369661</v>
      </c>
      <c r="Y97" s="333">
        <v>1104.951132612292</v>
      </c>
      <c r="Z97" s="333">
        <v>1134.0945909500001</v>
      </c>
      <c r="AA97" s="333">
        <f t="shared" si="33"/>
        <v>1156.9776811799995</v>
      </c>
      <c r="AC97" s="333">
        <v>280.94289354644997</v>
      </c>
      <c r="AD97" s="333">
        <v>563.190095695575</v>
      </c>
      <c r="AE97" s="336">
        <v>845.45364754000013</v>
      </c>
      <c r="AF97" s="336">
        <v>1134.0945909500001</v>
      </c>
      <c r="AG97" s="336">
        <v>286.72174890999997</v>
      </c>
      <c r="AH97" s="336">
        <v>573.97505919000014</v>
      </c>
      <c r="AI97" s="336">
        <v>860.49277817000007</v>
      </c>
      <c r="AJ97" s="336">
        <v>1156.9776811799995</v>
      </c>
      <c r="AL97" s="333">
        <f t="shared" si="34"/>
        <v>280.94289354644997</v>
      </c>
      <c r="AM97" s="333">
        <f t="shared" si="35"/>
        <v>282.24720214912503</v>
      </c>
      <c r="AN97" s="333">
        <f t="shared" si="36"/>
        <v>282.26355184442514</v>
      </c>
      <c r="AO97" s="333">
        <f t="shared" si="37"/>
        <v>288.64094340999998</v>
      </c>
      <c r="AP97" s="333">
        <f t="shared" si="38"/>
        <v>286.72174890999997</v>
      </c>
      <c r="AQ97" s="333">
        <f t="shared" ref="AQ97:AS106" si="39">AH97-AG97</f>
        <v>287.25331028000016</v>
      </c>
      <c r="AR97" s="333">
        <f t="shared" si="39"/>
        <v>286.51771897999993</v>
      </c>
      <c r="AS97" s="333">
        <f t="shared" si="39"/>
        <v>296.48490300999947</v>
      </c>
    </row>
    <row r="98" spans="2:52" ht="15" customHeight="1" x14ac:dyDescent="0.35">
      <c r="B98" s="197" t="s">
        <v>415</v>
      </c>
      <c r="C98" s="82"/>
      <c r="D98" s="82"/>
      <c r="E98" s="82"/>
      <c r="F98" s="82"/>
      <c r="G98" s="82"/>
      <c r="H98" s="82"/>
      <c r="I98" s="82"/>
      <c r="J98" s="82"/>
      <c r="K98" s="82"/>
      <c r="L98" s="82"/>
      <c r="M98" s="82"/>
      <c r="N98" s="82"/>
      <c r="O98" s="82"/>
      <c r="P98" s="82"/>
      <c r="Q98" s="82"/>
      <c r="R98" s="82"/>
      <c r="S98" s="82"/>
      <c r="T98" s="333">
        <v>8.6830426038424484</v>
      </c>
      <c r="U98" s="333">
        <v>10.957467327975435</v>
      </c>
      <c r="V98" s="333">
        <v>5.9142819082294587</v>
      </c>
      <c r="W98" s="333">
        <v>3.6692845242898784</v>
      </c>
      <c r="X98" s="333">
        <v>9.3517312299999986</v>
      </c>
      <c r="Y98" s="333">
        <v>7.9815258799999995</v>
      </c>
      <c r="Z98" s="333">
        <v>2.07345669</v>
      </c>
      <c r="AA98" s="333">
        <f t="shared" si="33"/>
        <v>4.9769024399999999</v>
      </c>
      <c r="AC98" s="333">
        <v>0.45785050000000022</v>
      </c>
      <c r="AD98" s="333">
        <v>1.2666653300000004</v>
      </c>
      <c r="AE98" s="336">
        <v>2.805086600000001</v>
      </c>
      <c r="AF98" s="336">
        <v>2.07345669</v>
      </c>
      <c r="AG98" s="336">
        <v>0.77684122</v>
      </c>
      <c r="AH98" s="336">
        <v>2.1821069799999999</v>
      </c>
      <c r="AI98" s="336">
        <v>3.5968435399999992</v>
      </c>
      <c r="AJ98" s="336">
        <v>4.9769024399999999</v>
      </c>
      <c r="AL98" s="333">
        <f t="shared" si="34"/>
        <v>0.45785050000000022</v>
      </c>
      <c r="AM98" s="333">
        <f t="shared" si="35"/>
        <v>0.80881483000000021</v>
      </c>
      <c r="AN98" s="333">
        <f t="shared" si="36"/>
        <v>1.5384212700000006</v>
      </c>
      <c r="AO98" s="333">
        <f t="shared" si="37"/>
        <v>-0.73162991000000099</v>
      </c>
      <c r="AP98" s="333">
        <f t="shared" si="38"/>
        <v>0.77684122</v>
      </c>
      <c r="AQ98" s="333">
        <f t="shared" si="39"/>
        <v>1.4052657599999998</v>
      </c>
      <c r="AR98" s="333">
        <f t="shared" si="39"/>
        <v>1.4147365599999993</v>
      </c>
      <c r="AS98" s="333">
        <f t="shared" si="39"/>
        <v>1.3800589000000008</v>
      </c>
    </row>
    <row r="99" spans="2:52" s="48" customFormat="1" ht="15" customHeight="1" x14ac:dyDescent="0.35">
      <c r="B99" s="81" t="s">
        <v>161</v>
      </c>
      <c r="C99" s="81"/>
      <c r="D99" s="81"/>
      <c r="E99" s="81"/>
      <c r="F99" s="81"/>
      <c r="G99" s="81"/>
      <c r="H99" s="81"/>
      <c r="I99" s="81"/>
      <c r="J99" s="81"/>
      <c r="K99" s="81"/>
      <c r="L99" s="81"/>
      <c r="M99" s="81"/>
      <c r="N99" s="81"/>
      <c r="O99" s="81"/>
      <c r="P99" s="81"/>
      <c r="Q99" s="81"/>
      <c r="R99" s="81"/>
      <c r="S99" s="81"/>
      <c r="T99" s="333">
        <v>355.08747737399995</v>
      </c>
      <c r="U99" s="333">
        <v>336.65927028999999</v>
      </c>
      <c r="V99" s="333">
        <v>300.96406495999997</v>
      </c>
      <c r="W99" s="333">
        <v>282.46494275999999</v>
      </c>
      <c r="X99" s="333">
        <v>289.42709537000013</v>
      </c>
      <c r="Y99" s="333">
        <v>307.22489489999998</v>
      </c>
      <c r="Z99" s="333">
        <v>324.03434363999992</v>
      </c>
      <c r="AA99" s="333">
        <f t="shared" si="33"/>
        <v>314.64407917000005</v>
      </c>
      <c r="AB99" s="331"/>
      <c r="AC99" s="333">
        <v>73.894135010000014</v>
      </c>
      <c r="AD99" s="333">
        <v>151.27820603999999</v>
      </c>
      <c r="AE99" s="336">
        <v>226.43397615999996</v>
      </c>
      <c r="AF99" s="336">
        <v>324.03434363999992</v>
      </c>
      <c r="AG99" s="336">
        <v>76.482551929999971</v>
      </c>
      <c r="AH99" s="336">
        <v>154.2041414599999</v>
      </c>
      <c r="AI99" s="336">
        <v>226.8797382300001</v>
      </c>
      <c r="AJ99" s="336">
        <v>314.64407917000005</v>
      </c>
      <c r="AK99" s="331"/>
      <c r="AL99" s="333">
        <f t="shared" si="34"/>
        <v>73.894135010000014</v>
      </c>
      <c r="AM99" s="333">
        <f t="shared" si="35"/>
        <v>77.384071029999973</v>
      </c>
      <c r="AN99" s="333">
        <f t="shared" si="36"/>
        <v>75.155770119999971</v>
      </c>
      <c r="AO99" s="333">
        <f t="shared" si="37"/>
        <v>97.60036747999996</v>
      </c>
      <c r="AP99" s="333">
        <f t="shared" si="38"/>
        <v>76.482551929999971</v>
      </c>
      <c r="AQ99" s="333">
        <f t="shared" si="39"/>
        <v>77.721589529999932</v>
      </c>
      <c r="AR99" s="333">
        <f t="shared" si="39"/>
        <v>72.675596770000197</v>
      </c>
      <c r="AS99" s="333">
        <f t="shared" si="39"/>
        <v>87.764340939999954</v>
      </c>
      <c r="AT99" s="331"/>
      <c r="AU99" s="331"/>
      <c r="AV99" s="331"/>
      <c r="AW99" s="331"/>
      <c r="AX99" s="331"/>
      <c r="AY99" s="331"/>
      <c r="AZ99" s="78"/>
    </row>
    <row r="100" spans="2:52" s="48" customFormat="1" ht="15" customHeight="1" x14ac:dyDescent="0.35">
      <c r="B100" s="82" t="s">
        <v>416</v>
      </c>
      <c r="C100" s="82"/>
      <c r="D100" s="82"/>
      <c r="E100" s="82"/>
      <c r="F100" s="82"/>
      <c r="G100" s="82"/>
      <c r="H100" s="82"/>
      <c r="I100" s="82"/>
      <c r="J100" s="82"/>
      <c r="K100" s="82"/>
      <c r="L100" s="82"/>
      <c r="M100" s="82"/>
      <c r="N100" s="82"/>
      <c r="O100" s="82"/>
      <c r="P100" s="82"/>
      <c r="Q100" s="82"/>
      <c r="R100" s="82"/>
      <c r="S100" s="82"/>
      <c r="T100" s="333">
        <v>257.97607427999998</v>
      </c>
      <c r="U100" s="333">
        <v>261.83324488</v>
      </c>
      <c r="V100" s="333">
        <v>261.85981556000002</v>
      </c>
      <c r="W100" s="333">
        <v>261.00914211999998</v>
      </c>
      <c r="X100" s="333">
        <v>264.76224100000002</v>
      </c>
      <c r="Y100" s="333">
        <v>286.74471144</v>
      </c>
      <c r="Z100" s="333">
        <v>300.43989476999997</v>
      </c>
      <c r="AA100" s="333">
        <f t="shared" si="33"/>
        <v>307.51711061000003</v>
      </c>
      <c r="AB100" s="331"/>
      <c r="AC100" s="333">
        <v>75.110862620000006</v>
      </c>
      <c r="AD100" s="333">
        <v>150.22172524999999</v>
      </c>
      <c r="AE100" s="336">
        <v>225.33258787</v>
      </c>
      <c r="AF100" s="336">
        <v>300.43989476999997</v>
      </c>
      <c r="AG100" s="336">
        <v>76.879787309999998</v>
      </c>
      <c r="AH100" s="336">
        <v>153.75957462</v>
      </c>
      <c r="AI100" s="336">
        <v>230.63936193000001</v>
      </c>
      <c r="AJ100" s="336">
        <v>307.51711061000003</v>
      </c>
      <c r="AK100" s="331"/>
      <c r="AL100" s="333">
        <f t="shared" si="34"/>
        <v>75.110862620000006</v>
      </c>
      <c r="AM100" s="333">
        <f t="shared" si="35"/>
        <v>75.110862629999986</v>
      </c>
      <c r="AN100" s="333">
        <f t="shared" si="36"/>
        <v>75.110862620000006</v>
      </c>
      <c r="AO100" s="333">
        <f t="shared" si="37"/>
        <v>75.107306899999969</v>
      </c>
      <c r="AP100" s="333">
        <f t="shared" si="38"/>
        <v>76.879787309999998</v>
      </c>
      <c r="AQ100" s="333">
        <f t="shared" si="39"/>
        <v>76.879787309999998</v>
      </c>
      <c r="AR100" s="333">
        <f t="shared" si="39"/>
        <v>76.879787310000012</v>
      </c>
      <c r="AS100" s="333">
        <f t="shared" si="39"/>
        <v>76.877748680000025</v>
      </c>
      <c r="AT100" s="331"/>
      <c r="AU100" s="331"/>
      <c r="AV100" s="331"/>
      <c r="AW100" s="331"/>
      <c r="AX100" s="331"/>
      <c r="AY100" s="331"/>
      <c r="AZ100" s="78"/>
    </row>
    <row r="101" spans="2:52" s="41" customFormat="1" ht="15" customHeight="1" x14ac:dyDescent="0.35">
      <c r="B101" s="82" t="s">
        <v>162</v>
      </c>
      <c r="C101" s="82"/>
      <c r="D101" s="82"/>
      <c r="E101" s="82"/>
      <c r="F101" s="82"/>
      <c r="G101" s="82"/>
      <c r="H101" s="82"/>
      <c r="I101" s="82"/>
      <c r="J101" s="82"/>
      <c r="K101" s="82"/>
      <c r="L101" s="82"/>
      <c r="M101" s="82"/>
      <c r="N101" s="82"/>
      <c r="O101" s="82"/>
      <c r="P101" s="82"/>
      <c r="Q101" s="82"/>
      <c r="R101" s="82"/>
      <c r="S101" s="82"/>
      <c r="T101" s="333">
        <v>-8.6565622879999857</v>
      </c>
      <c r="U101" s="333">
        <v>-23.128224020000111</v>
      </c>
      <c r="V101" s="333">
        <v>-4.8370105499999978</v>
      </c>
      <c r="W101" s="333">
        <v>-16.133917549999978</v>
      </c>
      <c r="X101" s="333">
        <v>-14.908851769999984</v>
      </c>
      <c r="Y101" s="333">
        <v>-11.976865029999999</v>
      </c>
      <c r="Z101" s="333">
        <v>0.8118701400000532</v>
      </c>
      <c r="AA101" s="333">
        <f t="shared" si="33"/>
        <v>-4.1528017700001669</v>
      </c>
      <c r="AB101" s="213"/>
      <c r="AC101" s="333">
        <v>-2.3786393899999894</v>
      </c>
      <c r="AD101" s="333">
        <v>-3.2522740500000111</v>
      </c>
      <c r="AE101" s="336">
        <v>-3.9832192499999906</v>
      </c>
      <c r="AF101" s="336">
        <v>0.8118701400000532</v>
      </c>
      <c r="AG101" s="336">
        <v>-2.1168543599999907</v>
      </c>
      <c r="AH101" s="336">
        <v>-4.4103820999999925</v>
      </c>
      <c r="AI101" s="336">
        <v>-7.1321950200000117</v>
      </c>
      <c r="AJ101" s="336">
        <v>-4.1528017700001669</v>
      </c>
      <c r="AK101" s="213"/>
      <c r="AL101" s="333">
        <f t="shared" si="34"/>
        <v>-2.3786393899999894</v>
      </c>
      <c r="AM101" s="333">
        <f t="shared" si="35"/>
        <v>-0.87363466000002177</v>
      </c>
      <c r="AN101" s="333">
        <f t="shared" si="36"/>
        <v>-0.73094519999997942</v>
      </c>
      <c r="AO101" s="333">
        <f t="shared" si="37"/>
        <v>4.7950893900000437</v>
      </c>
      <c r="AP101" s="333">
        <f t="shared" si="38"/>
        <v>-2.1168543599999907</v>
      </c>
      <c r="AQ101" s="333">
        <f t="shared" si="39"/>
        <v>-2.2935277400000018</v>
      </c>
      <c r="AR101" s="333">
        <f t="shared" si="39"/>
        <v>-2.7218129200000192</v>
      </c>
      <c r="AS101" s="333">
        <f t="shared" si="39"/>
        <v>2.9793932499998448</v>
      </c>
      <c r="AT101" s="213"/>
      <c r="AU101" s="213"/>
      <c r="AV101" s="213"/>
      <c r="AW101" s="213"/>
      <c r="AX101" s="213"/>
      <c r="AY101" s="213"/>
      <c r="AZ101"/>
    </row>
    <row r="102" spans="2:52" s="41" customFormat="1" ht="15" customHeight="1" x14ac:dyDescent="0.35">
      <c r="B102" s="87" t="s">
        <v>163</v>
      </c>
      <c r="C102" s="87"/>
      <c r="D102" s="87"/>
      <c r="E102" s="87"/>
      <c r="F102" s="87"/>
      <c r="G102" s="87"/>
      <c r="H102" s="87"/>
      <c r="I102" s="87"/>
      <c r="J102" s="87"/>
      <c r="K102" s="87"/>
      <c r="L102" s="87"/>
      <c r="M102" s="87"/>
      <c r="N102" s="87"/>
      <c r="O102" s="87"/>
      <c r="P102" s="87"/>
      <c r="Q102" s="87"/>
      <c r="R102" s="87"/>
      <c r="S102" s="87"/>
      <c r="T102" s="332">
        <v>604.40698936599995</v>
      </c>
      <c r="U102" s="332">
        <v>575.36429114999999</v>
      </c>
      <c r="V102" s="332">
        <v>557.98686997000004</v>
      </c>
      <c r="W102" s="332">
        <v>527.34016732999999</v>
      </c>
      <c r="X102" s="332">
        <v>539.28048460000014</v>
      </c>
      <c r="Y102" s="332">
        <v>581.99274130999993</v>
      </c>
      <c r="Z102" s="332">
        <v>625.28610854999988</v>
      </c>
      <c r="AA102" s="332">
        <f t="shared" si="33"/>
        <v>618.00838800999986</v>
      </c>
      <c r="AB102" s="213"/>
      <c r="AC102" s="332">
        <v>146.62635824000003</v>
      </c>
      <c r="AD102" s="332">
        <v>298.24765723999997</v>
      </c>
      <c r="AE102" s="358">
        <v>447.78334477999994</v>
      </c>
      <c r="AF102" s="358">
        <v>625.28610854999988</v>
      </c>
      <c r="AG102" s="358">
        <v>151.24548487999999</v>
      </c>
      <c r="AH102" s="358">
        <v>303.55333397999993</v>
      </c>
      <c r="AI102" s="358">
        <v>450.38690514000007</v>
      </c>
      <c r="AJ102" s="358">
        <v>618.00838800999986</v>
      </c>
      <c r="AK102" s="213"/>
      <c r="AL102" s="332">
        <f t="shared" si="34"/>
        <v>146.62635824000003</v>
      </c>
      <c r="AM102" s="332">
        <f t="shared" si="35"/>
        <v>151.62129899999994</v>
      </c>
      <c r="AN102" s="332">
        <f t="shared" si="36"/>
        <v>149.53568753999997</v>
      </c>
      <c r="AO102" s="332">
        <f t="shared" si="37"/>
        <v>177.50276376999994</v>
      </c>
      <c r="AP102" s="332">
        <f t="shared" si="38"/>
        <v>151.24548487999999</v>
      </c>
      <c r="AQ102" s="332">
        <f t="shared" si="39"/>
        <v>152.30784909999994</v>
      </c>
      <c r="AR102" s="332">
        <f t="shared" si="39"/>
        <v>146.83357116000013</v>
      </c>
      <c r="AS102" s="332">
        <f t="shared" si="39"/>
        <v>167.6214828699998</v>
      </c>
      <c r="AT102" s="213"/>
      <c r="AU102" s="213"/>
      <c r="AV102" s="213"/>
      <c r="AW102" s="213"/>
      <c r="AX102" s="213"/>
      <c r="AY102" s="213"/>
      <c r="AZ102"/>
    </row>
    <row r="103" spans="2:52" s="41" customFormat="1" ht="15" customHeight="1" x14ac:dyDescent="0.35">
      <c r="B103" s="78" t="s">
        <v>164</v>
      </c>
      <c r="C103" s="78"/>
      <c r="D103" s="78"/>
      <c r="E103" s="78"/>
      <c r="F103" s="78"/>
      <c r="G103" s="78"/>
      <c r="H103" s="78"/>
      <c r="I103" s="78"/>
      <c r="J103" s="78"/>
      <c r="K103" s="78"/>
      <c r="L103" s="78"/>
      <c r="M103" s="78"/>
      <c r="N103" s="78"/>
      <c r="O103" s="78"/>
      <c r="P103" s="78"/>
      <c r="Q103" s="78"/>
      <c r="R103" s="78"/>
      <c r="S103" s="78"/>
      <c r="T103" s="334" t="s">
        <v>18</v>
      </c>
      <c r="U103" s="333">
        <v>2.096458E-2</v>
      </c>
      <c r="V103" s="333">
        <v>6.2311600000000002E-2</v>
      </c>
      <c r="W103" s="333">
        <v>-0.25555322000000003</v>
      </c>
      <c r="X103" s="333">
        <v>-0.21975459999999999</v>
      </c>
      <c r="Y103" s="333">
        <v>-9.5560140000000002E-2</v>
      </c>
      <c r="Z103" s="333">
        <v>0.15168373999999998</v>
      </c>
      <c r="AA103" s="333">
        <f t="shared" si="33"/>
        <v>0</v>
      </c>
      <c r="AB103" s="213"/>
      <c r="AC103" s="333">
        <v>2.469818E-2</v>
      </c>
      <c r="AD103" s="333">
        <v>6.6695200000000008E-3</v>
      </c>
      <c r="AE103" s="336">
        <v>6.6695200000000008E-3</v>
      </c>
      <c r="AF103" s="336">
        <v>0.15168373999999998</v>
      </c>
      <c r="AG103" s="336">
        <v>0</v>
      </c>
      <c r="AH103" s="336">
        <v>0</v>
      </c>
      <c r="AI103" s="336">
        <v>0</v>
      </c>
      <c r="AJ103" s="336">
        <v>0</v>
      </c>
      <c r="AK103" s="213"/>
      <c r="AL103" s="333">
        <f t="shared" si="34"/>
        <v>2.469818E-2</v>
      </c>
      <c r="AM103" s="333">
        <f t="shared" si="35"/>
        <v>-1.8028659999999998E-2</v>
      </c>
      <c r="AN103" s="333">
        <f t="shared" si="36"/>
        <v>0</v>
      </c>
      <c r="AO103" s="333">
        <f t="shared" si="37"/>
        <v>0.14501421999999997</v>
      </c>
      <c r="AP103" s="333">
        <f t="shared" si="38"/>
        <v>0</v>
      </c>
      <c r="AQ103" s="333">
        <f t="shared" si="39"/>
        <v>0</v>
      </c>
      <c r="AR103" s="333">
        <f t="shared" si="39"/>
        <v>0</v>
      </c>
      <c r="AS103" s="333">
        <f t="shared" si="39"/>
        <v>0</v>
      </c>
      <c r="AT103" s="213"/>
      <c r="AU103" s="213"/>
      <c r="AV103" s="213"/>
      <c r="AW103" s="213"/>
      <c r="AX103" s="213"/>
      <c r="AY103" s="213"/>
      <c r="AZ103"/>
    </row>
    <row r="104" spans="2:52" s="41" customFormat="1" ht="15" customHeight="1" x14ac:dyDescent="0.35">
      <c r="B104" s="87" t="s">
        <v>70</v>
      </c>
      <c r="C104" s="87"/>
      <c r="D104" s="87"/>
      <c r="E104" s="87"/>
      <c r="F104" s="87"/>
      <c r="G104" s="87"/>
      <c r="H104" s="87"/>
      <c r="I104" s="87"/>
      <c r="J104" s="87"/>
      <c r="K104" s="87"/>
      <c r="L104" s="87"/>
      <c r="M104" s="87"/>
      <c r="N104" s="87"/>
      <c r="O104" s="87"/>
      <c r="P104" s="87"/>
      <c r="Q104" s="87"/>
      <c r="R104" s="87"/>
      <c r="S104" s="87"/>
      <c r="T104" s="332">
        <v>479.97422294400036</v>
      </c>
      <c r="U104" s="332">
        <v>477.15501070999971</v>
      </c>
      <c r="V104" s="332">
        <v>471.40043088999994</v>
      </c>
      <c r="W104" s="332">
        <v>531.34928236999997</v>
      </c>
      <c r="X104" s="332">
        <v>533.24719674000005</v>
      </c>
      <c r="Y104" s="332">
        <v>531.0354769600001</v>
      </c>
      <c r="Z104" s="332">
        <v>511.03362283000047</v>
      </c>
      <c r="AA104" s="332">
        <f t="shared" si="33"/>
        <v>543.94619560999979</v>
      </c>
      <c r="AB104" s="213"/>
      <c r="AC104" s="332">
        <v>134.79908440999995</v>
      </c>
      <c r="AD104" s="332">
        <v>266.21577335000006</v>
      </c>
      <c r="AE104" s="358">
        <v>400.48205887999984</v>
      </c>
      <c r="AF104" s="358">
        <v>511.03362283000047</v>
      </c>
      <c r="AG104" s="358">
        <v>136.25310524999998</v>
      </c>
      <c r="AH104" s="358">
        <v>272.60383218999999</v>
      </c>
      <c r="AI104" s="358">
        <v>413.70271656999989</v>
      </c>
      <c r="AJ104" s="358">
        <v>543.94619560999979</v>
      </c>
      <c r="AK104" s="213"/>
      <c r="AL104" s="332">
        <f t="shared" si="34"/>
        <v>134.79908440999995</v>
      </c>
      <c r="AM104" s="332">
        <f t="shared" si="35"/>
        <v>131.41668894000011</v>
      </c>
      <c r="AN104" s="332">
        <f t="shared" si="36"/>
        <v>134.26628552999978</v>
      </c>
      <c r="AO104" s="332">
        <f t="shared" si="37"/>
        <v>110.55156395000063</v>
      </c>
      <c r="AP104" s="332">
        <f t="shared" si="38"/>
        <v>136.25310524999998</v>
      </c>
      <c r="AQ104" s="332">
        <f t="shared" si="39"/>
        <v>136.35072694000002</v>
      </c>
      <c r="AR104" s="332">
        <f t="shared" si="39"/>
        <v>141.0988843799999</v>
      </c>
      <c r="AS104" s="332">
        <f t="shared" si="39"/>
        <v>130.2434790399999</v>
      </c>
      <c r="AT104" s="213"/>
      <c r="AU104" s="213"/>
      <c r="AV104" s="213"/>
      <c r="AW104" s="213"/>
      <c r="AX104" s="213"/>
      <c r="AY104" s="213"/>
      <c r="AZ104"/>
    </row>
    <row r="105" spans="2:52" ht="15" customHeight="1" x14ac:dyDescent="0.35">
      <c r="B105" s="85" t="s">
        <v>165</v>
      </c>
      <c r="C105" s="85"/>
      <c r="D105" s="85"/>
      <c r="E105" s="85"/>
      <c r="F105" s="85"/>
      <c r="G105" s="85"/>
      <c r="H105" s="85"/>
      <c r="I105" s="85"/>
      <c r="J105" s="85"/>
      <c r="K105" s="85"/>
      <c r="L105" s="85"/>
      <c r="M105" s="85"/>
      <c r="N105" s="85"/>
      <c r="O105" s="85"/>
      <c r="P105" s="85"/>
      <c r="Q105" s="85"/>
      <c r="R105" s="85"/>
      <c r="S105" s="85"/>
      <c r="T105" s="333">
        <v>254.25946613999997</v>
      </c>
      <c r="U105" s="333">
        <v>267.59960567999997</v>
      </c>
      <c r="V105" s="333">
        <v>269.86754105</v>
      </c>
      <c r="W105" s="333">
        <v>291.89273854999999</v>
      </c>
      <c r="X105" s="333">
        <v>301.70528679</v>
      </c>
      <c r="Y105" s="333">
        <v>311.80983140000006</v>
      </c>
      <c r="Z105" s="333">
        <v>302.68752194999996</v>
      </c>
      <c r="AA105" s="333">
        <f t="shared" si="33"/>
        <v>297.21277733999995</v>
      </c>
      <c r="AC105" s="333">
        <v>75.860064730000019</v>
      </c>
      <c r="AD105" s="333">
        <v>147.63444587000001</v>
      </c>
      <c r="AE105" s="336">
        <v>224.74707272000003</v>
      </c>
      <c r="AF105" s="336">
        <v>302.68752194999996</v>
      </c>
      <c r="AG105" s="336">
        <v>72.350546469999983</v>
      </c>
      <c r="AH105" s="336">
        <v>146.51587524000001</v>
      </c>
      <c r="AI105" s="336">
        <v>218.81120245000002</v>
      </c>
      <c r="AJ105" s="336">
        <v>297.21277733999995</v>
      </c>
      <c r="AL105" s="333">
        <f t="shared" si="34"/>
        <v>75.860064730000019</v>
      </c>
      <c r="AM105" s="333">
        <f t="shared" si="35"/>
        <v>71.774381139999988</v>
      </c>
      <c r="AN105" s="333">
        <f t="shared" si="36"/>
        <v>77.112626850000026</v>
      </c>
      <c r="AO105" s="333">
        <f t="shared" si="37"/>
        <v>77.940449229999928</v>
      </c>
      <c r="AP105" s="333">
        <f t="shared" si="38"/>
        <v>72.350546469999983</v>
      </c>
      <c r="AQ105" s="333">
        <f t="shared" si="39"/>
        <v>74.165328770000031</v>
      </c>
      <c r="AR105" s="333">
        <f t="shared" si="39"/>
        <v>72.295327210000011</v>
      </c>
      <c r="AS105" s="333">
        <f t="shared" si="39"/>
        <v>78.401574889999921</v>
      </c>
    </row>
    <row r="106" spans="2:52" ht="15" customHeight="1" x14ac:dyDescent="0.35">
      <c r="B106" s="87" t="s">
        <v>166</v>
      </c>
      <c r="C106" s="87"/>
      <c r="D106" s="87"/>
      <c r="E106" s="87"/>
      <c r="F106" s="87"/>
      <c r="G106" s="87"/>
      <c r="H106" s="87"/>
      <c r="I106" s="87"/>
      <c r="J106" s="87"/>
      <c r="K106" s="87"/>
      <c r="L106" s="87"/>
      <c r="M106" s="87"/>
      <c r="N106" s="87"/>
      <c r="O106" s="87"/>
      <c r="P106" s="87"/>
      <c r="Q106" s="87"/>
      <c r="R106" s="87"/>
      <c r="S106" s="87"/>
      <c r="T106" s="332">
        <v>225.71475680400042</v>
      </c>
      <c r="U106" s="332">
        <v>209.55540502999972</v>
      </c>
      <c r="V106" s="332">
        <v>201.53288983999997</v>
      </c>
      <c r="W106" s="332">
        <v>239.45654381999998</v>
      </c>
      <c r="X106" s="332">
        <v>231.54190994999996</v>
      </c>
      <c r="Y106" s="332">
        <v>219.22564556000043</v>
      </c>
      <c r="Z106" s="332">
        <v>208.34610088000031</v>
      </c>
      <c r="AA106" s="332">
        <f t="shared" si="33"/>
        <v>246.73341826999979</v>
      </c>
      <c r="AC106" s="332">
        <v>58.93901967999998</v>
      </c>
      <c r="AD106" s="332">
        <v>118.58132748000007</v>
      </c>
      <c r="AE106" s="358">
        <v>175.73498616000029</v>
      </c>
      <c r="AF106" s="358">
        <v>208.34610088000031</v>
      </c>
      <c r="AG106" s="358">
        <v>63.90255878000012</v>
      </c>
      <c r="AH106" s="358">
        <v>126.08795695000003</v>
      </c>
      <c r="AI106" s="358">
        <v>194.89151411999987</v>
      </c>
      <c r="AJ106" s="358">
        <v>246.73341826999979</v>
      </c>
      <c r="AL106" s="332">
        <f t="shared" si="34"/>
        <v>58.93901967999998</v>
      </c>
      <c r="AM106" s="332">
        <f t="shared" si="35"/>
        <v>59.64230780000009</v>
      </c>
      <c r="AN106" s="332">
        <f t="shared" si="36"/>
        <v>57.15365868000022</v>
      </c>
      <c r="AO106" s="332">
        <f t="shared" si="37"/>
        <v>32.611114720000018</v>
      </c>
      <c r="AP106" s="332">
        <f t="shared" si="38"/>
        <v>63.90255878000012</v>
      </c>
      <c r="AQ106" s="332">
        <f t="shared" si="39"/>
        <v>62.185398169999914</v>
      </c>
      <c r="AR106" s="332">
        <f t="shared" si="39"/>
        <v>68.803557169999834</v>
      </c>
      <c r="AS106" s="332">
        <f t="shared" si="39"/>
        <v>51.84190414999992</v>
      </c>
    </row>
    <row r="107" spans="2:52" ht="15" customHeight="1" x14ac:dyDescent="0.35">
      <c r="B107" s="87"/>
      <c r="C107" s="87"/>
      <c r="D107" s="87"/>
      <c r="E107" s="87"/>
      <c r="F107" s="87"/>
      <c r="G107" s="87"/>
      <c r="H107" s="87"/>
      <c r="I107" s="87"/>
      <c r="J107" s="87"/>
      <c r="K107" s="87"/>
      <c r="L107" s="87"/>
      <c r="M107" s="87"/>
      <c r="N107" s="87"/>
      <c r="O107" s="87"/>
      <c r="P107" s="87"/>
      <c r="Q107" s="87"/>
      <c r="R107" s="87"/>
      <c r="S107" s="87"/>
    </row>
    <row r="108" spans="2:52" ht="15" customHeight="1" x14ac:dyDescent="0.35">
      <c r="B108" s="171" t="s">
        <v>129</v>
      </c>
      <c r="C108" s="171"/>
      <c r="D108" s="171"/>
      <c r="E108" s="171"/>
      <c r="F108" s="171"/>
      <c r="G108" s="171"/>
      <c r="H108" s="171"/>
      <c r="I108" s="171"/>
      <c r="J108" s="171"/>
      <c r="K108" s="171"/>
      <c r="L108" s="171"/>
      <c r="M108" s="171"/>
      <c r="N108" s="171"/>
      <c r="O108" s="171"/>
      <c r="P108" s="171"/>
      <c r="Q108" s="171"/>
      <c r="R108" s="171"/>
      <c r="S108" s="171"/>
      <c r="T108" s="218">
        <v>2018</v>
      </c>
      <c r="U108" s="218">
        <v>2019</v>
      </c>
      <c r="V108" s="218">
        <v>2020</v>
      </c>
      <c r="W108" s="218">
        <v>2021</v>
      </c>
      <c r="X108" s="218">
        <v>2022</v>
      </c>
      <c r="Y108" s="218">
        <v>2023</v>
      </c>
      <c r="Z108" s="221">
        <v>2024</v>
      </c>
      <c r="AA108" s="220">
        <v>2025</v>
      </c>
      <c r="AC108" s="221" t="s">
        <v>3</v>
      </c>
      <c r="AD108" s="221" t="s">
        <v>4</v>
      </c>
      <c r="AE108" s="221" t="s">
        <v>5</v>
      </c>
      <c r="AF108" s="221">
        <v>2024</v>
      </c>
      <c r="AG108" s="222" t="s">
        <v>6</v>
      </c>
      <c r="AH108" s="222" t="s">
        <v>7</v>
      </c>
      <c r="AI108" s="222" t="s">
        <v>8</v>
      </c>
      <c r="AJ108" s="222">
        <v>2025</v>
      </c>
      <c r="AL108" s="221" t="s">
        <v>3</v>
      </c>
      <c r="AM108" s="221" t="s">
        <v>24</v>
      </c>
      <c r="AN108" s="221" t="s">
        <v>25</v>
      </c>
      <c r="AO108" s="221" t="s">
        <v>26</v>
      </c>
      <c r="AP108" s="222" t="s">
        <v>6</v>
      </c>
      <c r="AQ108" s="222" t="s">
        <v>27</v>
      </c>
      <c r="AR108" s="222" t="s">
        <v>28</v>
      </c>
      <c r="AS108" s="222" t="s">
        <v>29</v>
      </c>
    </row>
    <row r="109" spans="2:52" ht="15" customHeight="1" x14ac:dyDescent="0.35">
      <c r="B109" s="50" t="s">
        <v>130</v>
      </c>
      <c r="C109" s="50"/>
      <c r="D109" s="50"/>
      <c r="E109" s="50"/>
      <c r="F109" s="50"/>
      <c r="G109" s="50"/>
      <c r="H109" s="50"/>
      <c r="I109" s="50"/>
      <c r="J109" s="50"/>
      <c r="K109" s="50"/>
      <c r="L109" s="50"/>
      <c r="M109" s="50"/>
      <c r="N109" s="50"/>
      <c r="O109" s="50"/>
      <c r="P109" s="50"/>
      <c r="Q109" s="50"/>
      <c r="R109" s="50"/>
      <c r="S109" s="50"/>
      <c r="T109" s="332">
        <v>2995.7289300000002</v>
      </c>
      <c r="U109" s="332">
        <v>2973.9040199999999</v>
      </c>
      <c r="V109" s="332">
        <v>2906.1210799999999</v>
      </c>
      <c r="W109" s="332">
        <v>2833.1728400000002</v>
      </c>
      <c r="X109" s="332">
        <v>2935.1695199999999</v>
      </c>
      <c r="Y109" s="250">
        <v>2938.9917681832003</v>
      </c>
      <c r="Z109" s="332">
        <v>2971.282878741466</v>
      </c>
      <c r="AA109" s="332">
        <f t="shared" ref="AA109:AA111" si="40">AJ109</f>
        <v>2994.9935197276018</v>
      </c>
      <c r="AB109" s="289"/>
      <c r="AC109" s="332">
        <v>2970.7629314344999</v>
      </c>
      <c r="AD109" s="332">
        <v>2967.9573043132841</v>
      </c>
      <c r="AE109" s="332">
        <v>2967.9573043132841</v>
      </c>
      <c r="AF109" s="332">
        <v>2971.282878741466</v>
      </c>
      <c r="AG109" s="332">
        <v>2991.9800649933709</v>
      </c>
      <c r="AH109" s="332">
        <v>2992.4839738797073</v>
      </c>
      <c r="AI109" s="332">
        <f>'Operating Data'!AI108</f>
        <v>2992.4869189463029</v>
      </c>
      <c r="AJ109" s="332">
        <f>'Operating Data'!AJ108</f>
        <v>2994.9935197276018</v>
      </c>
      <c r="AL109" s="332"/>
      <c r="AM109" s="332"/>
      <c r="AN109" s="332"/>
      <c r="AO109" s="332"/>
      <c r="AP109" s="332"/>
      <c r="AQ109" s="332"/>
      <c r="AR109" s="332"/>
      <c r="AS109" s="332"/>
    </row>
    <row r="110" spans="2:52" ht="15" customHeight="1" x14ac:dyDescent="0.35">
      <c r="B110" s="43" t="s">
        <v>151</v>
      </c>
      <c r="C110" s="43"/>
      <c r="D110" s="43"/>
      <c r="E110" s="43"/>
      <c r="F110" s="43"/>
      <c r="G110" s="43"/>
      <c r="H110" s="43"/>
      <c r="I110" s="43"/>
      <c r="J110" s="43"/>
      <c r="K110" s="43"/>
      <c r="L110" s="43"/>
      <c r="M110" s="43"/>
      <c r="N110" s="43"/>
      <c r="O110" s="43"/>
      <c r="P110" s="43"/>
      <c r="Q110" s="43"/>
      <c r="R110" s="43"/>
      <c r="S110" s="43"/>
      <c r="T110" s="333">
        <v>1831.6085</v>
      </c>
      <c r="U110" s="333">
        <v>1816.4480000000001</v>
      </c>
      <c r="V110" s="333">
        <v>1754.29</v>
      </c>
      <c r="W110" s="333">
        <v>1677.6233999999999</v>
      </c>
      <c r="X110" s="333">
        <v>1696.1631</v>
      </c>
      <c r="Y110" s="322">
        <v>1697.9858186104</v>
      </c>
      <c r="Z110" s="333">
        <v>1713.3846924118029</v>
      </c>
      <c r="AA110" s="333">
        <f t="shared" si="40"/>
        <v>1724.69144160977</v>
      </c>
      <c r="AC110" s="333">
        <v>1713.1373648563999</v>
      </c>
      <c r="AD110" s="333">
        <v>1709.4158450589159</v>
      </c>
      <c r="AE110" s="333">
        <v>1709.4158450589159</v>
      </c>
      <c r="AF110" s="333">
        <v>1713.3846924118029</v>
      </c>
      <c r="AG110" s="333">
        <v>1723.2544337735289</v>
      </c>
      <c r="AH110" s="333">
        <v>1723.4947297402121</v>
      </c>
      <c r="AI110" s="333">
        <f>'Operating Data'!AI109</f>
        <v>1723.4961341362118</v>
      </c>
      <c r="AJ110" s="333">
        <f>'Operating Data'!AJ109</f>
        <v>1724.69144160977</v>
      </c>
      <c r="AL110" s="333"/>
      <c r="AM110" s="333"/>
      <c r="AN110" s="333"/>
      <c r="AO110" s="333"/>
      <c r="AP110" s="333"/>
      <c r="AQ110" s="333"/>
      <c r="AR110" s="333"/>
      <c r="AS110" s="333"/>
    </row>
    <row r="111" spans="2:52" ht="15" customHeight="1" x14ac:dyDescent="0.35">
      <c r="B111" s="43" t="s">
        <v>152</v>
      </c>
      <c r="C111" s="43"/>
      <c r="D111" s="43"/>
      <c r="E111" s="43"/>
      <c r="F111" s="43"/>
      <c r="G111" s="43"/>
      <c r="H111" s="43"/>
      <c r="I111" s="43"/>
      <c r="J111" s="43"/>
      <c r="K111" s="43"/>
      <c r="L111" s="43"/>
      <c r="M111" s="43"/>
      <c r="N111" s="43"/>
      <c r="O111" s="43"/>
      <c r="P111" s="43"/>
      <c r="Q111" s="43"/>
      <c r="R111" s="43"/>
      <c r="S111" s="43"/>
      <c r="T111" s="333">
        <v>1164.1204299999999</v>
      </c>
      <c r="U111" s="333">
        <v>1157.4560200000001</v>
      </c>
      <c r="V111" s="333">
        <v>1151.8310799999999</v>
      </c>
      <c r="W111" s="333">
        <v>1155.54944</v>
      </c>
      <c r="X111" s="333">
        <v>1239.0064199999999</v>
      </c>
      <c r="Y111" s="322">
        <v>1241.0059495728001</v>
      </c>
      <c r="Z111" s="333">
        <v>1257.8981863296631</v>
      </c>
      <c r="AA111" s="333">
        <f t="shared" si="40"/>
        <v>1270.302078117832</v>
      </c>
      <c r="AC111" s="333">
        <v>1257.6255665781</v>
      </c>
      <c r="AD111" s="333">
        <v>1258.541459254368</v>
      </c>
      <c r="AE111" s="333">
        <v>1258.541459254368</v>
      </c>
      <c r="AF111" s="333">
        <v>1257.8981863296631</v>
      </c>
      <c r="AG111" s="333">
        <v>1268.7256312198419</v>
      </c>
      <c r="AH111" s="333">
        <v>1268.989244139495</v>
      </c>
      <c r="AI111" s="333">
        <f>'Operating Data'!AI110</f>
        <v>1268.9907848100911</v>
      </c>
      <c r="AJ111" s="333">
        <f>'Operating Data'!AJ110</f>
        <v>1270.302078117832</v>
      </c>
      <c r="AL111" s="333"/>
      <c r="AM111" s="333"/>
      <c r="AN111" s="333"/>
      <c r="AO111" s="333"/>
      <c r="AP111" s="333"/>
      <c r="AQ111" s="333"/>
      <c r="AR111" s="333"/>
      <c r="AS111" s="333"/>
    </row>
    <row r="112" spans="2:52" ht="15" customHeight="1" x14ac:dyDescent="0.35">
      <c r="B112" s="41"/>
      <c r="C112" s="41"/>
      <c r="D112" s="41"/>
      <c r="E112" s="41"/>
      <c r="F112" s="41"/>
      <c r="G112" s="41"/>
      <c r="H112" s="41"/>
      <c r="I112" s="41"/>
      <c r="J112" s="41"/>
      <c r="K112" s="41"/>
      <c r="L112" s="41"/>
      <c r="M112" s="41"/>
      <c r="N112" s="41"/>
      <c r="O112" s="41"/>
      <c r="P112" s="41"/>
      <c r="Q112" s="41"/>
      <c r="R112" s="41"/>
      <c r="S112" s="41"/>
      <c r="T112" s="449"/>
      <c r="U112" s="449"/>
      <c r="V112" s="449"/>
      <c r="W112" s="449"/>
      <c r="X112" s="449"/>
      <c r="Y112" s="449"/>
      <c r="Z112" s="449"/>
      <c r="AA112" s="449"/>
      <c r="AC112" s="355"/>
      <c r="AD112" s="355"/>
      <c r="AE112" s="355"/>
      <c r="AF112" s="355"/>
      <c r="AG112" s="355"/>
      <c r="AH112" s="355"/>
      <c r="AI112" s="355"/>
      <c r="AJ112" s="355"/>
      <c r="AL112" s="355"/>
      <c r="AM112" s="355"/>
      <c r="AN112" s="355"/>
      <c r="AO112" s="355"/>
      <c r="AP112" s="355"/>
      <c r="AQ112" s="355"/>
      <c r="AR112" s="355"/>
      <c r="AS112" s="355"/>
    </row>
    <row r="113" spans="2:45" ht="15" customHeight="1" x14ac:dyDescent="0.35">
      <c r="B113" s="50" t="s">
        <v>133</v>
      </c>
      <c r="C113" s="50"/>
      <c r="D113" s="50"/>
      <c r="E113" s="50"/>
      <c r="F113" s="50"/>
      <c r="G113" s="50"/>
      <c r="H113" s="50"/>
      <c r="I113" s="50"/>
      <c r="J113" s="50"/>
      <c r="K113" s="50"/>
      <c r="L113" s="50"/>
      <c r="M113" s="50"/>
      <c r="N113" s="50"/>
      <c r="O113" s="50"/>
      <c r="P113" s="50"/>
      <c r="Q113" s="50"/>
      <c r="R113" s="50"/>
      <c r="S113" s="50"/>
      <c r="T113" s="355"/>
      <c r="U113" s="355"/>
      <c r="V113" s="355"/>
      <c r="W113" s="355"/>
      <c r="X113" s="355"/>
      <c r="Y113" s="355"/>
      <c r="Z113" s="355"/>
      <c r="AA113" s="355"/>
      <c r="AC113" s="355"/>
      <c r="AD113" s="355"/>
      <c r="AE113" s="355"/>
      <c r="AF113" s="355"/>
      <c r="AG113" s="355"/>
      <c r="AH113" s="355"/>
      <c r="AI113" s="355"/>
      <c r="AJ113" s="355"/>
      <c r="AL113" s="355"/>
      <c r="AM113" s="355"/>
      <c r="AN113" s="355"/>
      <c r="AO113" s="355"/>
      <c r="AP113" s="355"/>
      <c r="AQ113" s="355"/>
      <c r="AR113" s="355"/>
      <c r="AS113" s="355"/>
    </row>
    <row r="114" spans="2:45" ht="15" customHeight="1" x14ac:dyDescent="0.35">
      <c r="B114" s="18" t="s">
        <v>134</v>
      </c>
      <c r="C114" s="18"/>
      <c r="D114" s="18"/>
      <c r="E114" s="18"/>
      <c r="F114" s="18"/>
      <c r="G114" s="18"/>
      <c r="H114" s="18"/>
      <c r="I114" s="18"/>
      <c r="J114" s="18"/>
      <c r="K114" s="18"/>
      <c r="L114" s="18"/>
      <c r="M114" s="18"/>
      <c r="N114" s="18"/>
      <c r="O114" s="18"/>
      <c r="P114" s="18"/>
      <c r="Q114" s="18"/>
      <c r="R114" s="18"/>
      <c r="S114" s="18"/>
      <c r="T114" s="333">
        <v>226307.95253800001</v>
      </c>
      <c r="U114" s="333">
        <v>226822.67702099998</v>
      </c>
      <c r="V114" s="333">
        <v>228349.13084600001</v>
      </c>
      <c r="W114" s="333">
        <v>230675.76</v>
      </c>
      <c r="X114" s="333">
        <v>232089.07</v>
      </c>
      <c r="Y114" s="333">
        <v>234668.49000000002</v>
      </c>
      <c r="Z114" s="333">
        <v>236136.71000000002</v>
      </c>
      <c r="AA114" s="333">
        <f t="shared" ref="AA114:AA117" si="41">AJ114</f>
        <v>237334.91</v>
      </c>
      <c r="AC114" s="333">
        <v>234773.65</v>
      </c>
      <c r="AD114" s="333">
        <v>234875.4</v>
      </c>
      <c r="AE114" s="333">
        <v>234996.17</v>
      </c>
      <c r="AF114" s="333">
        <v>236136.71000000002</v>
      </c>
      <c r="AG114" s="333">
        <v>236302.90999999997</v>
      </c>
      <c r="AH114" s="333">
        <v>236666</v>
      </c>
      <c r="AI114" s="333">
        <f>'Operating Data'!AI124</f>
        <v>237243</v>
      </c>
      <c r="AJ114" s="333">
        <f>'Operating Data'!AJ124</f>
        <v>237334.91</v>
      </c>
      <c r="AL114" s="333"/>
      <c r="AM114" s="333"/>
      <c r="AN114" s="333"/>
      <c r="AO114" s="333"/>
      <c r="AP114" s="333"/>
      <c r="AQ114" s="333"/>
      <c r="AR114" s="333"/>
      <c r="AS114" s="333"/>
    </row>
    <row r="115" spans="2:45" ht="15" customHeight="1" x14ac:dyDescent="0.35">
      <c r="B115" s="18" t="s">
        <v>136</v>
      </c>
      <c r="C115" s="18"/>
      <c r="D115" s="18"/>
      <c r="E115" s="18"/>
      <c r="F115" s="18"/>
      <c r="G115" s="18"/>
      <c r="H115" s="18"/>
      <c r="I115" s="18"/>
      <c r="J115" s="18"/>
      <c r="K115" s="18"/>
      <c r="L115" s="18"/>
      <c r="M115" s="18"/>
      <c r="N115" s="18"/>
      <c r="O115" s="18"/>
      <c r="P115" s="18"/>
      <c r="Q115" s="18"/>
      <c r="R115" s="18"/>
      <c r="S115" s="18"/>
      <c r="T115" s="333">
        <v>19.076000000000001</v>
      </c>
      <c r="U115" s="333">
        <v>22.513999999999999</v>
      </c>
      <c r="V115" s="333">
        <v>27.030999999999999</v>
      </c>
      <c r="W115" s="333">
        <v>34.082000000000001</v>
      </c>
      <c r="X115" s="333">
        <v>39.841999999999999</v>
      </c>
      <c r="Y115" s="333">
        <v>58.472999999999999</v>
      </c>
      <c r="Z115" s="333">
        <v>68.031000000000006</v>
      </c>
      <c r="AA115" s="333">
        <f t="shared" si="41"/>
        <v>68.754999999999995</v>
      </c>
      <c r="AC115" s="333">
        <v>62.887</v>
      </c>
      <c r="AD115" s="333">
        <v>65.644000000000005</v>
      </c>
      <c r="AE115" s="333">
        <v>67.266999999999996</v>
      </c>
      <c r="AF115" s="333">
        <v>68.031000000000006</v>
      </c>
      <c r="AG115" s="333">
        <v>68.031000000000006</v>
      </c>
      <c r="AH115" s="333">
        <v>68.426000000000002</v>
      </c>
      <c r="AI115" s="333">
        <f>'Operating Data'!AI131</f>
        <v>68.599999999999994</v>
      </c>
      <c r="AJ115" s="333">
        <f>'Operating Data'!AJ131</f>
        <v>68.754999999999995</v>
      </c>
      <c r="AL115" s="333"/>
      <c r="AM115" s="333"/>
      <c r="AN115" s="333"/>
      <c r="AO115" s="333"/>
      <c r="AP115" s="333"/>
      <c r="AQ115" s="333"/>
      <c r="AR115" s="333"/>
      <c r="AS115" s="333"/>
    </row>
    <row r="116" spans="2:45" ht="15" customHeight="1" x14ac:dyDescent="0.35">
      <c r="B116" s="18" t="s">
        <v>137</v>
      </c>
      <c r="C116" s="18"/>
      <c r="D116" s="18"/>
      <c r="E116" s="18"/>
      <c r="F116" s="18"/>
      <c r="G116" s="18"/>
      <c r="H116" s="18"/>
      <c r="I116" s="18"/>
      <c r="J116" s="18"/>
      <c r="K116" s="18"/>
      <c r="L116" s="18"/>
      <c r="M116" s="18"/>
      <c r="N116" s="18"/>
      <c r="O116" s="18"/>
      <c r="P116" s="18"/>
      <c r="Q116" s="18"/>
      <c r="R116" s="18"/>
      <c r="S116" s="18"/>
      <c r="T116" s="333">
        <v>1922.991</v>
      </c>
      <c r="U116" s="333">
        <v>2578.1669999999999</v>
      </c>
      <c r="V116" s="333">
        <v>3208.2089999999998</v>
      </c>
      <c r="W116" s="333">
        <v>3983.1039999999998</v>
      </c>
      <c r="X116" s="333">
        <v>4593.9399999999996</v>
      </c>
      <c r="Y116" s="333">
        <v>5620.1880000000001</v>
      </c>
      <c r="Z116" s="333">
        <v>6579.0839999999998</v>
      </c>
      <c r="AA116" s="333">
        <f t="shared" si="41"/>
        <v>6682.9719999999998</v>
      </c>
      <c r="AC116" s="333">
        <v>5883.7049999999999</v>
      </c>
      <c r="AD116" s="333">
        <v>6162.9830000000002</v>
      </c>
      <c r="AE116" s="333">
        <v>6406.19</v>
      </c>
      <c r="AF116" s="333">
        <v>6579.0839999999998</v>
      </c>
      <c r="AG116" s="333">
        <v>6608.4679999999998</v>
      </c>
      <c r="AH116" s="333">
        <v>6636.1409999999996</v>
      </c>
      <c r="AI116" s="333">
        <f>'Operating Data'!AI135</f>
        <v>6659.8909999999996</v>
      </c>
      <c r="AJ116" s="333">
        <f>'Operating Data'!AJ135</f>
        <v>6682.9719999999998</v>
      </c>
      <c r="AL116" s="333"/>
      <c r="AM116" s="333"/>
      <c r="AN116" s="333"/>
      <c r="AO116" s="333"/>
      <c r="AP116" s="333"/>
      <c r="AQ116" s="333"/>
      <c r="AR116" s="333"/>
      <c r="AS116" s="333"/>
    </row>
    <row r="117" spans="2:45" ht="15" customHeight="1" x14ac:dyDescent="0.35">
      <c r="B117" s="21" t="s">
        <v>153</v>
      </c>
      <c r="C117" s="21"/>
      <c r="D117" s="21"/>
      <c r="E117" s="21"/>
      <c r="F117" s="21"/>
      <c r="G117" s="21"/>
      <c r="H117" s="21"/>
      <c r="I117" s="21"/>
      <c r="J117" s="21"/>
      <c r="K117" s="21"/>
      <c r="L117" s="21"/>
      <c r="M117" s="21"/>
      <c r="N117" s="21"/>
      <c r="O117" s="21"/>
      <c r="P117" s="21"/>
      <c r="Q117" s="21"/>
      <c r="R117" s="21"/>
      <c r="S117" s="21"/>
      <c r="T117" s="356" t="s">
        <v>18</v>
      </c>
      <c r="U117" s="356">
        <v>0.41070893200610825</v>
      </c>
      <c r="V117" s="356">
        <v>0.50903986706166515</v>
      </c>
      <c r="W117" s="356">
        <v>0.62527662234482184</v>
      </c>
      <c r="X117" s="356">
        <v>0.71503025999642933</v>
      </c>
      <c r="Y117" s="356">
        <v>0.86672190677376038</v>
      </c>
      <c r="Z117" s="356">
        <v>1.0058654093127362</v>
      </c>
      <c r="AA117" s="356">
        <f t="shared" si="41"/>
        <v>1.0124814656635841</v>
      </c>
      <c r="AC117" s="356">
        <v>0.9064527450071731</v>
      </c>
      <c r="AD117" s="356">
        <v>0.94679963787079946</v>
      </c>
      <c r="AE117" s="356">
        <v>0.98164308326081551</v>
      </c>
      <c r="AF117" s="356">
        <v>1.0058654093127362</v>
      </c>
      <c r="AG117" s="356">
        <v>1.0083851172408826</v>
      </c>
      <c r="AH117" s="356">
        <v>1.0097242473674464</v>
      </c>
      <c r="AI117" s="356">
        <f>'Operating Data'!AI136</f>
        <v>1.0112083499846343</v>
      </c>
      <c r="AJ117" s="356">
        <f>'Operating Data'!AJ136</f>
        <v>1.0124814656635841</v>
      </c>
      <c r="AL117" s="356"/>
      <c r="AM117" s="333"/>
      <c r="AN117" s="333"/>
      <c r="AO117" s="333"/>
      <c r="AP117" s="333"/>
      <c r="AQ117" s="333"/>
      <c r="AR117" s="333"/>
      <c r="AS117" s="333"/>
    </row>
    <row r="118" spans="2:45" ht="15" customHeight="1" x14ac:dyDescent="0.35">
      <c r="B118" s="21"/>
      <c r="C118" s="21"/>
      <c r="D118" s="21"/>
      <c r="E118" s="21"/>
      <c r="F118" s="21"/>
      <c r="G118" s="21"/>
      <c r="H118" s="21"/>
      <c r="I118" s="21"/>
      <c r="J118" s="21"/>
      <c r="K118" s="21"/>
      <c r="L118" s="21"/>
      <c r="M118" s="21"/>
      <c r="N118" s="21"/>
      <c r="O118" s="21"/>
      <c r="P118" s="21"/>
      <c r="Q118" s="21"/>
      <c r="R118" s="21"/>
      <c r="S118" s="21"/>
      <c r="T118" s="356"/>
      <c r="U118" s="356"/>
      <c r="V118" s="356"/>
      <c r="W118" s="356"/>
      <c r="X118" s="356"/>
      <c r="Y118" s="356"/>
      <c r="Z118" s="356"/>
      <c r="AA118" s="356"/>
      <c r="AC118" s="356"/>
      <c r="AD118" s="356"/>
      <c r="AE118" s="356"/>
      <c r="AF118" s="356"/>
      <c r="AG118" s="356"/>
      <c r="AH118" s="356"/>
      <c r="AI118" s="356"/>
      <c r="AJ118" s="356"/>
      <c r="AL118" s="356"/>
      <c r="AM118" s="333"/>
      <c r="AN118" s="333"/>
      <c r="AO118" s="333"/>
      <c r="AP118" s="333"/>
      <c r="AQ118" s="333"/>
      <c r="AR118" s="333"/>
      <c r="AS118" s="333"/>
    </row>
    <row r="119" spans="2:45" ht="15" customHeight="1" x14ac:dyDescent="0.35">
      <c r="B119" s="48" t="s">
        <v>138</v>
      </c>
      <c r="C119" s="48"/>
      <c r="D119" s="48"/>
      <c r="E119" s="48"/>
      <c r="F119" s="48"/>
      <c r="G119" s="48"/>
      <c r="H119" s="48"/>
      <c r="I119" s="48"/>
      <c r="J119" s="48"/>
      <c r="K119" s="48"/>
      <c r="L119" s="48"/>
      <c r="M119" s="48"/>
      <c r="N119" s="48"/>
      <c r="O119" s="48"/>
      <c r="P119" s="48"/>
      <c r="Q119" s="48"/>
      <c r="R119" s="48"/>
      <c r="S119" s="48"/>
      <c r="T119" s="332">
        <v>6225.643</v>
      </c>
      <c r="U119" s="332">
        <v>6277.3580000000002</v>
      </c>
      <c r="V119" s="332">
        <v>6302.4709999999995</v>
      </c>
      <c r="W119" s="332">
        <v>6370.1469999999999</v>
      </c>
      <c r="X119" s="332">
        <v>6424.8190000000004</v>
      </c>
      <c r="Y119" s="250">
        <v>6484.4189999999999</v>
      </c>
      <c r="Z119" s="332">
        <v>6540.72</v>
      </c>
      <c r="AA119" s="332">
        <f t="shared" ref="AA119:AA126" si="42">AJ119</f>
        <v>6600.5870000000004</v>
      </c>
      <c r="AC119" s="332">
        <v>6490.9120000000003</v>
      </c>
      <c r="AD119" s="332">
        <v>6509.2790000000005</v>
      </c>
      <c r="AE119" s="332">
        <v>6525.9870000000001</v>
      </c>
      <c r="AF119" s="332">
        <v>6540.72</v>
      </c>
      <c r="AG119" s="332">
        <v>6553.5159999999996</v>
      </c>
      <c r="AH119" s="332">
        <v>6572.2309999999998</v>
      </c>
      <c r="AI119" s="332">
        <f>'Operating Data'!AI140</f>
        <v>6586.0720000000001</v>
      </c>
      <c r="AJ119" s="332">
        <f>'Operating Data'!AJ140</f>
        <v>6600.5870000000004</v>
      </c>
      <c r="AL119" s="332"/>
      <c r="AM119" s="332"/>
      <c r="AN119" s="332"/>
      <c r="AO119" s="332"/>
      <c r="AP119" s="332"/>
      <c r="AQ119" s="332"/>
      <c r="AR119" s="332"/>
      <c r="AS119" s="332"/>
    </row>
    <row r="120" spans="2:45" ht="15" customHeight="1" x14ac:dyDescent="0.35">
      <c r="B120" s="155" t="s">
        <v>139</v>
      </c>
      <c r="C120" s="155"/>
      <c r="D120" s="155"/>
      <c r="E120" s="155"/>
      <c r="F120" s="155"/>
      <c r="G120" s="155"/>
      <c r="H120" s="155"/>
      <c r="I120" s="155"/>
      <c r="J120" s="155"/>
      <c r="K120" s="155"/>
      <c r="L120" s="155"/>
      <c r="M120" s="155"/>
      <c r="N120" s="155"/>
      <c r="O120" s="155"/>
      <c r="P120" s="155"/>
      <c r="Q120" s="155"/>
      <c r="R120" s="155"/>
      <c r="S120" s="155"/>
      <c r="T120" s="344" t="s">
        <v>18</v>
      </c>
      <c r="U120" s="344">
        <v>8.3067724892031958E-3</v>
      </c>
      <c r="V120" s="345">
        <v>4.0005683919890345E-3</v>
      </c>
      <c r="W120" s="346">
        <v>1.0738010535867648E-2</v>
      </c>
      <c r="X120" s="346">
        <v>8.5825334956948218E-3</v>
      </c>
      <c r="Y120" s="346">
        <v>9.276525922364387E-3</v>
      </c>
      <c r="Z120" s="346">
        <v>8.6825049399184007E-3</v>
      </c>
      <c r="AA120" s="346">
        <f t="shared" si="42"/>
        <v>9.1529678689807881E-3</v>
      </c>
      <c r="AC120" s="346" t="s">
        <v>18</v>
      </c>
      <c r="AD120" s="346" t="s">
        <v>18</v>
      </c>
      <c r="AE120" s="346" t="s">
        <v>18</v>
      </c>
      <c r="AF120" s="346" t="s">
        <v>18</v>
      </c>
      <c r="AG120" s="346">
        <v>9.6448696269491041E-3</v>
      </c>
      <c r="AH120" s="346">
        <v>9.6711171851751043E-3</v>
      </c>
      <c r="AI120" s="346">
        <f>IFERROR(IF(OR(AI119/AE119-1&gt;2,AI119/AE119-1&lt;-0.95),"-",AI119/AE119-1),"-")</f>
        <v>9.207036422230086E-3</v>
      </c>
      <c r="AJ120" s="346">
        <f>IFERROR(IF(OR(AJ119/AF119-1&gt;2,AJ119/AF119-1&lt;-0.95),"-",AJ119/AF119-1),"-")</f>
        <v>9.1529678689807881E-3</v>
      </c>
      <c r="AL120" s="344"/>
      <c r="AM120" s="344"/>
      <c r="AN120" s="344"/>
      <c r="AO120" s="344"/>
      <c r="AP120" s="344"/>
      <c r="AQ120" s="344"/>
      <c r="AR120" s="344"/>
      <c r="AS120" s="344"/>
    </row>
    <row r="121" spans="2:45" ht="15" customHeight="1" x14ac:dyDescent="0.35">
      <c r="B121" s="43" t="s">
        <v>154</v>
      </c>
      <c r="C121" s="43"/>
      <c r="D121" s="43"/>
      <c r="E121" s="43"/>
      <c r="F121" s="43"/>
      <c r="G121" s="43"/>
      <c r="H121" s="43"/>
      <c r="I121" s="43"/>
      <c r="J121" s="43"/>
      <c r="K121" s="43"/>
      <c r="L121" s="43"/>
      <c r="M121" s="43"/>
      <c r="N121" s="43"/>
      <c r="O121" s="43"/>
      <c r="P121" s="43"/>
      <c r="Q121" s="43"/>
      <c r="R121" s="43"/>
      <c r="S121" s="43"/>
      <c r="T121" s="333">
        <v>25.100999999999999</v>
      </c>
      <c r="U121" s="333">
        <v>25.411999999999999</v>
      </c>
      <c r="V121" s="333">
        <v>25.489000000000001</v>
      </c>
      <c r="W121" s="333">
        <v>25.945</v>
      </c>
      <c r="X121" s="333">
        <v>26.306000000000001</v>
      </c>
      <c r="Y121" s="322">
        <v>26.541999999999998</v>
      </c>
      <c r="Z121" s="333">
        <v>26.972000000000001</v>
      </c>
      <c r="AA121" s="333">
        <f t="shared" si="42"/>
        <v>27.585000000000001</v>
      </c>
      <c r="AB121" s="333"/>
      <c r="AC121" s="333">
        <v>26.614999999999998</v>
      </c>
      <c r="AD121" s="333">
        <v>26.727</v>
      </c>
      <c r="AE121" s="333">
        <v>26.851000000000003</v>
      </c>
      <c r="AF121" s="333">
        <v>26.972000000000001</v>
      </c>
      <c r="AG121" s="333">
        <v>27.215999999999998</v>
      </c>
      <c r="AH121" s="333">
        <v>27.323</v>
      </c>
      <c r="AI121" s="333">
        <f>'Operating Data'!AI141</f>
        <v>27.460999999999999</v>
      </c>
      <c r="AJ121" s="333">
        <f>'Operating Data'!AJ141</f>
        <v>27.585000000000001</v>
      </c>
      <c r="AL121" s="333"/>
      <c r="AM121" s="333"/>
      <c r="AN121" s="333"/>
      <c r="AO121" s="333"/>
      <c r="AP121" s="333"/>
      <c r="AQ121" s="333"/>
      <c r="AR121" s="333"/>
      <c r="AS121" s="333"/>
    </row>
    <row r="122" spans="2:45" ht="15" customHeight="1" x14ac:dyDescent="0.35">
      <c r="B122" s="155" t="s">
        <v>139</v>
      </c>
      <c r="C122" s="155"/>
      <c r="D122" s="155"/>
      <c r="E122" s="155"/>
      <c r="F122" s="155"/>
      <c r="G122" s="155"/>
      <c r="H122" s="155"/>
      <c r="I122" s="155"/>
      <c r="J122" s="155"/>
      <c r="K122" s="155"/>
      <c r="L122" s="155"/>
      <c r="M122" s="155"/>
      <c r="N122" s="155"/>
      <c r="O122" s="155"/>
      <c r="P122" s="155"/>
      <c r="Q122" s="155"/>
      <c r="R122" s="155"/>
      <c r="S122" s="155"/>
      <c r="T122" s="344" t="s">
        <v>18</v>
      </c>
      <c r="U122" s="344">
        <v>1.2389944623720117E-2</v>
      </c>
      <c r="V122" s="345">
        <v>3.0300645364396139E-3</v>
      </c>
      <c r="W122" s="346">
        <v>1.7890070226372234E-2</v>
      </c>
      <c r="X122" s="346">
        <v>1.3914048949701385E-2</v>
      </c>
      <c r="Y122" s="346">
        <v>8.9713373374893379E-3</v>
      </c>
      <c r="Z122" s="346">
        <v>1.620073845226444E-2</v>
      </c>
      <c r="AA122" s="346">
        <f t="shared" si="42"/>
        <v>2.2727272727272707E-2</v>
      </c>
      <c r="AC122" s="346" t="s">
        <v>18</v>
      </c>
      <c r="AD122" s="346" t="s">
        <v>18</v>
      </c>
      <c r="AE122" s="346" t="s">
        <v>18</v>
      </c>
      <c r="AF122" s="346" t="s">
        <v>18</v>
      </c>
      <c r="AG122" s="346">
        <v>2.2581251174149886E-2</v>
      </c>
      <c r="AH122" s="346">
        <v>2.2299547274291953E-2</v>
      </c>
      <c r="AI122" s="346">
        <f>IFERROR(IF(OR(AI121/AE121-1&gt;2,AI121/AE121-1&lt;-0.95),"-",AI121/AE121-1),"-")</f>
        <v>2.2717962087072996E-2</v>
      </c>
      <c r="AJ122" s="346">
        <f>IFERROR(IF(OR(AJ121/AF121-1&gt;2,AJ121/AF121-1&lt;-0.95),"-",AJ121/AF121-1),"-")</f>
        <v>2.2727272727272707E-2</v>
      </c>
      <c r="AL122" s="344"/>
      <c r="AM122" s="344"/>
      <c r="AN122" s="344"/>
      <c r="AO122" s="344"/>
      <c r="AP122" s="344"/>
      <c r="AQ122" s="344"/>
      <c r="AR122" s="344"/>
      <c r="AS122" s="344"/>
    </row>
    <row r="123" spans="2:45" ht="15" customHeight="1" x14ac:dyDescent="0.35">
      <c r="B123" s="43" t="s">
        <v>155</v>
      </c>
      <c r="C123" s="43"/>
      <c r="D123" s="43"/>
      <c r="E123" s="43"/>
      <c r="F123" s="43"/>
      <c r="G123" s="43"/>
      <c r="H123" s="43"/>
      <c r="I123" s="43"/>
      <c r="J123" s="43"/>
      <c r="K123" s="43"/>
      <c r="L123" s="43"/>
      <c r="M123" s="43"/>
      <c r="N123" s="43"/>
      <c r="O123" s="43"/>
      <c r="P123" s="43"/>
      <c r="Q123" s="43"/>
      <c r="R123" s="43"/>
      <c r="S123" s="43"/>
      <c r="T123" s="333">
        <v>36.453000000000003</v>
      </c>
      <c r="U123" s="333">
        <v>37.143999999999998</v>
      </c>
      <c r="V123" s="333">
        <v>37.514000000000003</v>
      </c>
      <c r="W123" s="333">
        <v>38.401000000000003</v>
      </c>
      <c r="X123" s="333">
        <v>39.033999999999999</v>
      </c>
      <c r="Y123" s="322">
        <v>39.987000000000002</v>
      </c>
      <c r="Z123" s="333">
        <v>41.054000000000002</v>
      </c>
      <c r="AA123" s="333">
        <f t="shared" si="42"/>
        <v>42.386000000000003</v>
      </c>
      <c r="AB123" s="333"/>
      <c r="AC123" s="333">
        <v>40.159999999999997</v>
      </c>
      <c r="AD123" s="333">
        <v>40.582999999999998</v>
      </c>
      <c r="AE123" s="333">
        <v>40.762</v>
      </c>
      <c r="AF123" s="333">
        <v>41.054000000000002</v>
      </c>
      <c r="AG123" s="333">
        <v>41.222999999999999</v>
      </c>
      <c r="AH123" s="333">
        <v>41.658999999999999</v>
      </c>
      <c r="AI123" s="333">
        <f>'Operating Data'!AI142</f>
        <v>41.988999999999997</v>
      </c>
      <c r="AJ123" s="333">
        <f>'Operating Data'!AJ142</f>
        <v>42.386000000000003</v>
      </c>
      <c r="AL123" s="333"/>
      <c r="AM123" s="333"/>
      <c r="AN123" s="333"/>
      <c r="AO123" s="333"/>
      <c r="AP123" s="333"/>
      <c r="AQ123" s="333"/>
      <c r="AR123" s="333"/>
      <c r="AS123" s="333"/>
    </row>
    <row r="124" spans="2:45" ht="15" customHeight="1" x14ac:dyDescent="0.35">
      <c r="B124" s="155" t="s">
        <v>139</v>
      </c>
      <c r="C124" s="155"/>
      <c r="D124" s="155"/>
      <c r="E124" s="155"/>
      <c r="F124" s="155"/>
      <c r="G124" s="155"/>
      <c r="H124" s="155"/>
      <c r="I124" s="155"/>
      <c r="J124" s="155"/>
      <c r="K124" s="155"/>
      <c r="L124" s="155"/>
      <c r="M124" s="155"/>
      <c r="N124" s="155"/>
      <c r="O124" s="155"/>
      <c r="P124" s="155"/>
      <c r="Q124" s="155"/>
      <c r="R124" s="155"/>
      <c r="S124" s="155"/>
      <c r="T124" s="344" t="s">
        <v>18</v>
      </c>
      <c r="U124" s="344">
        <v>1.8955915836830872E-2</v>
      </c>
      <c r="V124" s="345">
        <v>9.9612319620936418E-3</v>
      </c>
      <c r="W124" s="346">
        <v>2.3644506051074377E-2</v>
      </c>
      <c r="X124" s="346">
        <v>1.6483945730579874E-2</v>
      </c>
      <c r="Y124" s="346">
        <v>2.4414612901572985E-2</v>
      </c>
      <c r="Z124" s="346">
        <v>2.6683672193462904E-2</v>
      </c>
      <c r="AA124" s="346">
        <f t="shared" si="42"/>
        <v>3.2445072343742387E-2</v>
      </c>
      <c r="AC124" s="346" t="s">
        <v>18</v>
      </c>
      <c r="AD124" s="346" t="s">
        <v>18</v>
      </c>
      <c r="AE124" s="346" t="s">
        <v>18</v>
      </c>
      <c r="AF124" s="346" t="s">
        <v>18</v>
      </c>
      <c r="AG124" s="346">
        <v>2.6469123505976189E-2</v>
      </c>
      <c r="AH124" s="346">
        <v>2.6513564793140043E-2</v>
      </c>
      <c r="AI124" s="346">
        <f>IFERROR(IF(OR(AI123/AE123-1&gt;2,AI123/AE123-1&lt;-0.95),"-",AI123/AE123-1),"-")</f>
        <v>3.0101565183258794E-2</v>
      </c>
      <c r="AJ124" s="346">
        <f>IFERROR(IF(OR(AJ123/AF123-1&gt;2,AJ123/AF123-1&lt;-0.95),"-",AJ123/AF123-1),"-")</f>
        <v>3.2445072343742387E-2</v>
      </c>
      <c r="AL124" s="344"/>
      <c r="AM124" s="344"/>
      <c r="AN124" s="344"/>
      <c r="AO124" s="344"/>
      <c r="AP124" s="344"/>
      <c r="AQ124" s="344"/>
      <c r="AR124" s="344"/>
      <c r="AS124" s="344"/>
    </row>
    <row r="125" spans="2:45" ht="15" customHeight="1" x14ac:dyDescent="0.35">
      <c r="B125" s="43" t="s">
        <v>152</v>
      </c>
      <c r="C125" s="43"/>
      <c r="D125" s="43"/>
      <c r="E125" s="43"/>
      <c r="F125" s="43"/>
      <c r="G125" s="43"/>
      <c r="H125" s="43"/>
      <c r="I125" s="43"/>
      <c r="J125" s="43"/>
      <c r="K125" s="43"/>
      <c r="L125" s="43"/>
      <c r="M125" s="43"/>
      <c r="N125" s="43"/>
      <c r="O125" s="43"/>
      <c r="P125" s="43"/>
      <c r="Q125" s="43"/>
      <c r="R125" s="43"/>
      <c r="S125" s="43"/>
      <c r="T125" s="333">
        <v>6164.0889999999999</v>
      </c>
      <c r="U125" s="333">
        <v>6214.8019999999997</v>
      </c>
      <c r="V125" s="333">
        <v>6239.4679999999998</v>
      </c>
      <c r="W125" s="333">
        <v>6305.8010000000004</v>
      </c>
      <c r="X125" s="333">
        <v>6359.4790000000003</v>
      </c>
      <c r="Y125" s="322">
        <v>6417.89</v>
      </c>
      <c r="Z125" s="333">
        <v>6472.6940000000004</v>
      </c>
      <c r="AA125" s="333">
        <f t="shared" si="42"/>
        <v>6530.616</v>
      </c>
      <c r="AB125" s="333"/>
      <c r="AC125" s="333">
        <v>6424.1369999999997</v>
      </c>
      <c r="AD125" s="333">
        <v>6441.9690000000001</v>
      </c>
      <c r="AE125" s="333">
        <v>6458.3739999999998</v>
      </c>
      <c r="AF125" s="333">
        <v>6472.6940000000004</v>
      </c>
      <c r="AG125" s="333">
        <v>6485.0770000000002</v>
      </c>
      <c r="AH125" s="333">
        <v>6503.2489999999998</v>
      </c>
      <c r="AI125" s="333">
        <f>'Operating Data'!AI143</f>
        <v>6516.6220000000003</v>
      </c>
      <c r="AJ125" s="333">
        <f>'Operating Data'!AJ143</f>
        <v>6530.616</v>
      </c>
      <c r="AL125" s="333"/>
      <c r="AM125" s="333"/>
      <c r="AN125" s="333"/>
      <c r="AO125" s="333"/>
      <c r="AP125" s="333"/>
      <c r="AQ125" s="333"/>
      <c r="AR125" s="333"/>
      <c r="AS125" s="333"/>
    </row>
    <row r="126" spans="2:45" ht="15" customHeight="1" x14ac:dyDescent="0.35">
      <c r="B126" s="155" t="s">
        <v>139</v>
      </c>
      <c r="C126" s="155"/>
      <c r="D126" s="155"/>
      <c r="E126" s="155"/>
      <c r="F126" s="155"/>
      <c r="G126" s="155"/>
      <c r="H126" s="155"/>
      <c r="I126" s="155"/>
      <c r="J126" s="155"/>
      <c r="K126" s="155"/>
      <c r="L126" s="155"/>
      <c r="M126" s="155"/>
      <c r="N126" s="155"/>
      <c r="O126" s="155"/>
      <c r="P126" s="155"/>
      <c r="Q126" s="155"/>
      <c r="R126" s="155"/>
      <c r="S126" s="155"/>
      <c r="T126" s="344" t="s">
        <v>18</v>
      </c>
      <c r="U126" s="344">
        <v>8.2271686862405158E-3</v>
      </c>
      <c r="V126" s="345">
        <v>3.9689116403065494E-3</v>
      </c>
      <c r="W126" s="346">
        <v>1.0631194839047176E-2</v>
      </c>
      <c r="X126" s="346">
        <v>8.5124792234958502E-3</v>
      </c>
      <c r="Y126" s="346">
        <v>9.184871905387304E-3</v>
      </c>
      <c r="Z126" s="346">
        <v>8.5392551134406691E-3</v>
      </c>
      <c r="AA126" s="346">
        <f t="shared" si="42"/>
        <v>8.9486695956890738E-3</v>
      </c>
      <c r="AC126" s="346" t="s">
        <v>18</v>
      </c>
      <c r="AD126" s="346" t="s">
        <v>18</v>
      </c>
      <c r="AE126" s="346" t="s">
        <v>18</v>
      </c>
      <c r="AF126" s="346" t="s">
        <v>18</v>
      </c>
      <c r="AG126" s="346">
        <v>9.4860990666918443E-3</v>
      </c>
      <c r="AH126" s="346">
        <v>9.5126195112085199E-3</v>
      </c>
      <c r="AI126" s="346">
        <f>IFERROR(IF(OR(AI125/AE125-1&gt;2,AI125/AE125-1&lt;-0.95),"-",AI125/AE125-1),"-")</f>
        <v>9.0189883707572083E-3</v>
      </c>
      <c r="AJ126" s="346">
        <f>IFERROR(IF(OR(AJ125/AF125-1&gt;2,AJ125/AF125-1&lt;-0.95),"-",AJ125/AF125-1),"-")</f>
        <v>8.9486695956890738E-3</v>
      </c>
      <c r="AL126" s="344"/>
      <c r="AM126" s="344"/>
      <c r="AN126" s="344"/>
      <c r="AO126" s="344"/>
      <c r="AP126" s="344"/>
      <c r="AQ126" s="344"/>
      <c r="AR126" s="344"/>
      <c r="AS126" s="344"/>
    </row>
    <row r="127" spans="2:45" ht="15" customHeight="1" x14ac:dyDescent="0.35">
      <c r="B127" s="21"/>
      <c r="C127" s="21"/>
      <c r="D127" s="21"/>
      <c r="E127" s="21"/>
      <c r="F127" s="21"/>
      <c r="G127" s="21"/>
      <c r="H127" s="21"/>
      <c r="I127" s="21"/>
      <c r="J127" s="21"/>
      <c r="K127" s="21"/>
      <c r="L127" s="21"/>
      <c r="M127" s="21"/>
      <c r="N127" s="21"/>
      <c r="O127" s="21"/>
      <c r="P127" s="21"/>
      <c r="Q127" s="21"/>
      <c r="R127" s="21"/>
      <c r="S127" s="21"/>
      <c r="T127" s="356"/>
      <c r="U127" s="356"/>
      <c r="V127" s="356"/>
      <c r="W127" s="356"/>
      <c r="X127" s="356"/>
      <c r="Y127" s="356"/>
      <c r="Z127" s="356"/>
      <c r="AA127" s="356"/>
      <c r="AC127" s="356"/>
      <c r="AD127" s="356"/>
      <c r="AE127" s="356"/>
      <c r="AF127" s="356"/>
      <c r="AG127" s="356"/>
      <c r="AH127" s="356"/>
      <c r="AI127" s="356"/>
      <c r="AJ127" s="356"/>
      <c r="AL127" s="356"/>
      <c r="AM127" s="333"/>
      <c r="AN127" s="333"/>
      <c r="AO127" s="333"/>
      <c r="AP127" s="333"/>
      <c r="AQ127" s="333"/>
      <c r="AR127" s="333"/>
      <c r="AS127" s="333"/>
    </row>
    <row r="128" spans="2:45" ht="15" customHeight="1" x14ac:dyDescent="0.35">
      <c r="B128" s="32" t="s">
        <v>156</v>
      </c>
      <c r="C128" s="32"/>
      <c r="D128" s="32"/>
      <c r="E128" s="32"/>
      <c r="F128" s="32"/>
      <c r="G128" s="32"/>
      <c r="H128" s="32"/>
      <c r="I128" s="32"/>
      <c r="J128" s="32"/>
      <c r="K128" s="32"/>
      <c r="L128" s="32"/>
      <c r="M128" s="32"/>
      <c r="N128" s="32"/>
      <c r="O128" s="32"/>
      <c r="P128" s="32"/>
      <c r="Q128" s="32"/>
      <c r="R128" s="32"/>
      <c r="S128" s="32"/>
      <c r="T128" s="356"/>
      <c r="U128" s="356"/>
      <c r="V128" s="356"/>
      <c r="W128" s="356"/>
      <c r="X128" s="356"/>
      <c r="Y128" s="356"/>
      <c r="Z128" s="356"/>
      <c r="AA128" s="356"/>
      <c r="AC128" s="356"/>
      <c r="AD128" s="356"/>
      <c r="AE128" s="356"/>
      <c r="AF128" s="356"/>
      <c r="AG128" s="356"/>
      <c r="AH128" s="356"/>
      <c r="AI128" s="356"/>
      <c r="AJ128" s="356"/>
      <c r="AL128" s="356"/>
      <c r="AM128" s="333"/>
      <c r="AN128" s="333"/>
      <c r="AO128" s="333"/>
      <c r="AP128" s="333"/>
      <c r="AQ128" s="333"/>
      <c r="AR128" s="333"/>
      <c r="AS128" s="333"/>
    </row>
    <row r="129" spans="1:52" ht="15" customHeight="1" x14ac:dyDescent="0.35">
      <c r="B129" s="18" t="s">
        <v>141</v>
      </c>
      <c r="C129" s="18"/>
      <c r="D129" s="18"/>
      <c r="E129" s="18"/>
      <c r="F129" s="18"/>
      <c r="G129" s="18"/>
      <c r="H129" s="18"/>
      <c r="I129" s="18"/>
      <c r="J129" s="18"/>
      <c r="K129" s="18"/>
      <c r="L129" s="18"/>
      <c r="M129" s="18"/>
      <c r="N129" s="18"/>
      <c r="O129" s="18"/>
      <c r="P129" s="18"/>
      <c r="Q129" s="18"/>
      <c r="R129" s="18"/>
      <c r="S129" s="18"/>
      <c r="T129" s="357">
        <v>9.6231683603606497E-2</v>
      </c>
      <c r="U129" s="357">
        <v>9.5697113725658325E-2</v>
      </c>
      <c r="V129" s="357" vm="32">
        <v>8.9593000000000006E-2</v>
      </c>
      <c r="W129" s="357" vm="8">
        <v>8.6474058039558183E-2</v>
      </c>
      <c r="X129" s="357" vm="45">
        <v>8.7388559718589803E-2</v>
      </c>
      <c r="Y129" s="330" vm="173">
        <v>7.8277224521243693E-2</v>
      </c>
      <c r="Z129" s="357" vm="725">
        <v>7.8599301170137081E-2</v>
      </c>
      <c r="AA129" s="357" vm="766">
        <f t="shared" ref="AA129:AA131" si="43">AJ129</f>
        <v>7.90649339348726E-2</v>
      </c>
      <c r="AB129" s="357"/>
      <c r="AC129" s="357" vm="271">
        <v>7.9112455641438706E-2</v>
      </c>
      <c r="AD129" s="357" vm="302">
        <v>7.7877294742528247E-2</v>
      </c>
      <c r="AE129" s="357" vm="260">
        <v>7.5241124604497736E-2</v>
      </c>
      <c r="AF129" s="357" vm="725">
        <v>7.8599301170137081E-2</v>
      </c>
      <c r="AG129" s="357" vm="495">
        <v>8.5694093237696722E-2</v>
      </c>
      <c r="AH129" s="357" vm="578">
        <v>8.2240201205574015E-2</v>
      </c>
      <c r="AI129" s="357" vm="697">
        <f>'Operating Data'!AI157</f>
        <v>7.699465336941734E-2</v>
      </c>
      <c r="AJ129" s="357" vm="766">
        <f>'Operating Data'!AJ157</f>
        <v>7.90649339348726E-2</v>
      </c>
      <c r="AL129" s="357"/>
      <c r="AM129" s="333"/>
      <c r="AN129" s="333"/>
      <c r="AO129" s="333"/>
      <c r="AP129" s="333"/>
      <c r="AQ129" s="333"/>
      <c r="AR129" s="333"/>
      <c r="AS129" s="333"/>
    </row>
    <row r="130" spans="1:52" ht="15" customHeight="1" x14ac:dyDescent="0.35">
      <c r="B130" s="18" t="s">
        <v>146</v>
      </c>
      <c r="C130" s="18"/>
      <c r="D130" s="18"/>
      <c r="E130" s="18"/>
      <c r="F130" s="18"/>
      <c r="G130" s="18"/>
      <c r="H130" s="18"/>
      <c r="I130" s="18"/>
      <c r="J130" s="18"/>
      <c r="K130" s="18"/>
      <c r="L130" s="18"/>
      <c r="M130" s="18"/>
      <c r="N130" s="18"/>
      <c r="O130" s="18"/>
      <c r="P130" s="18"/>
      <c r="Q130" s="18"/>
      <c r="R130" s="18"/>
      <c r="S130" s="18"/>
      <c r="T130" s="357" t="s">
        <v>18</v>
      </c>
      <c r="U130" s="357">
        <v>0.44067396063479503</v>
      </c>
      <c r="V130" s="357">
        <v>0.50110527961179119</v>
      </c>
      <c r="W130" s="357">
        <v>0.58372286945025675</v>
      </c>
      <c r="X130" s="357">
        <v>0.5794447180992538</v>
      </c>
      <c r="Y130" s="276">
        <v>0.65457420919841192</v>
      </c>
      <c r="Z130" s="357">
        <v>0.74985347397427271</v>
      </c>
      <c r="AA130" s="357">
        <f t="shared" si="43"/>
        <v>1</v>
      </c>
      <c r="AB130" s="357"/>
      <c r="AC130" s="357">
        <v>0.69666508236752023</v>
      </c>
      <c r="AD130" s="357">
        <v>0.73358154675427434</v>
      </c>
      <c r="AE130" s="357">
        <v>0.74980388613735971</v>
      </c>
      <c r="AF130" s="357">
        <v>0.74985347397427271</v>
      </c>
      <c r="AG130" s="357">
        <v>1</v>
      </c>
      <c r="AH130" s="357">
        <v>1</v>
      </c>
      <c r="AI130" s="357">
        <f>'Operating Data'!AI168</f>
        <v>1</v>
      </c>
      <c r="AJ130" s="357">
        <f>'Operating Data'!AJ168</f>
        <v>1</v>
      </c>
      <c r="AL130" s="357"/>
      <c r="AM130" s="333"/>
      <c r="AN130" s="333"/>
      <c r="AO130" s="333"/>
      <c r="AP130" s="333"/>
      <c r="AQ130" s="333"/>
      <c r="AR130" s="333"/>
      <c r="AS130" s="333"/>
    </row>
    <row r="131" spans="1:52" ht="15" customHeight="1" x14ac:dyDescent="0.35">
      <c r="B131" s="156" t="s">
        <v>147</v>
      </c>
      <c r="C131" s="156"/>
      <c r="D131" s="156"/>
      <c r="E131" s="156"/>
      <c r="F131" s="156"/>
      <c r="G131" s="156"/>
      <c r="H131" s="156"/>
      <c r="I131" s="156"/>
      <c r="J131" s="156"/>
      <c r="K131" s="156"/>
      <c r="L131" s="156"/>
      <c r="M131" s="156"/>
      <c r="N131" s="156"/>
      <c r="O131" s="156"/>
      <c r="P131" s="156"/>
      <c r="Q131" s="156"/>
      <c r="R131" s="156"/>
      <c r="S131" s="156"/>
      <c r="T131" s="357">
        <v>0.69</v>
      </c>
      <c r="U131" s="357">
        <v>0.72888082245845032</v>
      </c>
      <c r="V131" s="357">
        <v>0.74532180354008692</v>
      </c>
      <c r="W131" s="357">
        <v>0.76559596362231641</v>
      </c>
      <c r="X131" s="357">
        <v>0.82881341452432422</v>
      </c>
      <c r="Y131" s="276">
        <v>0.88133662993928941</v>
      </c>
      <c r="Z131" s="357">
        <v>0.95472072371995986</v>
      </c>
      <c r="AA131" s="357">
        <f t="shared" si="43"/>
        <v>0.99999999999997935</v>
      </c>
      <c r="AB131" s="357"/>
      <c r="AC131" s="357">
        <v>0.92237302121335119</v>
      </c>
      <c r="AD131" s="357">
        <v>0.93527696114054637</v>
      </c>
      <c r="AE131" s="357">
        <v>0.94445656054532179</v>
      </c>
      <c r="AF131" s="357">
        <v>0.95472072371995986</v>
      </c>
      <c r="AG131" s="357">
        <v>0.97911430379790576</v>
      </c>
      <c r="AH131" s="357">
        <v>0.97911430379790576</v>
      </c>
      <c r="AI131" s="357">
        <f>'Operating Data'!AI172</f>
        <v>0.99999999999997213</v>
      </c>
      <c r="AJ131" s="357">
        <f>'Operating Data'!AJ172</f>
        <v>0.99999999999997935</v>
      </c>
      <c r="AK131" s="331"/>
      <c r="AL131" s="357"/>
      <c r="AM131" s="333"/>
      <c r="AN131" s="333"/>
      <c r="AO131" s="333"/>
      <c r="AP131" s="333"/>
      <c r="AQ131" s="333"/>
      <c r="AR131" s="333"/>
      <c r="AS131" s="333"/>
      <c r="AT131" s="331"/>
      <c r="AU131" s="331"/>
      <c r="AV131" s="331"/>
      <c r="AW131" s="331"/>
      <c r="AX131" s="331"/>
      <c r="AY131" s="331"/>
      <c r="AZ131" s="78"/>
    </row>
    <row r="132" spans="1:52" ht="15" customHeight="1" x14ac:dyDescent="0.35">
      <c r="B132" s="48"/>
      <c r="C132" s="48"/>
      <c r="D132" s="48"/>
      <c r="E132" s="48"/>
      <c r="F132" s="48"/>
      <c r="G132" s="48"/>
      <c r="H132" s="48"/>
      <c r="I132" s="48"/>
      <c r="J132" s="48"/>
      <c r="K132" s="48"/>
      <c r="L132" s="48"/>
      <c r="M132" s="48"/>
      <c r="N132" s="48"/>
      <c r="O132" s="48"/>
      <c r="P132" s="48"/>
      <c r="Q132" s="48"/>
      <c r="R132" s="48"/>
      <c r="S132" s="48"/>
      <c r="AB132" s="331"/>
      <c r="AK132" s="331"/>
      <c r="AT132" s="331"/>
      <c r="AU132" s="331"/>
      <c r="AV132" s="331"/>
      <c r="AW132" s="331"/>
      <c r="AX132" s="331"/>
      <c r="AY132" s="331"/>
      <c r="AZ132" s="78"/>
    </row>
    <row r="133" spans="1:52" ht="15" customHeight="1" x14ac:dyDescent="0.35">
      <c r="B133" s="48" t="s">
        <v>149</v>
      </c>
      <c r="C133" s="48"/>
      <c r="D133" s="48"/>
      <c r="E133" s="48"/>
      <c r="F133" s="48"/>
      <c r="G133" s="48"/>
      <c r="H133" s="48"/>
      <c r="I133" s="48"/>
      <c r="J133" s="48"/>
      <c r="K133" s="48"/>
      <c r="L133" s="48"/>
      <c r="M133" s="48"/>
      <c r="N133" s="48"/>
      <c r="O133" s="48"/>
      <c r="P133" s="48"/>
      <c r="Q133" s="48"/>
      <c r="R133" s="48"/>
      <c r="S133" s="48"/>
      <c r="T133" s="358">
        <v>46058.884367194987</v>
      </c>
      <c r="U133" s="358">
        <v>45666.473784279187</v>
      </c>
      <c r="V133" s="358">
        <v>44142.807206436002</v>
      </c>
      <c r="W133" s="358">
        <v>44752.004502915996</v>
      </c>
      <c r="X133" s="358">
        <v>45494.451231786996</v>
      </c>
      <c r="Y133" s="249">
        <v>45977.877195959009</v>
      </c>
      <c r="Z133" s="358">
        <v>46557.481156303002</v>
      </c>
      <c r="AA133" s="358">
        <f t="shared" ref="AA133:AA140" si="44">AJ133</f>
        <v>48240.510315068008</v>
      </c>
      <c r="AB133" s="358"/>
      <c r="AC133" s="358">
        <v>12284.682515649001</v>
      </c>
      <c r="AD133" s="358">
        <v>23187.303843024001</v>
      </c>
      <c r="AE133" s="358">
        <v>34683.830772055997</v>
      </c>
      <c r="AF133" s="358">
        <v>46557.481156303002</v>
      </c>
      <c r="AG133" s="358">
        <v>12652.801357394997</v>
      </c>
      <c r="AH133" s="358">
        <v>23832.069298117</v>
      </c>
      <c r="AI133" s="358">
        <f>'Operating Data'!AI176</f>
        <v>35717.729995415997</v>
      </c>
      <c r="AJ133" s="358">
        <f>'Operating Data'!AJ176</f>
        <v>48240.510315068008</v>
      </c>
      <c r="AK133" s="331"/>
      <c r="AL133" s="358"/>
      <c r="AM133" s="358"/>
      <c r="AN133" s="358"/>
      <c r="AO133" s="358"/>
      <c r="AP133" s="358"/>
      <c r="AQ133" s="358"/>
      <c r="AR133" s="358"/>
      <c r="AS133" s="358"/>
      <c r="AT133" s="331"/>
      <c r="AU133" s="331"/>
      <c r="AV133" s="331"/>
      <c r="AW133" s="331"/>
      <c r="AX133" s="331"/>
      <c r="AY133" s="331"/>
      <c r="AZ133" s="78"/>
    </row>
    <row r="134" spans="1:52" ht="15" customHeight="1" x14ac:dyDescent="0.35">
      <c r="B134" s="155" t="s">
        <v>139</v>
      </c>
      <c r="C134" s="155"/>
      <c r="D134" s="155"/>
      <c r="E134" s="155"/>
      <c r="F134" s="155"/>
      <c r="G134" s="155"/>
      <c r="H134" s="155"/>
      <c r="I134" s="155"/>
      <c r="J134" s="155"/>
      <c r="K134" s="155"/>
      <c r="L134" s="155"/>
      <c r="M134" s="155"/>
      <c r="N134" s="155"/>
      <c r="O134" s="155"/>
      <c r="P134" s="155"/>
      <c r="Q134" s="155"/>
      <c r="R134" s="155"/>
      <c r="S134" s="155"/>
      <c r="T134" s="344" t="s">
        <v>18</v>
      </c>
      <c r="U134" s="344">
        <v>-8.51975874594324E-3</v>
      </c>
      <c r="V134" s="345">
        <v>-3.3365102482857179E-2</v>
      </c>
      <c r="W134" s="346">
        <v>1.38006016162735E-2</v>
      </c>
      <c r="X134" s="346">
        <v>1.659024522181185E-2</v>
      </c>
      <c r="Y134" s="346">
        <v>1.0626042321272067E-2</v>
      </c>
      <c r="Z134" s="346">
        <v>1.2606148776153958E-2</v>
      </c>
      <c r="AA134" s="346">
        <f t="shared" si="44"/>
        <v>3.6149489125383072E-2</v>
      </c>
      <c r="AC134" s="346" t="s">
        <v>18</v>
      </c>
      <c r="AD134" s="346" t="s">
        <v>18</v>
      </c>
      <c r="AE134" s="346" t="s">
        <v>18</v>
      </c>
      <c r="AF134" s="346" t="s">
        <v>18</v>
      </c>
      <c r="AG134" s="346">
        <v>2.9965678093598624E-2</v>
      </c>
      <c r="AH134" s="346">
        <v>2.7806831680733612E-2</v>
      </c>
      <c r="AI134" s="346">
        <f>IFERROR(IF(OR(AI133/AE133-1&gt;2,AI133/AE133-1&lt;-0.95),"-",AI133/AE133-1),"-")</f>
        <v>2.9809256946121243E-2</v>
      </c>
      <c r="AJ134" s="346">
        <f>IFERROR(IF(OR(AJ133/AF133-1&gt;2,AJ133/AF133-1&lt;-0.95),"-",AJ133/AF133-1),"-")</f>
        <v>3.6149489125383072E-2</v>
      </c>
      <c r="AL134" s="346"/>
      <c r="AM134" s="346"/>
      <c r="AN134" s="346"/>
      <c r="AO134" s="346"/>
      <c r="AP134" s="346"/>
      <c r="AQ134" s="346"/>
      <c r="AR134" s="346"/>
      <c r="AS134" s="346"/>
    </row>
    <row r="135" spans="1:52" ht="15" customHeight="1" x14ac:dyDescent="0.35">
      <c r="B135" s="41" t="s">
        <v>157</v>
      </c>
      <c r="C135" s="41"/>
      <c r="D135" s="41"/>
      <c r="E135" s="41"/>
      <c r="F135" s="41"/>
      <c r="G135" s="41"/>
      <c r="H135" s="41"/>
      <c r="I135" s="41"/>
      <c r="J135" s="41"/>
      <c r="K135" s="41"/>
      <c r="L135" s="41"/>
      <c r="M135" s="41"/>
      <c r="N135" s="41"/>
      <c r="O135" s="41"/>
      <c r="P135" s="41"/>
      <c r="Q135" s="41"/>
      <c r="R135" s="41"/>
      <c r="S135" s="41"/>
      <c r="T135" s="333">
        <v>2365.6874869999997</v>
      </c>
      <c r="U135" s="333">
        <v>2343.5984089999997</v>
      </c>
      <c r="V135" s="333">
        <v>2461.3719180000003</v>
      </c>
      <c r="W135" s="333">
        <v>2282.270614</v>
      </c>
      <c r="X135" s="333">
        <v>2241.5415560000001</v>
      </c>
      <c r="Y135" s="242">
        <v>2367.8323230000005</v>
      </c>
      <c r="Z135" s="333">
        <v>2513.9659980000001</v>
      </c>
      <c r="AA135" s="333">
        <f t="shared" si="44"/>
        <v>2531.134352</v>
      </c>
      <c r="AB135" s="333"/>
      <c r="AC135" s="333">
        <v>628.427504</v>
      </c>
      <c r="AD135" s="333">
        <v>1306.772504</v>
      </c>
      <c r="AE135" s="333">
        <v>1895.2876229999999</v>
      </c>
      <c r="AF135" s="333">
        <v>2513.9659980000001</v>
      </c>
      <c r="AG135" s="333">
        <v>668.67898199999991</v>
      </c>
      <c r="AH135" s="333">
        <v>1315.916078</v>
      </c>
      <c r="AI135" s="333">
        <f>'Operating Data'!AI177</f>
        <v>1946.1112109999999</v>
      </c>
      <c r="AJ135" s="333">
        <f>'Operating Data'!AJ177</f>
        <v>2531.134352</v>
      </c>
      <c r="AL135" s="333"/>
      <c r="AM135" s="333"/>
      <c r="AN135" s="333"/>
      <c r="AO135" s="333"/>
      <c r="AP135" s="333"/>
      <c r="AQ135" s="333"/>
      <c r="AR135" s="333"/>
      <c r="AS135" s="333"/>
    </row>
    <row r="136" spans="1:52" ht="15" customHeight="1" x14ac:dyDescent="0.35">
      <c r="B136" s="155" t="s">
        <v>139</v>
      </c>
      <c r="C136" s="155"/>
      <c r="D136" s="155"/>
      <c r="E136" s="155"/>
      <c r="F136" s="155"/>
      <c r="G136" s="155"/>
      <c r="H136" s="155"/>
      <c r="I136" s="155"/>
      <c r="J136" s="155"/>
      <c r="K136" s="155"/>
      <c r="L136" s="155"/>
      <c r="M136" s="155"/>
      <c r="N136" s="155"/>
      <c r="O136" s="155"/>
      <c r="P136" s="155"/>
      <c r="Q136" s="155"/>
      <c r="R136" s="155"/>
      <c r="S136" s="155"/>
      <c r="T136" s="344" t="s">
        <v>18</v>
      </c>
      <c r="U136" s="344">
        <v>-9.3372764244578077E-3</v>
      </c>
      <c r="V136" s="345">
        <v>5.025328082990721E-2</v>
      </c>
      <c r="W136" s="346">
        <v>-7.2764827895464901E-2</v>
      </c>
      <c r="X136" s="346">
        <v>-1.7845849545692793E-2</v>
      </c>
      <c r="Y136" s="346">
        <v>5.6341033099276849E-2</v>
      </c>
      <c r="Z136" s="346">
        <v>6.1716226094443494E-2</v>
      </c>
      <c r="AA136" s="346">
        <f t="shared" si="44"/>
        <v>6.8291910127895594E-3</v>
      </c>
      <c r="AC136" s="346" t="s">
        <v>18</v>
      </c>
      <c r="AD136" s="346" t="s">
        <v>18</v>
      </c>
      <c r="AE136" s="346" t="s">
        <v>18</v>
      </c>
      <c r="AF136" s="346" t="s">
        <v>18</v>
      </c>
      <c r="AG136" s="346">
        <v>6.4051108113180044E-2</v>
      </c>
      <c r="AH136" s="346">
        <v>6.9970664151652873E-3</v>
      </c>
      <c r="AI136" s="346">
        <f>IFERROR(IF(OR(AI135/AE135-1&gt;2,AI135/AE135-1&lt;-0.95),"-",AI135/AE135-1),"-")</f>
        <v>2.6815765260764346E-2</v>
      </c>
      <c r="AJ136" s="346">
        <f>IFERROR(IF(OR(AJ135/AF135-1&gt;2,AJ135/AF135-1&lt;-0.95),"-",AJ135/AF135-1),"-")</f>
        <v>6.8291910127895594E-3</v>
      </c>
      <c r="AL136" s="346"/>
      <c r="AM136" s="346"/>
      <c r="AN136" s="346"/>
      <c r="AO136" s="346"/>
      <c r="AP136" s="346"/>
      <c r="AQ136" s="346"/>
      <c r="AR136" s="346"/>
      <c r="AS136" s="346"/>
    </row>
    <row r="137" spans="1:52" ht="15" customHeight="1" x14ac:dyDescent="0.35">
      <c r="B137" s="41" t="s">
        <v>151</v>
      </c>
      <c r="C137" s="41"/>
      <c r="D137" s="41"/>
      <c r="E137" s="41"/>
      <c r="F137" s="41"/>
      <c r="G137" s="41"/>
      <c r="H137" s="41"/>
      <c r="I137" s="41"/>
      <c r="J137" s="41"/>
      <c r="K137" s="41"/>
      <c r="L137" s="41"/>
      <c r="M137" s="41"/>
      <c r="N137" s="41"/>
      <c r="O137" s="41"/>
      <c r="P137" s="41"/>
      <c r="Q137" s="41"/>
      <c r="R137" s="41"/>
      <c r="S137" s="41"/>
      <c r="T137" s="333">
        <v>21996.233549510995</v>
      </c>
      <c r="U137" s="333">
        <v>21997.891750938699</v>
      </c>
      <c r="V137" s="333">
        <v>20705.516617846999</v>
      </c>
      <c r="W137" s="333">
        <v>21234.228221525998</v>
      </c>
      <c r="X137" s="333">
        <v>21757.558752575002</v>
      </c>
      <c r="Y137" s="242">
        <v>21374.262294022003</v>
      </c>
      <c r="Z137" s="333">
        <v>21619.869856935002</v>
      </c>
      <c r="AA137" s="333">
        <f t="shared" si="44"/>
        <v>21707.750876746002</v>
      </c>
      <c r="AB137" s="333"/>
      <c r="AC137" s="333">
        <v>5327.6911855410008</v>
      </c>
      <c r="AD137" s="333">
        <v>10585.130173983001</v>
      </c>
      <c r="AE137" s="333">
        <v>16157.237060454001</v>
      </c>
      <c r="AF137" s="333">
        <v>21619.869856935002</v>
      </c>
      <c r="AG137" s="333">
        <v>5364.5310312809997</v>
      </c>
      <c r="AH137" s="333">
        <v>10603.705761301</v>
      </c>
      <c r="AI137" s="333">
        <f>'Operating Data'!AI178</f>
        <v>16164.544897589998</v>
      </c>
      <c r="AJ137" s="333">
        <f>'Operating Data'!AJ178</f>
        <v>21707.750876746002</v>
      </c>
      <c r="AL137" s="333"/>
      <c r="AM137" s="333"/>
      <c r="AN137" s="333"/>
      <c r="AO137" s="333"/>
      <c r="AP137" s="333"/>
      <c r="AQ137" s="333"/>
      <c r="AR137" s="333"/>
      <c r="AS137" s="333"/>
    </row>
    <row r="138" spans="1:52" ht="15" customHeight="1" x14ac:dyDescent="0.35">
      <c r="B138" s="155" t="s">
        <v>139</v>
      </c>
      <c r="C138" s="155"/>
      <c r="D138" s="155"/>
      <c r="E138" s="155"/>
      <c r="F138" s="155"/>
      <c r="G138" s="155"/>
      <c r="H138" s="155"/>
      <c r="I138" s="155"/>
      <c r="J138" s="155"/>
      <c r="K138" s="155"/>
      <c r="L138" s="155"/>
      <c r="M138" s="155"/>
      <c r="N138" s="155"/>
      <c r="O138" s="155"/>
      <c r="P138" s="155"/>
      <c r="Q138" s="155"/>
      <c r="R138" s="155"/>
      <c r="S138" s="155"/>
      <c r="T138" s="344" t="s">
        <v>18</v>
      </c>
      <c r="U138" s="344">
        <v>7.5385698373064969E-5</v>
      </c>
      <c r="V138" s="345">
        <v>-5.8749954210341571E-2</v>
      </c>
      <c r="W138" s="346">
        <v>2.5534818253377001E-2</v>
      </c>
      <c r="X138" s="346">
        <v>2.4645611113780941E-2</v>
      </c>
      <c r="Y138" s="346">
        <v>-1.7616703367864583E-2</v>
      </c>
      <c r="Z138" s="346">
        <v>1.1490808877258507E-2</v>
      </c>
      <c r="AA138" s="346">
        <f t="shared" si="44"/>
        <v>4.0648264949112445E-3</v>
      </c>
      <c r="AC138" s="346" t="s">
        <v>18</v>
      </c>
      <c r="AD138" s="346" t="s">
        <v>18</v>
      </c>
      <c r="AE138" s="346" t="s">
        <v>18</v>
      </c>
      <c r="AF138" s="346" t="s">
        <v>18</v>
      </c>
      <c r="AG138" s="346">
        <v>6.9147862473672994E-3</v>
      </c>
      <c r="AH138" s="346">
        <v>1.7548756616763139E-3</v>
      </c>
      <c r="AI138" s="346">
        <f>IFERROR(IF(OR(AI137/AE137-1&gt;2,AI137/AE137-1&lt;-0.95),"-",AI137/AE137-1),"-")</f>
        <v>4.5229497522702999E-4</v>
      </c>
      <c r="AJ138" s="346">
        <f>IFERROR(IF(OR(AJ137/AF137-1&gt;2,AJ137/AF137-1&lt;-0.95),"-",AJ137/AF137-1),"-")</f>
        <v>4.0648264949112445E-3</v>
      </c>
      <c r="AL138" s="346"/>
      <c r="AM138" s="346"/>
      <c r="AN138" s="346"/>
      <c r="AO138" s="346"/>
      <c r="AP138" s="346"/>
      <c r="AQ138" s="346"/>
      <c r="AR138" s="346"/>
      <c r="AS138" s="346"/>
    </row>
    <row r="139" spans="1:52" s="50" customFormat="1" ht="15" customHeight="1" x14ac:dyDescent="0.35">
      <c r="A139" s="78"/>
      <c r="B139" s="41" t="s">
        <v>152</v>
      </c>
      <c r="C139" s="41"/>
      <c r="D139" s="41"/>
      <c r="E139" s="41"/>
      <c r="F139" s="41"/>
      <c r="G139" s="41"/>
      <c r="H139" s="41"/>
      <c r="I139" s="41"/>
      <c r="J139" s="41"/>
      <c r="K139" s="41"/>
      <c r="L139" s="41"/>
      <c r="M139" s="41"/>
      <c r="N139" s="41"/>
      <c r="O139" s="41"/>
      <c r="P139" s="41"/>
      <c r="Q139" s="41"/>
      <c r="R139" s="41"/>
      <c r="S139" s="41"/>
      <c r="T139" s="333">
        <v>21696.963330683997</v>
      </c>
      <c r="U139" s="333">
        <v>21324.98362434049</v>
      </c>
      <c r="V139" s="333">
        <v>20975.918670589002</v>
      </c>
      <c r="W139" s="333">
        <v>21235.50566739</v>
      </c>
      <c r="X139" s="333">
        <v>21495.350923211998</v>
      </c>
      <c r="Y139" s="242">
        <v>22235.782578937004</v>
      </c>
      <c r="Z139" s="333">
        <v>22423.645301368</v>
      </c>
      <c r="AA139" s="333">
        <f t="shared" si="44"/>
        <v>24001.625086322005</v>
      </c>
      <c r="AB139" s="333"/>
      <c r="AC139" s="333">
        <v>6328.5638261080003</v>
      </c>
      <c r="AD139" s="333">
        <v>11295.401165040999</v>
      </c>
      <c r="AE139" s="333">
        <v>16631.306088601999</v>
      </c>
      <c r="AF139" s="333">
        <v>22423.645301368</v>
      </c>
      <c r="AG139" s="333">
        <v>6619.5913441139992</v>
      </c>
      <c r="AH139" s="333">
        <v>11912.447458815997</v>
      </c>
      <c r="AI139" s="333">
        <f>'Operating Data'!AI179</f>
        <v>17607.073886826001</v>
      </c>
      <c r="AJ139" s="333">
        <f>'Operating Data'!AJ179</f>
        <v>24001.625086322005</v>
      </c>
      <c r="AK139" s="331"/>
      <c r="AL139" s="333"/>
      <c r="AM139" s="333"/>
      <c r="AN139" s="333"/>
      <c r="AO139" s="333"/>
      <c r="AP139" s="333"/>
      <c r="AQ139" s="333"/>
      <c r="AR139" s="333"/>
      <c r="AS139" s="333"/>
      <c r="AT139" s="331"/>
      <c r="AU139" s="331"/>
      <c r="AV139" s="331"/>
      <c r="AW139" s="331"/>
      <c r="AX139" s="331"/>
      <c r="AY139" s="331"/>
      <c r="AZ139" s="78"/>
    </row>
    <row r="140" spans="1:52" s="50" customFormat="1" ht="15" customHeight="1" x14ac:dyDescent="0.35">
      <c r="B140" s="155" t="s">
        <v>139</v>
      </c>
      <c r="C140" s="155"/>
      <c r="D140" s="155"/>
      <c r="E140" s="155"/>
      <c r="F140" s="155"/>
      <c r="G140" s="155"/>
      <c r="H140" s="155"/>
      <c r="I140" s="155"/>
      <c r="J140" s="155"/>
      <c r="K140" s="155"/>
      <c r="L140" s="155"/>
      <c r="M140" s="155"/>
      <c r="N140" s="155"/>
      <c r="O140" s="155"/>
      <c r="P140" s="155"/>
      <c r="Q140" s="155"/>
      <c r="R140" s="155"/>
      <c r="S140" s="155"/>
      <c r="T140" s="344" t="s">
        <v>18</v>
      </c>
      <c r="U140" s="344">
        <v>-1.7144321104947013E-2</v>
      </c>
      <c r="V140" s="345">
        <v>-1.6368826344751009E-2</v>
      </c>
      <c r="W140" s="346">
        <v>1.2375476892221737E-2</v>
      </c>
      <c r="X140" s="346">
        <v>1.223635829030556E-2</v>
      </c>
      <c r="Y140" s="346">
        <v>3.4446130159496047E-2</v>
      </c>
      <c r="Z140" s="346">
        <v>8.448666997173726E-3</v>
      </c>
      <c r="AA140" s="346">
        <f t="shared" si="44"/>
        <v>7.0371242665782763E-2</v>
      </c>
      <c r="AB140" s="331"/>
      <c r="AC140" s="346" t="s">
        <v>18</v>
      </c>
      <c r="AD140" s="346" t="s">
        <v>18</v>
      </c>
      <c r="AE140" s="346" t="s">
        <v>18</v>
      </c>
      <c r="AF140" s="346" t="s">
        <v>18</v>
      </c>
      <c r="AG140" s="346">
        <v>4.598634476994401E-2</v>
      </c>
      <c r="AH140" s="346">
        <v>5.4628099060770152E-2</v>
      </c>
      <c r="AI140" s="346">
        <f>IFERROR(IF(OR(AI139/AE139-1&gt;2,AI139/AE139-1&lt;-0.95),"-",AI139/AE139-1),"-")</f>
        <v>5.8670545357392578E-2</v>
      </c>
      <c r="AJ140" s="346">
        <f>IFERROR(IF(OR(AJ139/AF139-1&gt;2,AJ139/AF139-1&lt;-0.95),"-",AJ139/AF139-1),"-")</f>
        <v>7.0371242665782763E-2</v>
      </c>
      <c r="AK140" s="331"/>
      <c r="AL140" s="346"/>
      <c r="AM140" s="346"/>
      <c r="AN140" s="346"/>
      <c r="AO140" s="346"/>
      <c r="AP140" s="346"/>
      <c r="AQ140" s="346"/>
      <c r="AR140" s="346"/>
      <c r="AS140" s="346"/>
      <c r="AT140" s="331"/>
      <c r="AU140" s="331"/>
      <c r="AV140" s="331"/>
      <c r="AW140" s="331"/>
      <c r="AX140" s="331"/>
      <c r="AY140" s="331"/>
      <c r="AZ140" s="78"/>
    </row>
    <row r="141" spans="1:52" s="41" customFormat="1" ht="15" customHeight="1" x14ac:dyDescent="0.35">
      <c r="B141" s="78"/>
      <c r="C141" s="78"/>
      <c r="D141" s="78"/>
      <c r="E141" s="78"/>
      <c r="F141" s="78"/>
      <c r="G141" s="78"/>
      <c r="H141" s="78"/>
      <c r="I141" s="78"/>
      <c r="J141" s="78"/>
      <c r="K141" s="78"/>
      <c r="L141" s="78"/>
      <c r="M141" s="78"/>
      <c r="N141" s="78"/>
      <c r="O141" s="78"/>
      <c r="P141" s="78"/>
      <c r="Q141" s="78"/>
      <c r="R141" s="78"/>
      <c r="S141" s="78"/>
      <c r="T141" s="331"/>
      <c r="U141" s="331"/>
      <c r="V141" s="331"/>
      <c r="W141" s="331"/>
      <c r="X141" s="331"/>
      <c r="Y141" s="331"/>
      <c r="Z141" s="331"/>
      <c r="AA141" s="331"/>
      <c r="AB141" s="213"/>
      <c r="AC141" s="331"/>
      <c r="AD141" s="331"/>
      <c r="AE141" s="331"/>
      <c r="AF141" s="331"/>
      <c r="AG141" s="331"/>
      <c r="AH141" s="331"/>
      <c r="AI141" s="331"/>
      <c r="AJ141" s="331"/>
      <c r="AK141" s="213"/>
      <c r="AL141" s="331"/>
      <c r="AM141" s="331"/>
      <c r="AN141" s="331"/>
      <c r="AO141" s="331"/>
      <c r="AP141" s="331"/>
      <c r="AQ141" s="331"/>
      <c r="AR141" s="331"/>
      <c r="AS141" s="331"/>
      <c r="AT141" s="213"/>
      <c r="AU141" s="213"/>
      <c r="AV141" s="213"/>
      <c r="AW141" s="213"/>
      <c r="AX141" s="213"/>
      <c r="AY141" s="213"/>
      <c r="AZ141"/>
    </row>
    <row r="142" spans="1:52" ht="30" customHeight="1" x14ac:dyDescent="0.35">
      <c r="B142" s="182" t="s">
        <v>90</v>
      </c>
      <c r="C142" s="182"/>
      <c r="D142" s="182"/>
      <c r="E142" s="182"/>
      <c r="F142" s="182"/>
      <c r="G142" s="182"/>
      <c r="H142" s="182"/>
      <c r="I142" s="182"/>
      <c r="J142" s="182"/>
      <c r="K142" s="182"/>
      <c r="L142" s="182"/>
      <c r="M142" s="182"/>
      <c r="N142" s="182"/>
      <c r="O142" s="182"/>
      <c r="P142" s="182"/>
      <c r="Q142" s="182"/>
      <c r="R142" s="182"/>
      <c r="S142" s="182"/>
      <c r="T142" s="357"/>
      <c r="U142" s="357"/>
      <c r="V142" s="357"/>
      <c r="W142" s="357"/>
      <c r="X142" s="357"/>
      <c r="Y142" s="357"/>
      <c r="Z142" s="357"/>
    </row>
    <row r="143" spans="1:52" ht="15" customHeight="1" x14ac:dyDescent="0.35">
      <c r="B143" s="161" t="s">
        <v>150</v>
      </c>
      <c r="C143" s="172"/>
      <c r="D143" s="172"/>
      <c r="E143" s="172"/>
      <c r="F143" s="172"/>
      <c r="G143" s="172"/>
      <c r="H143" s="172"/>
      <c r="I143" s="172"/>
      <c r="J143" s="172"/>
      <c r="K143" s="172"/>
      <c r="L143" s="172"/>
      <c r="M143" s="172"/>
      <c r="N143" s="172"/>
      <c r="O143" s="172"/>
      <c r="P143" s="172"/>
      <c r="Q143" s="172"/>
      <c r="R143" s="172"/>
      <c r="S143" s="172"/>
      <c r="T143" s="218">
        <v>2018</v>
      </c>
      <c r="U143" s="218">
        <v>2019</v>
      </c>
      <c r="V143" s="218">
        <v>2020</v>
      </c>
      <c r="W143" s="218">
        <v>2021</v>
      </c>
      <c r="X143" s="218">
        <v>2022</v>
      </c>
      <c r="Y143" s="218">
        <v>2023</v>
      </c>
      <c r="Z143" s="221">
        <v>2024</v>
      </c>
      <c r="AA143" s="220">
        <v>2025</v>
      </c>
      <c r="AC143" s="221" t="s">
        <v>3</v>
      </c>
      <c r="AD143" s="221" t="s">
        <v>4</v>
      </c>
      <c r="AE143" s="221" t="s">
        <v>5</v>
      </c>
      <c r="AF143" s="221">
        <v>2024</v>
      </c>
      <c r="AG143" s="222" t="s">
        <v>6</v>
      </c>
      <c r="AH143" s="222" t="s">
        <v>7</v>
      </c>
      <c r="AI143" s="222" t="s">
        <v>8</v>
      </c>
      <c r="AJ143" s="222">
        <v>2025</v>
      </c>
      <c r="AL143" s="221" t="s">
        <v>3</v>
      </c>
      <c r="AM143" s="221" t="s">
        <v>24</v>
      </c>
      <c r="AN143" s="221" t="s">
        <v>25</v>
      </c>
      <c r="AO143" s="221" t="s">
        <v>26</v>
      </c>
      <c r="AP143" s="222" t="s">
        <v>6</v>
      </c>
      <c r="AQ143" s="222" t="s">
        <v>27</v>
      </c>
      <c r="AR143" s="222" t="s">
        <v>28</v>
      </c>
      <c r="AS143" s="222" t="s">
        <v>29</v>
      </c>
    </row>
    <row r="144" spans="1:52" ht="15" customHeight="1" x14ac:dyDescent="0.35">
      <c r="B144" s="77" t="s">
        <v>160</v>
      </c>
      <c r="C144" s="77"/>
      <c r="D144" s="77"/>
      <c r="E144" s="77"/>
      <c r="F144" s="77"/>
      <c r="G144" s="77"/>
      <c r="H144" s="77"/>
      <c r="I144" s="77"/>
      <c r="J144" s="77"/>
      <c r="K144" s="77"/>
      <c r="L144" s="77"/>
      <c r="M144" s="77"/>
      <c r="N144" s="77"/>
      <c r="O144" s="77"/>
      <c r="P144" s="77"/>
      <c r="Q144" s="77"/>
      <c r="R144" s="77"/>
      <c r="S144" s="77"/>
      <c r="T144" s="332">
        <v>192.80258695999999</v>
      </c>
      <c r="U144" s="332">
        <v>197.16757963000003</v>
      </c>
      <c r="V144" s="332">
        <v>193.32943890000004</v>
      </c>
      <c r="W144" s="332">
        <v>469.52620120999995</v>
      </c>
      <c r="X144" s="332">
        <v>430.64320598999996</v>
      </c>
      <c r="Y144" s="332">
        <v>439.44337407000012</v>
      </c>
      <c r="Z144" s="332">
        <v>449.27213695999995</v>
      </c>
      <c r="AA144" s="332">
        <f t="shared" ref="AA144:AA153" si="45">AJ144</f>
        <v>474.50177291999989</v>
      </c>
      <c r="AC144" s="332">
        <v>112.01878474000003</v>
      </c>
      <c r="AD144" s="332">
        <v>225.73944136</v>
      </c>
      <c r="AE144" s="358">
        <v>339.92154563000008</v>
      </c>
      <c r="AF144" s="358">
        <v>449.27213695999995</v>
      </c>
      <c r="AG144" s="358">
        <v>117.54190038999998</v>
      </c>
      <c r="AH144" s="358">
        <v>236.13957064999997</v>
      </c>
      <c r="AI144" s="358">
        <v>353.60921058000002</v>
      </c>
      <c r="AJ144" s="358">
        <v>474.50177291999989</v>
      </c>
      <c r="AL144" s="332">
        <f t="shared" ref="AL144:AL149" si="46">AC144</f>
        <v>112.01878474000003</v>
      </c>
      <c r="AM144" s="332">
        <f t="shared" ref="AM144:AO149" si="47">AD144-AC144</f>
        <v>113.72065661999997</v>
      </c>
      <c r="AN144" s="332">
        <f t="shared" si="47"/>
        <v>114.18210427000008</v>
      </c>
      <c r="AO144" s="332">
        <f t="shared" si="47"/>
        <v>109.35059132999987</v>
      </c>
      <c r="AP144" s="332">
        <f t="shared" ref="AP144:AP149" si="48">AG144</f>
        <v>117.54190038999998</v>
      </c>
      <c r="AQ144" s="332">
        <f>AH144-AG144</f>
        <v>118.59767025999999</v>
      </c>
      <c r="AR144" s="332">
        <f>AI144-AH144</f>
        <v>117.46963993000006</v>
      </c>
      <c r="AS144" s="332">
        <f>AJ144-AI144</f>
        <v>120.89256233999987</v>
      </c>
    </row>
    <row r="145" spans="1:52" s="48" customFormat="1" ht="15" customHeight="1" x14ac:dyDescent="0.35">
      <c r="A145" s="78"/>
      <c r="B145" s="196" t="s">
        <v>407</v>
      </c>
      <c r="C145" s="81"/>
      <c r="D145" s="81"/>
      <c r="E145" s="81"/>
      <c r="F145" s="81"/>
      <c r="G145" s="81"/>
      <c r="H145" s="81"/>
      <c r="I145" s="81"/>
      <c r="J145" s="81"/>
      <c r="K145" s="81"/>
      <c r="L145" s="81"/>
      <c r="M145" s="81"/>
      <c r="N145" s="81"/>
      <c r="O145" s="81"/>
      <c r="P145" s="81"/>
      <c r="Q145" s="81"/>
      <c r="R145" s="81"/>
      <c r="S145" s="81"/>
      <c r="T145" s="333">
        <v>189.3460364494</v>
      </c>
      <c r="U145" s="333">
        <v>190.53366329344601</v>
      </c>
      <c r="V145" s="333">
        <v>189.58844414708201</v>
      </c>
      <c r="W145" s="333">
        <v>395.60355223775395</v>
      </c>
      <c r="X145" s="333">
        <v>399.34322314000002</v>
      </c>
      <c r="Y145" s="333">
        <v>402.18317510000003</v>
      </c>
      <c r="Z145" s="333">
        <v>409.99652707999996</v>
      </c>
      <c r="AA145" s="333">
        <f t="shared" si="45"/>
        <v>420.96231758999994</v>
      </c>
      <c r="AB145" s="331"/>
      <c r="AC145" s="333">
        <v>101.87611958000001</v>
      </c>
      <c r="AD145" s="333">
        <v>203.75223919000004</v>
      </c>
      <c r="AE145" s="336">
        <v>307.49739532000007</v>
      </c>
      <c r="AF145" s="336">
        <v>409.99652707999996</v>
      </c>
      <c r="AG145" s="336">
        <v>105.2405794</v>
      </c>
      <c r="AH145" s="336">
        <v>210.48115878999999</v>
      </c>
      <c r="AI145" s="336">
        <v>315.72173819999995</v>
      </c>
      <c r="AJ145" s="336">
        <v>420.96231758999994</v>
      </c>
      <c r="AK145" s="331"/>
      <c r="AL145" s="333">
        <f t="shared" si="46"/>
        <v>101.87611958000001</v>
      </c>
      <c r="AM145" s="333">
        <f t="shared" si="47"/>
        <v>101.87611961000003</v>
      </c>
      <c r="AN145" s="333">
        <f t="shared" si="47"/>
        <v>103.74515613000003</v>
      </c>
      <c r="AO145" s="333">
        <f t="shared" si="47"/>
        <v>102.4991317599999</v>
      </c>
      <c r="AP145" s="333">
        <f t="shared" si="48"/>
        <v>105.2405794</v>
      </c>
      <c r="AQ145" s="333">
        <f t="shared" ref="AQ145:AS152" si="49">AH145-AG145</f>
        <v>105.24057938999999</v>
      </c>
      <c r="AR145" s="333">
        <f t="shared" si="49"/>
        <v>105.24057940999995</v>
      </c>
      <c r="AS145" s="333">
        <f t="shared" si="49"/>
        <v>105.24057938999999</v>
      </c>
      <c r="AT145" s="331"/>
      <c r="AU145" s="331"/>
      <c r="AV145" s="331"/>
      <c r="AW145" s="331"/>
      <c r="AX145" s="331"/>
      <c r="AY145" s="331"/>
      <c r="AZ145" s="78"/>
    </row>
    <row r="146" spans="1:52" s="48" customFormat="1" ht="15" customHeight="1" x14ac:dyDescent="0.35">
      <c r="B146" s="197" t="s">
        <v>415</v>
      </c>
      <c r="C146" s="82"/>
      <c r="D146" s="82"/>
      <c r="E146" s="82"/>
      <c r="F146" s="82"/>
      <c r="G146" s="82"/>
      <c r="H146" s="82"/>
      <c r="I146" s="82"/>
      <c r="J146" s="82"/>
      <c r="K146" s="82"/>
      <c r="L146" s="82"/>
      <c r="M146" s="82"/>
      <c r="N146" s="82"/>
      <c r="O146" s="82"/>
      <c r="P146" s="82"/>
      <c r="Q146" s="82"/>
      <c r="R146" s="82"/>
      <c r="S146" s="82"/>
      <c r="T146" s="333">
        <v>3.4565501899999993</v>
      </c>
      <c r="U146" s="333">
        <v>6.6339163399999999</v>
      </c>
      <c r="V146" s="333">
        <v>3.7409947529180272</v>
      </c>
      <c r="W146" s="333">
        <v>73.922648972246009</v>
      </c>
      <c r="X146" s="333">
        <v>31.299982849999935</v>
      </c>
      <c r="Y146" s="333">
        <v>37.26019897000009</v>
      </c>
      <c r="Z146" s="333">
        <v>39.27560987999999</v>
      </c>
      <c r="AA146" s="333">
        <f t="shared" si="45"/>
        <v>53.539455329999953</v>
      </c>
      <c r="AB146" s="331"/>
      <c r="AC146" s="333">
        <v>10.142665160000021</v>
      </c>
      <c r="AD146" s="333">
        <v>21.987202169999961</v>
      </c>
      <c r="AE146" s="336">
        <v>32.424150310000016</v>
      </c>
      <c r="AF146" s="336">
        <v>39.27560987999999</v>
      </c>
      <c r="AG146" s="336">
        <v>12.301320989999979</v>
      </c>
      <c r="AH146" s="336">
        <v>25.658411859999973</v>
      </c>
      <c r="AI146" s="336">
        <v>37.887472380000077</v>
      </c>
      <c r="AJ146" s="336">
        <v>53.539455329999953</v>
      </c>
      <c r="AK146" s="331"/>
      <c r="AL146" s="333">
        <f t="shared" si="46"/>
        <v>10.142665160000021</v>
      </c>
      <c r="AM146" s="333">
        <f t="shared" si="47"/>
        <v>11.844537009999939</v>
      </c>
      <c r="AN146" s="333">
        <f t="shared" si="47"/>
        <v>10.436948140000055</v>
      </c>
      <c r="AO146" s="333">
        <f t="shared" si="47"/>
        <v>6.8514595699999745</v>
      </c>
      <c r="AP146" s="333">
        <f t="shared" si="48"/>
        <v>12.301320989999979</v>
      </c>
      <c r="AQ146" s="333">
        <f t="shared" si="49"/>
        <v>13.357090869999993</v>
      </c>
      <c r="AR146" s="333">
        <f t="shared" si="49"/>
        <v>12.229060520000104</v>
      </c>
      <c r="AS146" s="333">
        <f t="shared" si="49"/>
        <v>15.651982949999876</v>
      </c>
      <c r="AT146" s="331"/>
      <c r="AU146" s="331"/>
      <c r="AV146" s="331"/>
      <c r="AW146" s="331"/>
      <c r="AX146" s="331"/>
      <c r="AY146" s="331"/>
      <c r="AZ146" s="78"/>
    </row>
    <row r="147" spans="1:52" ht="15" customHeight="1" x14ac:dyDescent="0.35">
      <c r="B147" s="81" t="s">
        <v>161</v>
      </c>
      <c r="C147" s="81"/>
      <c r="D147" s="81"/>
      <c r="E147" s="81"/>
      <c r="F147" s="81"/>
      <c r="G147" s="81"/>
      <c r="H147" s="81"/>
      <c r="I147" s="81"/>
      <c r="J147" s="81"/>
      <c r="K147" s="81"/>
      <c r="L147" s="81"/>
      <c r="M147" s="81"/>
      <c r="N147" s="81"/>
      <c r="O147" s="81"/>
      <c r="P147" s="81"/>
      <c r="Q147" s="81"/>
      <c r="R147" s="81"/>
      <c r="S147" s="81"/>
      <c r="T147" s="333">
        <v>55.451630630000004</v>
      </c>
      <c r="U147" s="333">
        <v>54.736659240000009</v>
      </c>
      <c r="V147" s="333">
        <v>58.261909109999998</v>
      </c>
      <c r="W147" s="333">
        <v>117.31194746000001</v>
      </c>
      <c r="X147" s="333">
        <v>101.45760804000001</v>
      </c>
      <c r="Y147" s="333">
        <v>116.58418144999997</v>
      </c>
      <c r="Z147" s="333">
        <v>126.24716183</v>
      </c>
      <c r="AA147" s="333">
        <f t="shared" si="45"/>
        <v>117.69871528999998</v>
      </c>
      <c r="AC147" s="333">
        <v>27.461391090000003</v>
      </c>
      <c r="AD147" s="333">
        <v>60.493769950000008</v>
      </c>
      <c r="AE147" s="336">
        <v>88.19065341000001</v>
      </c>
      <c r="AF147" s="336">
        <v>126.24716183</v>
      </c>
      <c r="AG147" s="336">
        <v>28.580957069999997</v>
      </c>
      <c r="AH147" s="336">
        <v>55.75599136999999</v>
      </c>
      <c r="AI147" s="336">
        <v>83.580771950000013</v>
      </c>
      <c r="AJ147" s="336">
        <v>117.69871528999998</v>
      </c>
      <c r="AL147" s="333">
        <f t="shared" si="46"/>
        <v>27.461391090000003</v>
      </c>
      <c r="AM147" s="333">
        <f t="shared" si="47"/>
        <v>33.032378860000009</v>
      </c>
      <c r="AN147" s="333">
        <f t="shared" si="47"/>
        <v>27.696883460000002</v>
      </c>
      <c r="AO147" s="333">
        <f t="shared" si="47"/>
        <v>38.056508419999986</v>
      </c>
      <c r="AP147" s="333">
        <f t="shared" si="48"/>
        <v>28.580957069999997</v>
      </c>
      <c r="AQ147" s="333">
        <f t="shared" si="49"/>
        <v>27.175034299999993</v>
      </c>
      <c r="AR147" s="333">
        <f t="shared" si="49"/>
        <v>27.824780580000024</v>
      </c>
      <c r="AS147" s="333">
        <f t="shared" si="49"/>
        <v>34.117943339999968</v>
      </c>
    </row>
    <row r="148" spans="1:52" ht="15" customHeight="1" x14ac:dyDescent="0.35">
      <c r="B148" s="82" t="s">
        <v>162</v>
      </c>
      <c r="C148" s="82"/>
      <c r="D148" s="82"/>
      <c r="E148" s="82"/>
      <c r="F148" s="82"/>
      <c r="G148" s="82"/>
      <c r="H148" s="82"/>
      <c r="I148" s="82"/>
      <c r="J148" s="82"/>
      <c r="K148" s="82"/>
      <c r="L148" s="82"/>
      <c r="M148" s="82"/>
      <c r="N148" s="82"/>
      <c r="O148" s="82"/>
      <c r="P148" s="82"/>
      <c r="Q148" s="82"/>
      <c r="R148" s="82"/>
      <c r="S148" s="82"/>
      <c r="T148" s="333">
        <v>-7.2106588700000005</v>
      </c>
      <c r="U148" s="333">
        <v>-12.210933509999998</v>
      </c>
      <c r="V148" s="333">
        <v>-35.10449792</v>
      </c>
      <c r="W148" s="333">
        <v>-16.664662100000005</v>
      </c>
      <c r="X148" s="333">
        <v>-28.43463919999763</v>
      </c>
      <c r="Y148" s="333">
        <v>-25.899032819999995</v>
      </c>
      <c r="Z148" s="333">
        <v>-26.184383439999991</v>
      </c>
      <c r="AA148" s="333">
        <f t="shared" si="45"/>
        <v>-22.830698110000004</v>
      </c>
      <c r="AC148" s="333">
        <v>-2.3127369999999994</v>
      </c>
      <c r="AD148" s="333">
        <v>-7.1262070499999979</v>
      </c>
      <c r="AE148" s="336">
        <v>-11.849760409999993</v>
      </c>
      <c r="AF148" s="336">
        <v>-26.184383439999991</v>
      </c>
      <c r="AG148" s="336">
        <v>-3.0934988700000008</v>
      </c>
      <c r="AH148" s="336">
        <v>-8.8167441199999992</v>
      </c>
      <c r="AI148" s="336">
        <v>-14.00322270999999</v>
      </c>
      <c r="AJ148" s="336">
        <v>-22.830698110000004</v>
      </c>
      <c r="AL148" s="333">
        <f t="shared" si="46"/>
        <v>-2.3127369999999994</v>
      </c>
      <c r="AM148" s="333">
        <f t="shared" si="47"/>
        <v>-4.8134700499999985</v>
      </c>
      <c r="AN148" s="333">
        <f t="shared" si="47"/>
        <v>-4.723553359999995</v>
      </c>
      <c r="AO148" s="333">
        <f t="shared" si="47"/>
        <v>-14.334623029999998</v>
      </c>
      <c r="AP148" s="333">
        <f t="shared" si="48"/>
        <v>-3.0934988700000008</v>
      </c>
      <c r="AQ148" s="333">
        <f t="shared" si="49"/>
        <v>-5.723245249999998</v>
      </c>
      <c r="AR148" s="333">
        <f t="shared" si="49"/>
        <v>-5.1864785899999912</v>
      </c>
      <c r="AS148" s="333">
        <f t="shared" si="49"/>
        <v>-8.8274754000000133</v>
      </c>
    </row>
    <row r="149" spans="1:52" ht="15" customHeight="1" x14ac:dyDescent="0.35">
      <c r="B149" s="87" t="s">
        <v>163</v>
      </c>
      <c r="C149" s="87"/>
      <c r="D149" s="87"/>
      <c r="E149" s="87"/>
      <c r="F149" s="87"/>
      <c r="G149" s="87"/>
      <c r="H149" s="87"/>
      <c r="I149" s="87"/>
      <c r="J149" s="87"/>
      <c r="K149" s="87"/>
      <c r="L149" s="87"/>
      <c r="M149" s="87"/>
      <c r="N149" s="87"/>
      <c r="O149" s="87"/>
      <c r="P149" s="87"/>
      <c r="Q149" s="87"/>
      <c r="R149" s="87"/>
      <c r="S149" s="87"/>
      <c r="T149" s="332">
        <v>48.240971760000008</v>
      </c>
      <c r="U149" s="332">
        <v>42.525725730000005</v>
      </c>
      <c r="V149" s="332">
        <v>23.157411189999998</v>
      </c>
      <c r="W149" s="332">
        <v>100.64728536000001</v>
      </c>
      <c r="X149" s="332">
        <v>73.022968840002378</v>
      </c>
      <c r="Y149" s="332">
        <v>90.685148629999986</v>
      </c>
      <c r="Z149" s="332">
        <v>100.06277839000001</v>
      </c>
      <c r="AA149" s="332">
        <f t="shared" si="45"/>
        <v>94.868017179999981</v>
      </c>
      <c r="AC149" s="332">
        <v>25.148654090000004</v>
      </c>
      <c r="AD149" s="332">
        <v>53.36756290000001</v>
      </c>
      <c r="AE149" s="358">
        <v>76.340893000000023</v>
      </c>
      <c r="AF149" s="358">
        <v>100.06277839000001</v>
      </c>
      <c r="AG149" s="358">
        <v>25.487458199999995</v>
      </c>
      <c r="AH149" s="358">
        <v>46.939247249999994</v>
      </c>
      <c r="AI149" s="358">
        <v>69.577549240000025</v>
      </c>
      <c r="AJ149" s="358">
        <v>94.868017179999981</v>
      </c>
      <c r="AL149" s="332">
        <f t="shared" si="46"/>
        <v>25.148654090000004</v>
      </c>
      <c r="AM149" s="332">
        <f t="shared" si="47"/>
        <v>28.218908810000006</v>
      </c>
      <c r="AN149" s="332">
        <f t="shared" si="47"/>
        <v>22.973330100000013</v>
      </c>
      <c r="AO149" s="332">
        <f t="shared" si="47"/>
        <v>23.721885389999983</v>
      </c>
      <c r="AP149" s="332">
        <f t="shared" si="48"/>
        <v>25.487458199999995</v>
      </c>
      <c r="AQ149" s="332">
        <f t="shared" si="49"/>
        <v>21.451789049999999</v>
      </c>
      <c r="AR149" s="332">
        <f t="shared" si="49"/>
        <v>22.638301990000031</v>
      </c>
      <c r="AS149" s="332">
        <f t="shared" si="49"/>
        <v>25.290467939999957</v>
      </c>
    </row>
    <row r="150" spans="1:52" ht="15" customHeight="1" x14ac:dyDescent="0.35">
      <c r="B150" s="78" t="s">
        <v>164</v>
      </c>
      <c r="T150" s="338" t="s">
        <v>18</v>
      </c>
      <c r="U150" s="333">
        <v>0</v>
      </c>
      <c r="V150" s="333">
        <v>-3.6878989999999998</v>
      </c>
      <c r="W150" s="333">
        <v>0</v>
      </c>
      <c r="X150" s="333" t="s">
        <v>18</v>
      </c>
      <c r="Y150" s="333" t="s">
        <v>18</v>
      </c>
      <c r="Z150" s="333" t="s">
        <v>18</v>
      </c>
      <c r="AA150" s="333">
        <f t="shared" si="45"/>
        <v>0</v>
      </c>
      <c r="AC150" s="333" t="s">
        <v>18</v>
      </c>
      <c r="AD150" s="333">
        <v>0</v>
      </c>
      <c r="AE150" s="336" t="s">
        <v>18</v>
      </c>
      <c r="AF150" s="336" t="s">
        <v>18</v>
      </c>
      <c r="AG150" s="336" t="s">
        <v>18</v>
      </c>
      <c r="AH150" s="336">
        <v>0</v>
      </c>
      <c r="AI150" s="336">
        <v>0</v>
      </c>
      <c r="AJ150" s="336">
        <v>0</v>
      </c>
      <c r="AL150" s="333"/>
      <c r="AM150" s="333"/>
      <c r="AN150" s="333"/>
      <c r="AO150" s="333"/>
      <c r="AP150" s="333"/>
      <c r="AQ150" s="333"/>
      <c r="AR150" s="333"/>
      <c r="AS150" s="333"/>
    </row>
    <row r="151" spans="1:52" ht="15" customHeight="1" x14ac:dyDescent="0.35">
      <c r="B151" s="87" t="s">
        <v>70</v>
      </c>
      <c r="C151" s="87"/>
      <c r="D151" s="87"/>
      <c r="E151" s="87"/>
      <c r="F151" s="87"/>
      <c r="G151" s="87"/>
      <c r="H151" s="87"/>
      <c r="I151" s="87"/>
      <c r="J151" s="87"/>
      <c r="K151" s="87"/>
      <c r="L151" s="87"/>
      <c r="M151" s="87"/>
      <c r="N151" s="87"/>
      <c r="O151" s="87"/>
      <c r="P151" s="87"/>
      <c r="Q151" s="87"/>
      <c r="R151" s="87"/>
      <c r="S151" s="87"/>
      <c r="T151" s="332">
        <v>144.56161519999998</v>
      </c>
      <c r="U151" s="332">
        <v>154.64185390000003</v>
      </c>
      <c r="V151" s="332">
        <v>166.48412870999991</v>
      </c>
      <c r="W151" s="332">
        <v>368.87891584999994</v>
      </c>
      <c r="X151" s="332">
        <v>357.71815039999763</v>
      </c>
      <c r="Y151" s="332">
        <v>348.75822543999988</v>
      </c>
      <c r="Z151" s="332">
        <v>349.20935856999989</v>
      </c>
      <c r="AA151" s="332">
        <f t="shared" si="45"/>
        <v>379.63375573999957</v>
      </c>
      <c r="AC151" s="332">
        <v>86.870130649999965</v>
      </c>
      <c r="AD151" s="332">
        <v>172.37187846</v>
      </c>
      <c r="AE151" s="358">
        <v>263.58065263000003</v>
      </c>
      <c r="AF151" s="358">
        <v>349.20935856999989</v>
      </c>
      <c r="AG151" s="358">
        <v>92.054442189999975</v>
      </c>
      <c r="AH151" s="358">
        <v>189.20032339999992</v>
      </c>
      <c r="AI151" s="358">
        <v>284.03166133999986</v>
      </c>
      <c r="AJ151" s="358">
        <v>379.63375573999957</v>
      </c>
      <c r="AL151" s="332">
        <f>AC151</f>
        <v>86.870130649999965</v>
      </c>
      <c r="AM151" s="332">
        <f t="shared" ref="AM151:AO153" si="50">AD151-AC151</f>
        <v>85.50174781000004</v>
      </c>
      <c r="AN151" s="332">
        <f t="shared" si="50"/>
        <v>91.208774170000027</v>
      </c>
      <c r="AO151" s="332">
        <f t="shared" si="50"/>
        <v>85.628705939999861</v>
      </c>
      <c r="AP151" s="332">
        <f>AG151</f>
        <v>92.054442189999975</v>
      </c>
      <c r="AQ151" s="332">
        <f t="shared" si="49"/>
        <v>97.145881209999942</v>
      </c>
      <c r="AR151" s="332">
        <f t="shared" si="49"/>
        <v>94.831337939999941</v>
      </c>
      <c r="AS151" s="332">
        <f t="shared" si="49"/>
        <v>95.602094399999714</v>
      </c>
    </row>
    <row r="152" spans="1:52" ht="15" customHeight="1" x14ac:dyDescent="0.35">
      <c r="B152" s="85" t="s">
        <v>165</v>
      </c>
      <c r="C152" s="85"/>
      <c r="D152" s="85"/>
      <c r="E152" s="85"/>
      <c r="F152" s="85"/>
      <c r="G152" s="85"/>
      <c r="H152" s="85"/>
      <c r="I152" s="85"/>
      <c r="J152" s="85"/>
      <c r="K152" s="85"/>
      <c r="L152" s="85"/>
      <c r="M152" s="85"/>
      <c r="N152" s="85"/>
      <c r="O152" s="85"/>
      <c r="P152" s="85"/>
      <c r="Q152" s="85"/>
      <c r="R152" s="85"/>
      <c r="S152" s="85"/>
      <c r="T152" s="333">
        <v>31.356791340000001</v>
      </c>
      <c r="U152" s="333">
        <v>35.710161979999988</v>
      </c>
      <c r="V152" s="333">
        <v>39.191498160000009</v>
      </c>
      <c r="W152" s="333">
        <v>129.5881512</v>
      </c>
      <c r="X152" s="333">
        <v>124.58817736000002</v>
      </c>
      <c r="Y152" s="333">
        <v>135.30724429</v>
      </c>
      <c r="Z152" s="333">
        <v>140.05438092000003</v>
      </c>
      <c r="AA152" s="333">
        <f t="shared" si="45"/>
        <v>145.44326253</v>
      </c>
      <c r="AC152" s="333">
        <v>34.504699680000009</v>
      </c>
      <c r="AD152" s="333">
        <v>69.012656030000016</v>
      </c>
      <c r="AE152" s="336">
        <v>104.04657057999998</v>
      </c>
      <c r="AF152" s="336">
        <v>140.05438092000003</v>
      </c>
      <c r="AG152" s="336">
        <v>35.426920490000008</v>
      </c>
      <c r="AH152" s="336">
        <v>71.975546819999991</v>
      </c>
      <c r="AI152" s="336">
        <v>108.18507389999998</v>
      </c>
      <c r="AJ152" s="336">
        <v>145.44326253</v>
      </c>
      <c r="AL152" s="333">
        <f>AC152</f>
        <v>34.504699680000009</v>
      </c>
      <c r="AM152" s="333">
        <f t="shared" si="50"/>
        <v>34.507956350000008</v>
      </c>
      <c r="AN152" s="333">
        <f t="shared" si="50"/>
        <v>35.033914549999963</v>
      </c>
      <c r="AO152" s="333">
        <f t="shared" si="50"/>
        <v>36.007810340000049</v>
      </c>
      <c r="AP152" s="333">
        <f>AG152</f>
        <v>35.426920490000008</v>
      </c>
      <c r="AQ152" s="333">
        <f t="shared" si="49"/>
        <v>36.548626329999983</v>
      </c>
      <c r="AR152" s="333">
        <f t="shared" si="49"/>
        <v>36.209527079999987</v>
      </c>
      <c r="AS152" s="333">
        <f t="shared" si="49"/>
        <v>37.258188630000021</v>
      </c>
    </row>
    <row r="153" spans="1:52" ht="15" customHeight="1" x14ac:dyDescent="0.35">
      <c r="B153" s="87" t="s">
        <v>166</v>
      </c>
      <c r="C153" s="87"/>
      <c r="D153" s="87"/>
      <c r="E153" s="87"/>
      <c r="F153" s="87"/>
      <c r="G153" s="87"/>
      <c r="H153" s="87"/>
      <c r="I153" s="87"/>
      <c r="J153" s="87"/>
      <c r="K153" s="87"/>
      <c r="L153" s="87"/>
      <c r="M153" s="87"/>
      <c r="N153" s="87"/>
      <c r="O153" s="87"/>
      <c r="P153" s="87"/>
      <c r="Q153" s="87"/>
      <c r="R153" s="87"/>
      <c r="S153" s="87"/>
      <c r="T153" s="332">
        <v>113.20482385999996</v>
      </c>
      <c r="U153" s="332">
        <v>118.93169192000002</v>
      </c>
      <c r="V153" s="332">
        <v>127.29263055</v>
      </c>
      <c r="W153" s="332">
        <v>239.29076465000009</v>
      </c>
      <c r="X153" s="332">
        <v>233.12997303999757</v>
      </c>
      <c r="Y153" s="332">
        <v>213.45098114999993</v>
      </c>
      <c r="Z153" s="332">
        <v>209.15497764999995</v>
      </c>
      <c r="AA153" s="332">
        <f t="shared" si="45"/>
        <v>234.19049320999994</v>
      </c>
      <c r="AC153" s="332">
        <v>52.365430970000013</v>
      </c>
      <c r="AD153" s="332">
        <v>103.35922242999992</v>
      </c>
      <c r="AE153" s="358">
        <v>159.53408205000008</v>
      </c>
      <c r="AF153" s="358">
        <v>209.15497764999995</v>
      </c>
      <c r="AG153" s="358">
        <v>56.627521699999981</v>
      </c>
      <c r="AH153" s="358">
        <v>117.22477657999997</v>
      </c>
      <c r="AI153" s="358">
        <v>175.84658743999995</v>
      </c>
      <c r="AJ153" s="358">
        <v>234.19049320999994</v>
      </c>
      <c r="AL153" s="332">
        <f>AC153</f>
        <v>52.365430970000013</v>
      </c>
      <c r="AM153" s="332">
        <f t="shared" si="50"/>
        <v>50.993791459999905</v>
      </c>
      <c r="AN153" s="332">
        <f t="shared" si="50"/>
        <v>56.174859620000163</v>
      </c>
      <c r="AO153" s="332">
        <f t="shared" si="50"/>
        <v>49.620895599999869</v>
      </c>
      <c r="AP153" s="332">
        <f>AG153</f>
        <v>56.627521699999981</v>
      </c>
      <c r="AQ153" s="332">
        <f>AH153-AG153</f>
        <v>60.597254879999987</v>
      </c>
      <c r="AR153" s="332">
        <f>AI153-AH153</f>
        <v>58.621810859999982</v>
      </c>
      <c r="AS153" s="332">
        <f>AJ153-AI153</f>
        <v>58.343905769999992</v>
      </c>
    </row>
    <row r="154" spans="1:52" s="48" customFormat="1" ht="15" customHeight="1" x14ac:dyDescent="0.35">
      <c r="B154" s="88"/>
      <c r="C154" s="88"/>
      <c r="D154" s="88"/>
      <c r="E154" s="88"/>
      <c r="F154" s="88"/>
      <c r="G154" s="88"/>
      <c r="H154" s="88"/>
      <c r="I154" s="88"/>
      <c r="J154" s="88"/>
      <c r="K154" s="88"/>
      <c r="L154" s="88"/>
      <c r="M154" s="88"/>
      <c r="N154" s="88"/>
      <c r="O154" s="88"/>
      <c r="P154" s="88"/>
      <c r="Q154" s="88"/>
      <c r="R154" s="88"/>
      <c r="S154" s="88"/>
      <c r="T154" s="331"/>
      <c r="U154" s="331"/>
      <c r="V154" s="331"/>
      <c r="W154" s="331"/>
      <c r="X154" s="331"/>
      <c r="Y154" s="331"/>
      <c r="Z154" s="331"/>
      <c r="AA154" s="331"/>
      <c r="AB154" s="331"/>
      <c r="AC154" s="331"/>
      <c r="AD154" s="331"/>
      <c r="AE154" s="331"/>
      <c r="AF154" s="331"/>
      <c r="AG154" s="331"/>
      <c r="AH154" s="331"/>
      <c r="AI154" s="331"/>
      <c r="AJ154" s="331"/>
      <c r="AK154" s="331"/>
      <c r="AL154" s="331"/>
      <c r="AM154" s="331"/>
      <c r="AN154" s="331"/>
      <c r="AO154" s="331"/>
      <c r="AP154" s="331"/>
      <c r="AQ154" s="331"/>
      <c r="AR154" s="331"/>
      <c r="AS154" s="331"/>
      <c r="AT154" s="331"/>
      <c r="AU154" s="331"/>
      <c r="AV154" s="331"/>
      <c r="AW154" s="331"/>
      <c r="AX154" s="331"/>
      <c r="AY154" s="331"/>
      <c r="AZ154" s="78"/>
    </row>
    <row r="155" spans="1:52" s="48" customFormat="1" ht="15" customHeight="1" x14ac:dyDescent="0.35">
      <c r="B155" s="171" t="s">
        <v>129</v>
      </c>
      <c r="C155" s="171"/>
      <c r="D155" s="171"/>
      <c r="E155" s="171"/>
      <c r="F155" s="171"/>
      <c r="G155" s="171"/>
      <c r="H155" s="171"/>
      <c r="I155" s="171"/>
      <c r="J155" s="171"/>
      <c r="K155" s="171"/>
      <c r="L155" s="171"/>
      <c r="M155" s="171"/>
      <c r="N155" s="171"/>
      <c r="O155" s="171"/>
      <c r="P155" s="171"/>
      <c r="Q155" s="171"/>
      <c r="R155" s="171"/>
      <c r="S155" s="171"/>
      <c r="T155" s="218">
        <v>2018</v>
      </c>
      <c r="U155" s="218">
        <v>2019</v>
      </c>
      <c r="V155" s="218">
        <v>2020</v>
      </c>
      <c r="W155" s="218">
        <v>2021</v>
      </c>
      <c r="X155" s="218">
        <v>2022</v>
      </c>
      <c r="Y155" s="218">
        <v>2023</v>
      </c>
      <c r="Z155" s="221">
        <v>2024</v>
      </c>
      <c r="AA155" s="220">
        <v>2025</v>
      </c>
      <c r="AB155" s="331"/>
      <c r="AC155" s="221" t="s">
        <v>3</v>
      </c>
      <c r="AD155" s="221" t="s">
        <v>4</v>
      </c>
      <c r="AE155" s="221" t="s">
        <v>5</v>
      </c>
      <c r="AF155" s="221">
        <v>2024</v>
      </c>
      <c r="AG155" s="222" t="s">
        <v>6</v>
      </c>
      <c r="AH155" s="222" t="s">
        <v>7</v>
      </c>
      <c r="AI155" s="222" t="s">
        <v>8</v>
      </c>
      <c r="AJ155" s="222">
        <v>2025</v>
      </c>
      <c r="AK155" s="331"/>
      <c r="AL155" s="221" t="s">
        <v>3</v>
      </c>
      <c r="AM155" s="221" t="s">
        <v>24</v>
      </c>
      <c r="AN155" s="221" t="s">
        <v>25</v>
      </c>
      <c r="AO155" s="221" t="s">
        <v>26</v>
      </c>
      <c r="AP155" s="222" t="s">
        <v>6</v>
      </c>
      <c r="AQ155" s="222" t="s">
        <v>27</v>
      </c>
      <c r="AR155" s="222" t="s">
        <v>28</v>
      </c>
      <c r="AS155" s="222" t="s">
        <v>29</v>
      </c>
      <c r="AT155" s="331"/>
      <c r="AU155" s="331"/>
      <c r="AV155" s="331"/>
      <c r="AW155" s="331"/>
      <c r="AX155" s="331"/>
      <c r="AY155" s="331"/>
      <c r="AZ155" s="78"/>
    </row>
    <row r="156" spans="1:52" s="48" customFormat="1" ht="15" customHeight="1" x14ac:dyDescent="0.35">
      <c r="B156" s="50" t="s">
        <v>130</v>
      </c>
      <c r="C156" s="50"/>
      <c r="D156" s="50"/>
      <c r="E156" s="50"/>
      <c r="F156" s="50"/>
      <c r="G156" s="50"/>
      <c r="H156" s="50"/>
      <c r="I156" s="50"/>
      <c r="J156" s="50"/>
      <c r="K156" s="50"/>
      <c r="L156" s="50"/>
      <c r="M156" s="50"/>
      <c r="N156" s="50"/>
      <c r="O156" s="50"/>
      <c r="P156" s="50"/>
      <c r="Q156" s="50"/>
      <c r="R156" s="50"/>
      <c r="S156" s="50"/>
      <c r="T156" s="332">
        <v>950</v>
      </c>
      <c r="U156" s="332">
        <v>950</v>
      </c>
      <c r="V156" s="332">
        <v>1706</v>
      </c>
      <c r="W156" s="332">
        <v>1890.6</v>
      </c>
      <c r="X156" s="332">
        <v>1890.6</v>
      </c>
      <c r="Y156" s="250">
        <v>1867.431</v>
      </c>
      <c r="Z156" s="332">
        <v>1912.7911664811611</v>
      </c>
      <c r="AA156" s="332">
        <f>AJ156</f>
        <v>1954.8201167838149</v>
      </c>
      <c r="AB156" s="331"/>
      <c r="AC156" s="332">
        <v>1894.2</v>
      </c>
      <c r="AD156" s="332">
        <v>1894.2</v>
      </c>
      <c r="AE156" s="332">
        <v>1894.2</v>
      </c>
      <c r="AF156" s="332">
        <v>1912.7911664811611</v>
      </c>
      <c r="AG156" s="332">
        <v>1954.8201167838149</v>
      </c>
      <c r="AH156" s="332">
        <v>1954.8201167838149</v>
      </c>
      <c r="AI156" s="332">
        <f>'Operating Data'!AI112</f>
        <v>1954.8201167838149</v>
      </c>
      <c r="AJ156" s="332">
        <f>'Operating Data'!AJ112</f>
        <v>1954.8201167838149</v>
      </c>
      <c r="AK156" s="331"/>
      <c r="AL156" s="332"/>
      <c r="AM156" s="332"/>
      <c r="AN156" s="332"/>
      <c r="AO156" s="332"/>
      <c r="AP156" s="332"/>
      <c r="AQ156" s="332"/>
      <c r="AR156" s="332"/>
      <c r="AS156" s="332"/>
      <c r="AT156" s="331"/>
      <c r="AU156" s="331"/>
      <c r="AV156" s="331"/>
      <c r="AW156" s="331"/>
      <c r="AX156" s="331"/>
      <c r="AY156" s="331"/>
      <c r="AZ156" s="78"/>
    </row>
    <row r="157" spans="1:52" s="41" customFormat="1" ht="15" customHeight="1" x14ac:dyDescent="0.35">
      <c r="A157" s="48"/>
      <c r="T157" s="355"/>
      <c r="U157" s="355"/>
      <c r="V157" s="355"/>
      <c r="W157" s="355"/>
      <c r="X157" s="355"/>
      <c r="Y157" s="355"/>
      <c r="Z157" s="355"/>
      <c r="AA157" s="355"/>
      <c r="AB157" s="213"/>
      <c r="AC157" s="355"/>
      <c r="AD157" s="355"/>
      <c r="AE157" s="355"/>
      <c r="AF157" s="355"/>
      <c r="AG157" s="355"/>
      <c r="AH157" s="355"/>
      <c r="AI157" s="355"/>
      <c r="AJ157" s="355"/>
      <c r="AK157" s="213"/>
      <c r="AL157" s="355"/>
      <c r="AM157" s="355"/>
      <c r="AN157" s="355"/>
      <c r="AO157" s="355"/>
      <c r="AP157" s="355"/>
      <c r="AQ157" s="355"/>
      <c r="AR157" s="355"/>
      <c r="AS157" s="355"/>
      <c r="AT157" s="213"/>
      <c r="AU157" s="213"/>
      <c r="AV157" s="213"/>
      <c r="AW157" s="213"/>
      <c r="AX157" s="213"/>
      <c r="AY157" s="213"/>
      <c r="AZ157"/>
    </row>
    <row r="158" spans="1:52" s="150" customFormat="1" ht="15" customHeight="1" x14ac:dyDescent="0.35">
      <c r="B158" s="50" t="s">
        <v>133</v>
      </c>
      <c r="C158" s="50"/>
      <c r="D158" s="50"/>
      <c r="E158" s="50"/>
      <c r="F158" s="50"/>
      <c r="G158" s="50"/>
      <c r="H158" s="50"/>
      <c r="I158" s="50"/>
      <c r="J158" s="50"/>
      <c r="K158" s="50"/>
      <c r="L158" s="50"/>
      <c r="M158" s="50"/>
      <c r="N158" s="50"/>
      <c r="O158" s="50"/>
      <c r="P158" s="50"/>
      <c r="Q158" s="50"/>
      <c r="R158" s="50"/>
      <c r="S158" s="50"/>
      <c r="T158" s="355"/>
      <c r="U158" s="355"/>
      <c r="V158" s="355"/>
      <c r="W158" s="355"/>
      <c r="X158" s="355"/>
      <c r="Y158" s="355"/>
      <c r="Z158" s="355"/>
      <c r="AA158" s="355"/>
      <c r="AB158" s="450"/>
      <c r="AC158" s="355"/>
      <c r="AD158" s="355"/>
      <c r="AE158" s="355"/>
      <c r="AF158" s="355"/>
      <c r="AG158" s="355"/>
      <c r="AH158" s="355"/>
      <c r="AI158" s="355"/>
      <c r="AJ158" s="355"/>
      <c r="AK158" s="359"/>
      <c r="AL158" s="355"/>
      <c r="AM158" s="355"/>
      <c r="AN158" s="355"/>
      <c r="AO158" s="355"/>
      <c r="AP158" s="355"/>
      <c r="AQ158" s="355"/>
      <c r="AR158" s="355"/>
      <c r="AS158" s="355"/>
      <c r="AT158" s="359"/>
      <c r="AU158" s="359"/>
      <c r="AV158" s="359"/>
      <c r="AW158" s="359"/>
      <c r="AX158" s="359"/>
      <c r="AY158" s="359"/>
      <c r="AZ158" s="157"/>
    </row>
    <row r="159" spans="1:52" s="41" customFormat="1" ht="15" customHeight="1" x14ac:dyDescent="0.35">
      <c r="B159" s="18" t="s">
        <v>134</v>
      </c>
      <c r="C159" s="18"/>
      <c r="D159" s="18"/>
      <c r="E159" s="18"/>
      <c r="F159" s="18"/>
      <c r="G159" s="18"/>
      <c r="H159" s="18"/>
      <c r="I159" s="18"/>
      <c r="J159" s="18"/>
      <c r="K159" s="18"/>
      <c r="L159" s="18"/>
      <c r="M159" s="18"/>
      <c r="N159" s="18"/>
      <c r="O159" s="18"/>
      <c r="P159" s="18"/>
      <c r="Q159" s="18"/>
      <c r="R159" s="18"/>
      <c r="S159" s="18"/>
      <c r="T159" s="333">
        <v>20708.8619119</v>
      </c>
      <c r="U159" s="333">
        <v>20766.2411565</v>
      </c>
      <c r="V159" s="333">
        <v>52491.503800000006</v>
      </c>
      <c r="W159" s="333">
        <v>52493.235000000001</v>
      </c>
      <c r="X159" s="333">
        <v>52644.083999999988</v>
      </c>
      <c r="Y159" s="322">
        <v>52847.952899999997</v>
      </c>
      <c r="Z159" s="333">
        <v>53067.042863000002</v>
      </c>
      <c r="AA159" s="333">
        <f t="shared" ref="AA159:AA161" si="51">AJ159</f>
        <v>53339.922000000006</v>
      </c>
      <c r="AB159" s="333"/>
      <c r="AC159" s="333">
        <v>52902.809899999993</v>
      </c>
      <c r="AD159" s="333">
        <v>52953.496000000006</v>
      </c>
      <c r="AE159" s="333">
        <v>53000.874843999998</v>
      </c>
      <c r="AF159" s="333">
        <v>53067.042863000002</v>
      </c>
      <c r="AG159" s="333">
        <v>53117.605000000003</v>
      </c>
      <c r="AH159" s="333">
        <v>53174.379967000001</v>
      </c>
      <c r="AI159" s="333">
        <f>'Operating Data'!AI125</f>
        <v>53249.049019999999</v>
      </c>
      <c r="AJ159" s="333">
        <f>'Operating Data'!AJ125</f>
        <v>53339.922000000006</v>
      </c>
      <c r="AK159" s="213"/>
      <c r="AL159" s="333"/>
      <c r="AM159" s="333"/>
      <c r="AN159" s="333"/>
      <c r="AO159" s="333"/>
      <c r="AP159" s="333"/>
      <c r="AQ159" s="333"/>
      <c r="AR159" s="333"/>
      <c r="AS159" s="333"/>
      <c r="AT159" s="213"/>
      <c r="AU159" s="213"/>
      <c r="AV159" s="213"/>
      <c r="AW159" s="213"/>
      <c r="AX159" s="213"/>
      <c r="AY159" s="213"/>
      <c r="AZ159"/>
    </row>
    <row r="160" spans="1:52" ht="15" customHeight="1" x14ac:dyDescent="0.35">
      <c r="A160" s="41"/>
      <c r="B160" s="18" t="s">
        <v>136</v>
      </c>
      <c r="C160" s="18"/>
      <c r="D160" s="18"/>
      <c r="E160" s="18"/>
      <c r="F160" s="18"/>
      <c r="G160" s="18"/>
      <c r="H160" s="18"/>
      <c r="I160" s="18"/>
      <c r="J160" s="18"/>
      <c r="K160" s="18"/>
      <c r="L160" s="18"/>
      <c r="M160" s="18"/>
      <c r="N160" s="18"/>
      <c r="O160" s="18"/>
      <c r="P160" s="18"/>
      <c r="Q160" s="18"/>
      <c r="R160" s="18"/>
      <c r="S160" s="18"/>
      <c r="T160" s="333">
        <v>6.8810000000000002</v>
      </c>
      <c r="U160" s="333">
        <v>6.8810000000000002</v>
      </c>
      <c r="V160" s="333">
        <v>18.571999999999999</v>
      </c>
      <c r="W160" s="333">
        <v>18.701000000000001</v>
      </c>
      <c r="X160" s="333">
        <v>18.725999999999999</v>
      </c>
      <c r="Y160" s="322">
        <v>18.93</v>
      </c>
      <c r="Z160" s="333">
        <v>18.652999999999999</v>
      </c>
      <c r="AA160" s="333">
        <f t="shared" si="51"/>
        <v>18.736000000000001</v>
      </c>
      <c r="AB160" s="333"/>
      <c r="AC160" s="333">
        <v>18.771000000000001</v>
      </c>
      <c r="AD160" s="333">
        <v>18.713000000000001</v>
      </c>
      <c r="AE160" s="333">
        <v>18.635000000000002</v>
      </c>
      <c r="AF160" s="333">
        <v>18.652999999999999</v>
      </c>
      <c r="AG160" s="333">
        <v>18.652999999999999</v>
      </c>
      <c r="AH160" s="333">
        <v>19.041</v>
      </c>
      <c r="AI160" s="333">
        <f>'Operating Data'!AI132</f>
        <v>18.710999999999999</v>
      </c>
      <c r="AJ160" s="333">
        <f>'Operating Data'!AJ132</f>
        <v>18.736000000000001</v>
      </c>
      <c r="AL160" s="333"/>
      <c r="AM160" s="333"/>
      <c r="AN160" s="333"/>
      <c r="AO160" s="333"/>
      <c r="AP160" s="333"/>
      <c r="AQ160" s="333"/>
      <c r="AR160" s="333"/>
      <c r="AS160" s="333"/>
    </row>
    <row r="161" spans="1:45" ht="15" customHeight="1" x14ac:dyDescent="0.35">
      <c r="A161" s="41"/>
      <c r="B161" s="18" t="s">
        <v>137</v>
      </c>
      <c r="C161" s="18"/>
      <c r="D161" s="18"/>
      <c r="E161" s="18"/>
      <c r="F161" s="18"/>
      <c r="G161" s="18"/>
      <c r="H161" s="18"/>
      <c r="I161" s="18"/>
      <c r="J161" s="18"/>
      <c r="K161" s="18"/>
      <c r="L161" s="18"/>
      <c r="M161" s="18"/>
      <c r="N161" s="18"/>
      <c r="O161" s="18"/>
      <c r="P161" s="18"/>
      <c r="Q161" s="18"/>
      <c r="R161" s="18"/>
      <c r="S161" s="18"/>
      <c r="T161" s="333">
        <v>644.31700000000001</v>
      </c>
      <c r="U161" s="333">
        <v>666.08399999999995</v>
      </c>
      <c r="V161" s="333">
        <v>1368.8430000000001</v>
      </c>
      <c r="W161" s="333">
        <v>1372.72</v>
      </c>
      <c r="X161" s="333">
        <v>1373.145</v>
      </c>
      <c r="Y161" s="322">
        <v>1379.7860000000001</v>
      </c>
      <c r="Z161" s="333">
        <v>1389.9659999999999</v>
      </c>
      <c r="AA161" s="333">
        <f t="shared" si="51"/>
        <v>1394.9359999999999</v>
      </c>
      <c r="AB161" s="333"/>
      <c r="AC161" s="333">
        <v>1374.991</v>
      </c>
      <c r="AD161" s="333">
        <v>1386.0540000000001</v>
      </c>
      <c r="AE161" s="333">
        <v>1387.9059999999999</v>
      </c>
      <c r="AF161" s="333">
        <v>1389.9659999999999</v>
      </c>
      <c r="AG161" s="333">
        <v>1393.367</v>
      </c>
      <c r="AH161" s="333">
        <v>1394.1489999999999</v>
      </c>
      <c r="AI161" s="333">
        <f>'Operating Data'!AI137</f>
        <v>1393.922</v>
      </c>
      <c r="AJ161" s="333">
        <f>'Operating Data'!AJ137</f>
        <v>1394.9359999999999</v>
      </c>
      <c r="AL161" s="333"/>
      <c r="AM161" s="333"/>
      <c r="AN161" s="333"/>
      <c r="AO161" s="333"/>
      <c r="AP161" s="333"/>
      <c r="AQ161" s="333"/>
      <c r="AR161" s="333"/>
      <c r="AS161" s="333"/>
    </row>
    <row r="162" spans="1:45" ht="15" customHeight="1" x14ac:dyDescent="0.35">
      <c r="B162" s="21"/>
      <c r="C162" s="21"/>
      <c r="D162" s="21"/>
      <c r="E162" s="21"/>
      <c r="F162" s="21"/>
      <c r="G162" s="21"/>
      <c r="H162" s="21"/>
      <c r="I162" s="21"/>
      <c r="J162" s="21"/>
      <c r="K162" s="21"/>
      <c r="L162" s="21"/>
      <c r="M162" s="21"/>
      <c r="N162" s="21"/>
      <c r="O162" s="21"/>
      <c r="P162" s="21"/>
      <c r="Q162" s="21"/>
      <c r="R162" s="21"/>
      <c r="S162" s="21"/>
      <c r="T162" s="356"/>
      <c r="U162" s="356"/>
      <c r="V162" s="356"/>
      <c r="W162" s="356"/>
      <c r="X162" s="356"/>
      <c r="Y162" s="356"/>
      <c r="Z162" s="356"/>
      <c r="AA162" s="356"/>
      <c r="AC162" s="356"/>
      <c r="AD162" s="356"/>
      <c r="AE162" s="356"/>
      <c r="AF162" s="356"/>
      <c r="AG162" s="356"/>
      <c r="AH162" s="356"/>
      <c r="AI162" s="356"/>
      <c r="AJ162" s="356"/>
      <c r="AL162" s="356"/>
      <c r="AM162" s="333"/>
      <c r="AN162" s="333"/>
      <c r="AO162" s="333"/>
      <c r="AP162" s="333"/>
      <c r="AQ162" s="333"/>
      <c r="AR162" s="333"/>
      <c r="AS162" s="333"/>
    </row>
    <row r="163" spans="1:45" ht="15" customHeight="1" x14ac:dyDescent="0.35">
      <c r="B163" s="48" t="s">
        <v>138</v>
      </c>
      <c r="C163" s="48"/>
      <c r="D163" s="48"/>
      <c r="E163" s="48"/>
      <c r="F163" s="48"/>
      <c r="G163" s="48"/>
      <c r="H163" s="48"/>
      <c r="I163" s="48"/>
      <c r="J163" s="48"/>
      <c r="K163" s="48"/>
      <c r="L163" s="48"/>
      <c r="M163" s="48"/>
      <c r="N163" s="48"/>
      <c r="O163" s="48"/>
      <c r="P163" s="48"/>
      <c r="Q163" s="48"/>
      <c r="R163" s="48"/>
      <c r="S163" s="48"/>
      <c r="T163" s="332">
        <v>666.40299999999991</v>
      </c>
      <c r="U163" s="332">
        <v>668.49400000000003</v>
      </c>
      <c r="V163" s="332">
        <v>1370.902</v>
      </c>
      <c r="W163" s="332">
        <v>1376.4780000000001</v>
      </c>
      <c r="X163" s="332">
        <v>1383.123</v>
      </c>
      <c r="Y163" s="250">
        <v>1390.5250000000001</v>
      </c>
      <c r="Z163" s="332">
        <v>1398.663</v>
      </c>
      <c r="AA163" s="332">
        <f t="shared" ref="AA163:AA168" si="52">AJ163</f>
        <v>1406.002</v>
      </c>
      <c r="AB163" s="332"/>
      <c r="AC163" s="332">
        <v>1391.933</v>
      </c>
      <c r="AD163" s="332">
        <v>1394.19</v>
      </c>
      <c r="AE163" s="332">
        <v>1396.2629999999999</v>
      </c>
      <c r="AF163" s="332">
        <v>1398.663</v>
      </c>
      <c r="AG163" s="332">
        <v>1399.91</v>
      </c>
      <c r="AH163" s="332">
        <v>1401.6990000000001</v>
      </c>
      <c r="AI163" s="332">
        <f>'Operating Data'!AI145</f>
        <v>1403.7629999999999</v>
      </c>
      <c r="AJ163" s="332">
        <f>'Operating Data'!AJ145</f>
        <v>1406.002</v>
      </c>
      <c r="AL163" s="332"/>
      <c r="AM163" s="332"/>
      <c r="AN163" s="332"/>
      <c r="AO163" s="332"/>
      <c r="AP163" s="332"/>
      <c r="AQ163" s="332"/>
      <c r="AR163" s="332"/>
      <c r="AS163" s="332"/>
    </row>
    <row r="164" spans="1:45" ht="15" customHeight="1" x14ac:dyDescent="0.35">
      <c r="B164" s="155" t="s">
        <v>139</v>
      </c>
      <c r="C164" s="155"/>
      <c r="D164" s="155"/>
      <c r="E164" s="155"/>
      <c r="F164" s="155"/>
      <c r="G164" s="155"/>
      <c r="H164" s="155"/>
      <c r="I164" s="155"/>
      <c r="J164" s="155"/>
      <c r="K164" s="155"/>
      <c r="L164" s="155"/>
      <c r="M164" s="155"/>
      <c r="N164" s="155"/>
      <c r="O164" s="155"/>
      <c r="P164" s="155"/>
      <c r="Q164" s="155"/>
      <c r="R164" s="155"/>
      <c r="S164" s="155"/>
      <c r="T164" s="344" t="s">
        <v>18</v>
      </c>
      <c r="U164" s="344">
        <v>3.1377409765565023E-3</v>
      </c>
      <c r="V164" s="345">
        <v>1.0507319437422025</v>
      </c>
      <c r="W164" s="346">
        <v>4.0673950435552442E-3</v>
      </c>
      <c r="X164" s="346">
        <v>4.8275381081281932E-3</v>
      </c>
      <c r="Y164" s="346">
        <v>5.351657083281891E-3</v>
      </c>
      <c r="Z164" s="346">
        <v>5.8524657952931936E-3</v>
      </c>
      <c r="AA164" s="346">
        <f t="shared" si="52"/>
        <v>5.2471538891070146E-3</v>
      </c>
      <c r="AC164" s="346" t="s">
        <v>18</v>
      </c>
      <c r="AD164" s="346" t="s">
        <v>18</v>
      </c>
      <c r="AE164" s="346" t="s">
        <v>18</v>
      </c>
      <c r="AF164" s="346" t="s">
        <v>18</v>
      </c>
      <c r="AG164" s="346">
        <v>5.7308792880117476E-3</v>
      </c>
      <c r="AH164" s="346">
        <v>5.385923009058935E-3</v>
      </c>
      <c r="AI164" s="346">
        <f>IFERROR(IF(OR(AI163/AE163-1&gt;2,AI163/AE163-1&lt;-0.95),"-",AI163/AE163-1),"-")</f>
        <v>5.3714808743052789E-3</v>
      </c>
      <c r="AJ164" s="346">
        <f>IFERROR(IF(OR(AJ163/AF163-1&gt;2,AJ163/AF163-1&lt;-0.95),"-",AJ163/AF163-1),"-")</f>
        <v>5.2471538891070146E-3</v>
      </c>
      <c r="AL164" s="344"/>
      <c r="AM164" s="344"/>
      <c r="AN164" s="344"/>
      <c r="AO164" s="344"/>
      <c r="AP164" s="344"/>
      <c r="AQ164" s="344"/>
      <c r="AR164" s="344"/>
      <c r="AS164" s="344"/>
    </row>
    <row r="165" spans="1:45" ht="15" customHeight="1" x14ac:dyDescent="0.35">
      <c r="B165" s="43" t="s">
        <v>154</v>
      </c>
      <c r="C165" s="43"/>
      <c r="D165" s="43"/>
      <c r="E165" s="43"/>
      <c r="F165" s="43"/>
      <c r="G165" s="43"/>
      <c r="H165" s="43"/>
      <c r="I165" s="43"/>
      <c r="J165" s="43"/>
      <c r="K165" s="43"/>
      <c r="L165" s="43"/>
      <c r="M165" s="43"/>
      <c r="N165" s="43"/>
      <c r="O165" s="43"/>
      <c r="P165" s="43"/>
      <c r="Q165" s="43"/>
      <c r="R165" s="43"/>
      <c r="S165" s="43"/>
      <c r="T165" s="333">
        <v>1.151</v>
      </c>
      <c r="U165" s="333">
        <v>1.155</v>
      </c>
      <c r="V165" s="333">
        <v>2.5270000000000001</v>
      </c>
      <c r="W165" s="333">
        <v>2.58</v>
      </c>
      <c r="X165" s="333">
        <v>2.605</v>
      </c>
      <c r="Y165" s="322">
        <v>2.601</v>
      </c>
      <c r="Z165" s="333">
        <v>2.6420000000000003</v>
      </c>
      <c r="AA165" s="333">
        <f t="shared" si="52"/>
        <v>2.6749999999999998</v>
      </c>
      <c r="AB165" s="333"/>
      <c r="AC165" s="333">
        <v>2.6110000000000002</v>
      </c>
      <c r="AD165" s="333">
        <v>2.6180000000000003</v>
      </c>
      <c r="AE165" s="333">
        <v>2.6300000000000003</v>
      </c>
      <c r="AF165" s="333">
        <v>2.6420000000000003</v>
      </c>
      <c r="AG165" s="333">
        <v>2.649</v>
      </c>
      <c r="AH165" s="333">
        <v>2.6510000000000002</v>
      </c>
      <c r="AI165" s="333">
        <f>'Operating Data'!AI146</f>
        <v>2.6659999999999999</v>
      </c>
      <c r="AJ165" s="333">
        <f>'Operating Data'!AJ146</f>
        <v>2.6749999999999998</v>
      </c>
      <c r="AL165" s="333"/>
      <c r="AM165" s="333"/>
      <c r="AN165" s="333"/>
      <c r="AO165" s="333"/>
      <c r="AP165" s="333"/>
      <c r="AQ165" s="333"/>
      <c r="AR165" s="333"/>
      <c r="AS165" s="333"/>
    </row>
    <row r="166" spans="1:45" ht="15" customHeight="1" x14ac:dyDescent="0.35">
      <c r="B166" s="155" t="s">
        <v>139</v>
      </c>
      <c r="C166" s="155"/>
      <c r="D166" s="155"/>
      <c r="E166" s="155"/>
      <c r="F166" s="155"/>
      <c r="G166" s="155"/>
      <c r="H166" s="155"/>
      <c r="I166" s="155"/>
      <c r="J166" s="155"/>
      <c r="K166" s="155"/>
      <c r="L166" s="155"/>
      <c r="M166" s="155"/>
      <c r="N166" s="155"/>
      <c r="O166" s="155"/>
      <c r="P166" s="155"/>
      <c r="Q166" s="155"/>
      <c r="R166" s="155"/>
      <c r="S166" s="155"/>
      <c r="T166" s="344" t="s">
        <v>18</v>
      </c>
      <c r="U166" s="344">
        <v>3.4752389226759828E-3</v>
      </c>
      <c r="V166" s="345">
        <v>1.187878787878788</v>
      </c>
      <c r="W166" s="346">
        <v>2.0973486347447556E-2</v>
      </c>
      <c r="X166" s="346">
        <v>9.6899224806201723E-3</v>
      </c>
      <c r="Y166" s="346">
        <v>-1.5355086372360605E-3</v>
      </c>
      <c r="Z166" s="346">
        <v>1.5763168012303153E-2</v>
      </c>
      <c r="AA166" s="346">
        <f t="shared" si="52"/>
        <v>1.2490537471612218E-2</v>
      </c>
      <c r="AC166" s="346" t="s">
        <v>18</v>
      </c>
      <c r="AD166" s="346" t="s">
        <v>18</v>
      </c>
      <c r="AE166" s="346" t="s">
        <v>18</v>
      </c>
      <c r="AF166" s="346" t="s">
        <v>18</v>
      </c>
      <c r="AG166" s="346">
        <v>1.4553810800459477E-2</v>
      </c>
      <c r="AH166" s="346">
        <v>1.2605042016806678E-2</v>
      </c>
      <c r="AI166" s="346">
        <f>IFERROR(IF(OR(AI165/AE165-1&gt;2,AI165/AE165-1&lt;-0.95),"-",AI165/AE165-1),"-")</f>
        <v>1.368821292775646E-2</v>
      </c>
      <c r="AJ166" s="346">
        <f>IFERROR(IF(OR(AJ165/AF165-1&gt;2,AJ165/AF165-1&lt;-0.95),"-",AJ165/AF165-1),"-")</f>
        <v>1.2490537471612218E-2</v>
      </c>
      <c r="AL166" s="344"/>
      <c r="AM166" s="344"/>
      <c r="AN166" s="344"/>
      <c r="AO166" s="344"/>
      <c r="AP166" s="344"/>
      <c r="AQ166" s="344"/>
      <c r="AR166" s="344"/>
      <c r="AS166" s="344"/>
    </row>
    <row r="167" spans="1:45" ht="15" customHeight="1" x14ac:dyDescent="0.35">
      <c r="B167" s="43" t="s">
        <v>152</v>
      </c>
      <c r="C167" s="43"/>
      <c r="D167" s="43"/>
      <c r="E167" s="43"/>
      <c r="F167" s="43"/>
      <c r="G167" s="43"/>
      <c r="H167" s="43"/>
      <c r="I167" s="43"/>
      <c r="J167" s="43"/>
      <c r="K167" s="43"/>
      <c r="L167" s="43"/>
      <c r="M167" s="43"/>
      <c r="N167" s="43"/>
      <c r="O167" s="43"/>
      <c r="P167" s="43"/>
      <c r="Q167" s="43"/>
      <c r="R167" s="43"/>
      <c r="S167" s="43"/>
      <c r="T167" s="333">
        <v>665.25199999999995</v>
      </c>
      <c r="U167" s="333">
        <v>667.33900000000006</v>
      </c>
      <c r="V167" s="333">
        <v>1368.375</v>
      </c>
      <c r="W167" s="333">
        <v>1373.8979999999999</v>
      </c>
      <c r="X167" s="333">
        <v>1380.518</v>
      </c>
      <c r="Y167" s="322">
        <v>1387.905</v>
      </c>
      <c r="Z167" s="333">
        <v>1396.002</v>
      </c>
      <c r="AA167" s="333">
        <f t="shared" si="52"/>
        <v>1403.308</v>
      </c>
      <c r="AB167" s="333"/>
      <c r="AC167" s="333">
        <v>1389.3030000000001</v>
      </c>
      <c r="AD167" s="333">
        <v>1391.5530000000001</v>
      </c>
      <c r="AE167" s="333">
        <v>1393.614</v>
      </c>
      <c r="AF167" s="333">
        <v>1396.002</v>
      </c>
      <c r="AG167" s="333">
        <v>1397.242</v>
      </c>
      <c r="AH167" s="333">
        <v>1399.029</v>
      </c>
      <c r="AI167" s="333">
        <f>'Operating Data'!AI147</f>
        <v>1401.078</v>
      </c>
      <c r="AJ167" s="333">
        <f>'Operating Data'!AJ147</f>
        <v>1403.308</v>
      </c>
      <c r="AL167" s="333"/>
      <c r="AM167" s="333"/>
      <c r="AN167" s="333"/>
      <c r="AO167" s="333"/>
      <c r="AP167" s="333"/>
      <c r="AQ167" s="333"/>
      <c r="AR167" s="333"/>
      <c r="AS167" s="333"/>
    </row>
    <row r="168" spans="1:45" ht="15" customHeight="1" x14ac:dyDescent="0.35">
      <c r="B168" s="155" t="s">
        <v>139</v>
      </c>
      <c r="C168" s="155"/>
      <c r="D168" s="155"/>
      <c r="E168" s="155"/>
      <c r="F168" s="155"/>
      <c r="G168" s="155"/>
      <c r="H168" s="155"/>
      <c r="I168" s="155"/>
      <c r="J168" s="155"/>
      <c r="K168" s="155"/>
      <c r="L168" s="155"/>
      <c r="M168" s="155"/>
      <c r="N168" s="155"/>
      <c r="O168" s="155"/>
      <c r="P168" s="155"/>
      <c r="Q168" s="155"/>
      <c r="R168" s="155"/>
      <c r="S168" s="155"/>
      <c r="T168" s="344" t="s">
        <v>18</v>
      </c>
      <c r="U168" s="344">
        <v>3.1371570472544796E-3</v>
      </c>
      <c r="V168" s="345">
        <v>1.0504945762198821</v>
      </c>
      <c r="W168" s="346">
        <v>4.0361742943271217E-3</v>
      </c>
      <c r="X168" s="346">
        <v>4.818407188888818E-3</v>
      </c>
      <c r="Y168" s="346">
        <v>5.3508900282357441E-3</v>
      </c>
      <c r="Z168" s="346">
        <v>5.8339727863219171E-3</v>
      </c>
      <c r="AA168" s="346">
        <f t="shared" si="52"/>
        <v>5.2335168574257906E-3</v>
      </c>
      <c r="AC168" s="346" t="s">
        <v>18</v>
      </c>
      <c r="AD168" s="346" t="s">
        <v>18</v>
      </c>
      <c r="AE168" s="346" t="s">
        <v>18</v>
      </c>
      <c r="AF168" s="346" t="s">
        <v>18</v>
      </c>
      <c r="AG168" s="346">
        <v>5.7143762015916533E-3</v>
      </c>
      <c r="AH168" s="346">
        <v>5.372414848733742E-3</v>
      </c>
      <c r="AI168" s="346">
        <f>IFERROR(IF(OR(AI167/AE167-1&gt;2,AI167/AE167-1&lt;-0.95),"-",AI167/AE167-1),"-")</f>
        <v>5.3558589394193667E-3</v>
      </c>
      <c r="AJ168" s="346">
        <f>IFERROR(IF(OR(AJ167/AF167-1&gt;2,AJ167/AF167-1&lt;-0.95),"-",AJ167/AF167-1),"-")</f>
        <v>5.2335168574257906E-3</v>
      </c>
      <c r="AL168" s="344"/>
      <c r="AM168" s="344"/>
      <c r="AN168" s="344"/>
      <c r="AO168" s="344"/>
      <c r="AP168" s="344"/>
      <c r="AQ168" s="344"/>
      <c r="AR168" s="344"/>
      <c r="AS168" s="344"/>
    </row>
    <row r="170" spans="1:45" ht="15" customHeight="1" x14ac:dyDescent="0.35">
      <c r="B170" s="34" t="s">
        <v>140</v>
      </c>
      <c r="C170" s="34"/>
      <c r="D170" s="34"/>
      <c r="E170" s="34"/>
      <c r="F170" s="34"/>
      <c r="G170" s="34"/>
      <c r="H170" s="34"/>
      <c r="I170" s="34"/>
      <c r="J170" s="34"/>
      <c r="K170" s="34"/>
      <c r="L170" s="34"/>
      <c r="M170" s="34"/>
      <c r="N170" s="34"/>
      <c r="O170" s="34"/>
      <c r="P170" s="34"/>
      <c r="Q170" s="34"/>
      <c r="R170" s="34"/>
      <c r="S170" s="34"/>
    </row>
    <row r="171" spans="1:45" ht="15" customHeight="1" x14ac:dyDescent="0.35">
      <c r="B171" s="18" t="s">
        <v>141</v>
      </c>
      <c r="C171" s="18"/>
      <c r="D171" s="18"/>
      <c r="E171" s="18"/>
      <c r="F171" s="18"/>
      <c r="G171" s="18"/>
      <c r="H171" s="18"/>
      <c r="I171" s="18"/>
      <c r="J171" s="18"/>
      <c r="K171" s="18"/>
      <c r="L171" s="18"/>
      <c r="M171" s="18"/>
      <c r="N171" s="18"/>
      <c r="O171" s="18"/>
      <c r="P171" s="18"/>
      <c r="Q171" s="18"/>
      <c r="R171" s="18"/>
      <c r="S171" s="18"/>
      <c r="T171" s="357">
        <v>3.4127446861680552E-2</v>
      </c>
      <c r="U171" s="357">
        <v>3.6363582026402011E-2</v>
      </c>
      <c r="V171" s="357">
        <v>3.8477847958883413E-2</v>
      </c>
      <c r="W171" s="357" vm="93">
        <v>4.6666709915970252E-2</v>
      </c>
      <c r="X171" s="357" vm="46">
        <v>4.8220390431626084E-2</v>
      </c>
      <c r="Y171" s="357" vm="174">
        <v>4.7710651123865001E-2</v>
      </c>
      <c r="Z171" s="357" vm="723">
        <v>4.7876295117125205E-2</v>
      </c>
      <c r="AA171" s="357" vm="764">
        <f t="shared" ref="AA171:AA173" si="53">AJ171</f>
        <v>4.8180126550346439E-2</v>
      </c>
      <c r="AB171" s="357"/>
      <c r="AC171" s="357" vm="272">
        <v>5.934976254734757E-2</v>
      </c>
      <c r="AD171" s="357" vm="304">
        <v>5.1112929657843011E-2</v>
      </c>
      <c r="AE171" s="357" vm="261">
        <v>4.5964103247102338E-2</v>
      </c>
      <c r="AF171" s="357" vm="723">
        <v>4.7876295117125205E-2</v>
      </c>
      <c r="AG171" s="357" vm="496">
        <v>5.9102086299621812E-2</v>
      </c>
      <c r="AH171" s="357" vm="580">
        <v>4.9003755483245738E-2</v>
      </c>
      <c r="AI171" s="357" vm="696">
        <f>'Operating Data'!AI158</f>
        <v>4.5120081005008507E-2</v>
      </c>
      <c r="AJ171" s="357" vm="764">
        <f>'Operating Data'!AJ158</f>
        <v>4.8180126550346439E-2</v>
      </c>
      <c r="AL171" s="357"/>
      <c r="AM171" s="333"/>
      <c r="AN171" s="333"/>
      <c r="AO171" s="333"/>
      <c r="AP171" s="333"/>
      <c r="AQ171" s="333"/>
      <c r="AR171" s="333"/>
      <c r="AS171" s="333"/>
    </row>
    <row r="172" spans="1:45" ht="15" customHeight="1" x14ac:dyDescent="0.35">
      <c r="B172" s="18" t="s">
        <v>146</v>
      </c>
      <c r="C172" s="18"/>
      <c r="D172" s="18"/>
      <c r="E172" s="18"/>
      <c r="F172" s="18"/>
      <c r="G172" s="18"/>
      <c r="H172" s="18"/>
      <c r="I172" s="18"/>
      <c r="J172" s="18"/>
      <c r="K172" s="18"/>
      <c r="L172" s="18"/>
      <c r="M172" s="18"/>
      <c r="N172" s="18"/>
      <c r="O172" s="18"/>
      <c r="P172" s="18"/>
      <c r="Q172" s="18"/>
      <c r="R172" s="18"/>
      <c r="S172" s="18"/>
      <c r="T172" s="357" t="s">
        <v>18</v>
      </c>
      <c r="U172" s="357">
        <v>0.99529833728858252</v>
      </c>
      <c r="V172" s="357">
        <v>0.98852960825018876</v>
      </c>
      <c r="W172" s="357">
        <v>0.99153639018161288</v>
      </c>
      <c r="X172" s="357">
        <v>0.73413515646934313</v>
      </c>
      <c r="Y172" s="276">
        <v>0.71073862887429418</v>
      </c>
      <c r="Z172" s="357">
        <v>0.61965573961584786</v>
      </c>
      <c r="AA172" s="357">
        <f t="shared" si="53"/>
        <v>0.60932392912437638</v>
      </c>
      <c r="AB172" s="357"/>
      <c r="AC172" s="357">
        <v>0.65778273559238198</v>
      </c>
      <c r="AD172" s="357">
        <v>0.61973684912887683</v>
      </c>
      <c r="AE172" s="357">
        <v>0.60497338050990379</v>
      </c>
      <c r="AF172" s="357">
        <v>0.61965573961584786</v>
      </c>
      <c r="AG172" s="357">
        <v>0.78410245984956295</v>
      </c>
      <c r="AH172" s="357">
        <v>0.80482963943102881</v>
      </c>
      <c r="AI172" s="357">
        <f>'Operating Data'!AI169</f>
        <v>0.75278587347848447</v>
      </c>
      <c r="AJ172" s="357">
        <f>'Operating Data'!AJ169</f>
        <v>0.60932392912437638</v>
      </c>
      <c r="AL172" s="357"/>
      <c r="AM172" s="333"/>
      <c r="AN172" s="333"/>
      <c r="AO172" s="333"/>
      <c r="AP172" s="333"/>
      <c r="AQ172" s="333"/>
      <c r="AR172" s="333"/>
      <c r="AS172" s="333"/>
    </row>
    <row r="173" spans="1:45" ht="15" customHeight="1" x14ac:dyDescent="0.35">
      <c r="B173" s="156" t="s">
        <v>147</v>
      </c>
      <c r="C173" s="156"/>
      <c r="D173" s="156"/>
      <c r="E173" s="156"/>
      <c r="F173" s="156"/>
      <c r="G173" s="156"/>
      <c r="H173" s="156"/>
      <c r="I173" s="156"/>
      <c r="J173" s="156"/>
      <c r="K173" s="156"/>
      <c r="L173" s="156"/>
      <c r="M173" s="156"/>
      <c r="N173" s="156"/>
      <c r="O173" s="156"/>
      <c r="P173" s="156"/>
      <c r="Q173" s="156"/>
      <c r="R173" s="156"/>
      <c r="S173" s="156"/>
      <c r="T173" s="357" t="s">
        <v>148</v>
      </c>
      <c r="U173" s="357">
        <v>1</v>
      </c>
      <c r="V173" s="357">
        <v>1</v>
      </c>
      <c r="W173" s="357">
        <v>0.99351652194183804</v>
      </c>
      <c r="X173" s="357">
        <v>0.99720568476016735</v>
      </c>
      <c r="Y173" s="276">
        <v>0.99388022345734572</v>
      </c>
      <c r="Z173" s="357">
        <v>0.99302775486344241</v>
      </c>
      <c r="AA173" s="357">
        <f t="shared" si="53"/>
        <v>1</v>
      </c>
      <c r="AB173" s="357"/>
      <c r="AC173" s="357">
        <v>0.99440449963656707</v>
      </c>
      <c r="AD173" s="357">
        <v>0.9944153949516491</v>
      </c>
      <c r="AE173" s="357">
        <v>0.99352988353853566</v>
      </c>
      <c r="AF173" s="357">
        <v>0.99302775486344241</v>
      </c>
      <c r="AG173" s="357">
        <v>0.99740683389797635</v>
      </c>
      <c r="AH173" s="357">
        <v>0.98962084630360891</v>
      </c>
      <c r="AI173" s="357">
        <f>'Operating Data'!AI173</f>
        <v>1</v>
      </c>
      <c r="AJ173" s="357">
        <f>'Operating Data'!AJ173</f>
        <v>1</v>
      </c>
      <c r="AL173" s="357"/>
      <c r="AM173" s="333"/>
      <c r="AN173" s="333"/>
      <c r="AO173" s="333"/>
      <c r="AP173" s="333"/>
      <c r="AQ173" s="333"/>
      <c r="AR173" s="333"/>
      <c r="AS173" s="333"/>
    </row>
    <row r="174" spans="1:45" ht="15" customHeight="1" x14ac:dyDescent="0.35">
      <c r="B174" s="48"/>
      <c r="C174" s="48"/>
      <c r="D174" s="48"/>
      <c r="E174" s="48"/>
      <c r="F174" s="48"/>
      <c r="G174" s="48"/>
      <c r="H174" s="48"/>
      <c r="I174" s="48"/>
      <c r="J174" s="48"/>
      <c r="K174" s="48"/>
      <c r="L174" s="48"/>
      <c r="M174" s="48"/>
      <c r="N174" s="48"/>
      <c r="O174" s="48"/>
      <c r="P174" s="48"/>
      <c r="Q174" s="48"/>
      <c r="R174" s="48"/>
      <c r="S174" s="48"/>
    </row>
    <row r="175" spans="1:45" ht="15" customHeight="1" x14ac:dyDescent="0.35">
      <c r="B175" s="34" t="s">
        <v>149</v>
      </c>
      <c r="C175" s="34"/>
      <c r="D175" s="34"/>
      <c r="E175" s="34"/>
      <c r="F175" s="34"/>
      <c r="G175" s="34"/>
      <c r="H175" s="34"/>
      <c r="I175" s="34"/>
      <c r="J175" s="34"/>
      <c r="K175" s="34"/>
      <c r="L175" s="34"/>
      <c r="M175" s="34"/>
      <c r="N175" s="34"/>
      <c r="O175" s="34"/>
      <c r="P175" s="34"/>
      <c r="Q175" s="34"/>
      <c r="R175" s="34"/>
      <c r="S175" s="34"/>
      <c r="T175" s="332">
        <v>9360.379332549619</v>
      </c>
      <c r="U175" s="332">
        <v>8261.5793805285102</v>
      </c>
      <c r="V175" s="332">
        <v>7558.9973057150009</v>
      </c>
      <c r="W175" s="332">
        <v>14116.703346885999</v>
      </c>
      <c r="X175" s="332">
        <v>13285.903787007999</v>
      </c>
      <c r="Y175" s="249">
        <v>12682.462229151999</v>
      </c>
      <c r="Z175" s="332">
        <v>13260.596141370999</v>
      </c>
      <c r="AA175" s="332">
        <f t="shared" ref="AA175:AA180" si="54">AJ175</f>
        <v>13431.877164616999</v>
      </c>
      <c r="AB175" s="332"/>
      <c r="AC175" s="332">
        <v>3336.5729170160002</v>
      </c>
      <c r="AD175" s="332">
        <v>6635.1160178320006</v>
      </c>
      <c r="AE175" s="332">
        <v>9884.8987830490005</v>
      </c>
      <c r="AF175" s="332">
        <v>13260.596141370999</v>
      </c>
      <c r="AG175" s="332">
        <v>3463.5667810069999</v>
      </c>
      <c r="AH175" s="332">
        <v>6851.5263355469997</v>
      </c>
      <c r="AI175" s="332">
        <f>'Operating Data'!AI181</f>
        <v>10134.017231761001</v>
      </c>
      <c r="AJ175" s="332">
        <f>'Operating Data'!AJ181</f>
        <v>13431.877164616999</v>
      </c>
      <c r="AL175" s="333"/>
      <c r="AM175" s="333"/>
      <c r="AN175" s="333"/>
      <c r="AO175" s="333"/>
      <c r="AP175" s="333"/>
      <c r="AQ175" s="333"/>
      <c r="AR175" s="333"/>
      <c r="AS175" s="333"/>
    </row>
    <row r="176" spans="1:45" ht="15" customHeight="1" x14ac:dyDescent="0.35">
      <c r="B176" s="155" t="s">
        <v>139</v>
      </c>
      <c r="C176" s="155"/>
      <c r="D176" s="155"/>
      <c r="E176" s="155"/>
      <c r="F176" s="155"/>
      <c r="G176" s="155"/>
      <c r="H176" s="155"/>
      <c r="I176" s="155"/>
      <c r="J176" s="155"/>
      <c r="K176" s="155"/>
      <c r="L176" s="155"/>
      <c r="M176" s="155"/>
      <c r="N176" s="155"/>
      <c r="O176" s="155"/>
      <c r="P176" s="155"/>
      <c r="Q176" s="155"/>
      <c r="R176" s="155"/>
      <c r="S176" s="155"/>
      <c r="T176" s="344" t="s">
        <v>18</v>
      </c>
      <c r="U176" s="344">
        <v>-0.11738839986966776</v>
      </c>
      <c r="V176" s="345">
        <v>-8.5042101812809023E-2</v>
      </c>
      <c r="W176" s="346">
        <v>0.86753649670082922</v>
      </c>
      <c r="X176" s="346">
        <v>-5.885223621004021E-2</v>
      </c>
      <c r="Y176" s="346">
        <v>-4.5419684466335819E-2</v>
      </c>
      <c r="Z176" s="346">
        <v>4.5585305264312037E-2</v>
      </c>
      <c r="AA176" s="346">
        <f t="shared" si="54"/>
        <v>1.2916540208296468E-2</v>
      </c>
      <c r="AC176" s="346" t="s">
        <v>18</v>
      </c>
      <c r="AD176" s="346" t="s">
        <v>18</v>
      </c>
      <c r="AE176" s="346" t="s">
        <v>18</v>
      </c>
      <c r="AF176" s="346" t="s">
        <v>18</v>
      </c>
      <c r="AG176" s="346">
        <v>3.8061168495179931E-2</v>
      </c>
      <c r="AH176" s="346">
        <v>3.2615905604874484E-2</v>
      </c>
      <c r="AI176" s="346">
        <f>IFERROR(IF(OR(AI175/AE175-1&gt;2,AI175/AE175-1&lt;-0.95),"-",AI175/AE175-1),"-")</f>
        <v>2.5201922061073523E-2</v>
      </c>
      <c r="AJ176" s="346">
        <f>IFERROR(IF(OR(AJ175/AF175-1&gt;2,AJ175/AF175-1&lt;-0.95),"-",AJ175/AF175-1),"-")</f>
        <v>1.2916540208296468E-2</v>
      </c>
      <c r="AL176" s="346"/>
      <c r="AM176" s="346"/>
      <c r="AN176" s="346"/>
      <c r="AO176" s="346"/>
      <c r="AP176" s="346"/>
      <c r="AQ176" s="346"/>
      <c r="AR176" s="346"/>
      <c r="AS176" s="346"/>
    </row>
    <row r="177" spans="2:45" ht="15" customHeight="1" x14ac:dyDescent="0.35">
      <c r="B177" s="41" t="s">
        <v>151</v>
      </c>
      <c r="C177" s="41"/>
      <c r="D177" s="41"/>
      <c r="E177" s="41"/>
      <c r="F177" s="41"/>
      <c r="G177" s="41"/>
      <c r="H177" s="41"/>
      <c r="I177" s="41"/>
      <c r="J177" s="41"/>
      <c r="K177" s="41"/>
      <c r="L177" s="41"/>
      <c r="M177" s="41"/>
      <c r="N177" s="41"/>
      <c r="O177" s="41"/>
      <c r="P177" s="41"/>
      <c r="Q177" s="41"/>
      <c r="R177" s="41"/>
      <c r="S177" s="41"/>
      <c r="T177" s="333">
        <v>7110.0330977642898</v>
      </c>
      <c r="U177" s="333">
        <v>6032.15385233291</v>
      </c>
      <c r="V177" s="333">
        <v>5426.5935930000005</v>
      </c>
      <c r="W177" s="333">
        <v>9986.7962710009997</v>
      </c>
      <c r="X177" s="333">
        <v>9371.515664999999</v>
      </c>
      <c r="Y177" s="242">
        <v>8760.341677638</v>
      </c>
      <c r="Z177" s="333">
        <v>9302.2838134669983</v>
      </c>
      <c r="AA177" s="333">
        <f t="shared" si="54"/>
        <v>9399.5463987509993</v>
      </c>
      <c r="AB177" s="333"/>
      <c r="AC177" s="333">
        <v>2263.276496</v>
      </c>
      <c r="AD177" s="333">
        <v>4624.7399138000001</v>
      </c>
      <c r="AE177" s="333">
        <v>6929.3571163739998</v>
      </c>
      <c r="AF177" s="333">
        <v>9302.2838134669983</v>
      </c>
      <c r="AG177" s="333">
        <v>2386.461863</v>
      </c>
      <c r="AH177" s="333">
        <v>4834.1290255619997</v>
      </c>
      <c r="AI177" s="333">
        <f>'Operating Data'!AI182</f>
        <v>7168.7842933440006</v>
      </c>
      <c r="AJ177" s="333">
        <f>'Operating Data'!AJ182</f>
        <v>9399.5463987509993</v>
      </c>
      <c r="AL177" s="333"/>
      <c r="AM177" s="333"/>
      <c r="AN177" s="333"/>
      <c r="AO177" s="333"/>
      <c r="AP177" s="333"/>
      <c r="AQ177" s="333"/>
      <c r="AR177" s="333"/>
      <c r="AS177" s="333"/>
    </row>
    <row r="178" spans="2:45" ht="15" customHeight="1" x14ac:dyDescent="0.35">
      <c r="B178" s="155" t="s">
        <v>139</v>
      </c>
      <c r="C178" s="155"/>
      <c r="D178" s="155"/>
      <c r="E178" s="155"/>
      <c r="F178" s="155"/>
      <c r="G178" s="155"/>
      <c r="H178" s="155"/>
      <c r="I178" s="155"/>
      <c r="J178" s="155"/>
      <c r="K178" s="155"/>
      <c r="L178" s="155"/>
      <c r="M178" s="155"/>
      <c r="N178" s="155"/>
      <c r="O178" s="155"/>
      <c r="P178" s="155"/>
      <c r="Q178" s="155"/>
      <c r="R178" s="155"/>
      <c r="S178" s="155"/>
      <c r="T178" s="344" t="s">
        <v>18</v>
      </c>
      <c r="U178" s="344">
        <v>-0.15159975074803977</v>
      </c>
      <c r="V178" s="345">
        <v>-0.10038872915993535</v>
      </c>
      <c r="W178" s="346">
        <v>0.84034350460358831</v>
      </c>
      <c r="X178" s="346">
        <v>-6.1609407992792686E-2</v>
      </c>
      <c r="Y178" s="346">
        <v>-6.5216130368811465E-2</v>
      </c>
      <c r="Z178" s="346">
        <v>6.1863127691969E-2</v>
      </c>
      <c r="AA178" s="346">
        <f t="shared" si="54"/>
        <v>1.045577486500604E-2</v>
      </c>
      <c r="AC178" s="346" t="s">
        <v>18</v>
      </c>
      <c r="AD178" s="346" t="s">
        <v>18</v>
      </c>
      <c r="AE178" s="346" t="s">
        <v>18</v>
      </c>
      <c r="AF178" s="346" t="s">
        <v>18</v>
      </c>
      <c r="AG178" s="346">
        <v>5.4427891253106653E-2</v>
      </c>
      <c r="AH178" s="346">
        <v>4.5275867543857373E-2</v>
      </c>
      <c r="AI178" s="346">
        <f>IFERROR(IF(OR(AI177/AE177-1&gt;2,AI177/AE177-1&lt;-0.95),"-",AI177/AE177-1),"-")</f>
        <v>3.4552581566944518E-2</v>
      </c>
      <c r="AJ178" s="346">
        <f>IFERROR(IF(OR(AJ177/AF177-1&gt;2,AJ177/AF177-1&lt;-0.95),"-",AJ177/AF177-1),"-")</f>
        <v>1.045577486500604E-2</v>
      </c>
      <c r="AL178" s="346"/>
      <c r="AM178" s="346"/>
      <c r="AN178" s="346"/>
      <c r="AO178" s="346"/>
      <c r="AP178" s="346"/>
      <c r="AQ178" s="346"/>
      <c r="AR178" s="346"/>
      <c r="AS178" s="346"/>
    </row>
    <row r="179" spans="2:45" ht="15" customHeight="1" x14ac:dyDescent="0.35">
      <c r="B179" s="41" t="s">
        <v>152</v>
      </c>
      <c r="C179" s="41"/>
      <c r="D179" s="41"/>
      <c r="E179" s="41"/>
      <c r="F179" s="41"/>
      <c r="G179" s="41"/>
      <c r="H179" s="41"/>
      <c r="I179" s="41"/>
      <c r="J179" s="41"/>
      <c r="K179" s="41"/>
      <c r="L179" s="41"/>
      <c r="M179" s="41"/>
      <c r="N179" s="41"/>
      <c r="O179" s="41"/>
      <c r="P179" s="41"/>
      <c r="Q179" s="41"/>
      <c r="R179" s="41"/>
      <c r="S179" s="41"/>
      <c r="T179" s="333">
        <v>2250.3462347853301</v>
      </c>
      <c r="U179" s="333">
        <v>2229.4255281956002</v>
      </c>
      <c r="V179" s="333">
        <v>2132.4037127150004</v>
      </c>
      <c r="W179" s="333">
        <v>4129.9070758850003</v>
      </c>
      <c r="X179" s="333">
        <v>3914.3881220080007</v>
      </c>
      <c r="Y179" s="242">
        <v>3922.1205515139995</v>
      </c>
      <c r="Z179" s="333">
        <v>3958.3123279040001</v>
      </c>
      <c r="AA179" s="333">
        <f t="shared" si="54"/>
        <v>4032.3307658659996</v>
      </c>
      <c r="AB179" s="333"/>
      <c r="AC179" s="333">
        <v>1073.2964210160001</v>
      </c>
      <c r="AD179" s="333">
        <v>2010.3761040320001</v>
      </c>
      <c r="AE179" s="333">
        <v>2955.5416666749998</v>
      </c>
      <c r="AF179" s="333">
        <v>3958.3123279040001</v>
      </c>
      <c r="AG179" s="333">
        <v>1077.1049180070002</v>
      </c>
      <c r="AH179" s="333">
        <v>2017.397309985</v>
      </c>
      <c r="AI179" s="333">
        <f>'Operating Data'!AI183</f>
        <v>2965.2329384169998</v>
      </c>
      <c r="AJ179" s="333">
        <f>'Operating Data'!AJ183</f>
        <v>4032.3307658659996</v>
      </c>
      <c r="AL179" s="333"/>
      <c r="AM179" s="333"/>
      <c r="AN179" s="333"/>
      <c r="AO179" s="333"/>
      <c r="AP179" s="333"/>
      <c r="AQ179" s="333"/>
      <c r="AR179" s="333"/>
      <c r="AS179" s="333"/>
    </row>
    <row r="180" spans="2:45" ht="15" customHeight="1" x14ac:dyDescent="0.35">
      <c r="B180" s="155" t="s">
        <v>139</v>
      </c>
      <c r="C180" s="155"/>
      <c r="D180" s="155"/>
      <c r="E180" s="155"/>
      <c r="F180" s="155"/>
      <c r="G180" s="155"/>
      <c r="H180" s="155"/>
      <c r="I180" s="155"/>
      <c r="J180" s="155"/>
      <c r="K180" s="155"/>
      <c r="L180" s="155"/>
      <c r="M180" s="155"/>
      <c r="N180" s="155"/>
      <c r="O180" s="155"/>
      <c r="P180" s="155"/>
      <c r="Q180" s="155"/>
      <c r="R180" s="155"/>
      <c r="S180" s="155"/>
      <c r="T180" s="344" t="s">
        <v>18</v>
      </c>
      <c r="U180" s="344">
        <v>-9.2966612276557115E-3</v>
      </c>
      <c r="V180" s="345">
        <v>-4.3518751469184491E-2</v>
      </c>
      <c r="W180" s="346">
        <v>0.9367378940767066</v>
      </c>
      <c r="X180" s="346">
        <v>-5.2184940221885245E-2</v>
      </c>
      <c r="Y180" s="346">
        <v>1.9753865138014692E-3</v>
      </c>
      <c r="Z180" s="346">
        <v>9.2276042805543579E-3</v>
      </c>
      <c r="AA180" s="346">
        <f t="shared" si="54"/>
        <v>1.8699494084943424E-2</v>
      </c>
      <c r="AC180" s="346" t="s">
        <v>18</v>
      </c>
      <c r="AD180" s="346" t="s">
        <v>18</v>
      </c>
      <c r="AE180" s="346" t="s">
        <v>18</v>
      </c>
      <c r="AF180" s="346" t="s">
        <v>18</v>
      </c>
      <c r="AG180" s="346">
        <v>3.548411153178721E-3</v>
      </c>
      <c r="AH180" s="346">
        <v>3.4924837889378502E-3</v>
      </c>
      <c r="AI180" s="346">
        <f>IFERROR(IF(OR(AI179/AE179-1&gt;2,AI179/AE179-1&lt;-0.95),"-",AI179/AE179-1),"-")</f>
        <v>3.2790171261238843E-3</v>
      </c>
      <c r="AJ180" s="346">
        <f>IFERROR(IF(OR(AJ179/AF179-1&gt;2,AJ179/AF179-1&lt;-0.95),"-",AJ179/AF179-1),"-")</f>
        <v>1.8699494084943424E-2</v>
      </c>
      <c r="AL180" s="346"/>
      <c r="AM180" s="346"/>
      <c r="AN180" s="346"/>
      <c r="AO180" s="346"/>
      <c r="AP180" s="346"/>
      <c r="AQ180" s="346"/>
      <c r="AR180" s="346"/>
      <c r="AS180" s="346"/>
    </row>
    <row r="181" spans="2:45" ht="15" customHeight="1" x14ac:dyDescent="0.35">
      <c r="B181" s="88"/>
      <c r="C181" s="88"/>
      <c r="D181" s="88"/>
      <c r="E181" s="88"/>
      <c r="F181" s="88"/>
      <c r="G181" s="88"/>
      <c r="H181" s="88"/>
      <c r="I181" s="88"/>
      <c r="J181" s="88"/>
      <c r="K181" s="88"/>
      <c r="L181" s="88"/>
      <c r="M181" s="88"/>
      <c r="N181" s="88"/>
      <c r="O181" s="88"/>
      <c r="P181" s="88"/>
      <c r="Q181" s="88"/>
      <c r="R181" s="88"/>
      <c r="S181" s="88"/>
    </row>
    <row r="182" spans="2:45" ht="30" customHeight="1" x14ac:dyDescent="0.65">
      <c r="B182" s="181" t="s">
        <v>158</v>
      </c>
      <c r="C182" s="181"/>
      <c r="D182" s="181"/>
      <c r="E182" s="181"/>
      <c r="F182" s="181"/>
      <c r="G182" s="181"/>
      <c r="H182" s="181"/>
      <c r="I182" s="181"/>
      <c r="J182" s="181"/>
      <c r="K182" s="181"/>
      <c r="L182" s="181"/>
      <c r="M182" s="181"/>
      <c r="N182" s="181"/>
      <c r="O182" s="181"/>
      <c r="P182" s="181"/>
      <c r="Q182" s="181"/>
      <c r="R182" s="181"/>
      <c r="S182" s="181"/>
    </row>
    <row r="183" spans="2:45" ht="15" customHeight="1" x14ac:dyDescent="0.35">
      <c r="B183" s="161" t="s">
        <v>159</v>
      </c>
      <c r="C183" s="169"/>
      <c r="D183" s="169"/>
      <c r="E183" s="169"/>
      <c r="F183" s="169"/>
      <c r="G183" s="169"/>
      <c r="H183" s="169"/>
      <c r="I183" s="169"/>
      <c r="J183" s="169"/>
      <c r="K183" s="169"/>
      <c r="L183" s="169"/>
      <c r="M183" s="169"/>
      <c r="N183" s="169"/>
      <c r="O183" s="169"/>
      <c r="P183" s="169"/>
      <c r="Q183" s="169"/>
      <c r="R183" s="169"/>
      <c r="S183" s="169"/>
      <c r="T183" s="218">
        <v>2018</v>
      </c>
      <c r="U183" s="218">
        <v>2019</v>
      </c>
      <c r="V183" s="218">
        <v>2020</v>
      </c>
      <c r="W183" s="218">
        <v>2021</v>
      </c>
      <c r="X183" s="218">
        <v>2022</v>
      </c>
      <c r="Y183" s="218">
        <v>2023</v>
      </c>
      <c r="Z183" s="221">
        <v>2024</v>
      </c>
      <c r="AA183" s="220">
        <v>2025</v>
      </c>
      <c r="AC183" s="221" t="s">
        <v>3</v>
      </c>
      <c r="AD183" s="221" t="s">
        <v>4</v>
      </c>
      <c r="AE183" s="221" t="s">
        <v>5</v>
      </c>
      <c r="AF183" s="221">
        <v>2024</v>
      </c>
      <c r="AG183" s="222" t="s">
        <v>6</v>
      </c>
      <c r="AH183" s="222" t="s">
        <v>7</v>
      </c>
      <c r="AI183" s="222" t="s">
        <v>8</v>
      </c>
      <c r="AJ183" s="222">
        <v>2025</v>
      </c>
      <c r="AL183" s="221" t="s">
        <v>3</v>
      </c>
      <c r="AM183" s="221" t="s">
        <v>24</v>
      </c>
      <c r="AN183" s="221" t="s">
        <v>25</v>
      </c>
      <c r="AO183" s="221" t="s">
        <v>26</v>
      </c>
      <c r="AP183" s="222" t="s">
        <v>6</v>
      </c>
      <c r="AQ183" s="222" t="s">
        <v>27</v>
      </c>
      <c r="AR183" s="222" t="s">
        <v>28</v>
      </c>
      <c r="AS183" s="222" t="s">
        <v>29</v>
      </c>
    </row>
    <row r="184" spans="2:45" ht="15" customHeight="1" x14ac:dyDescent="0.35">
      <c r="B184" s="89" t="s">
        <v>160</v>
      </c>
      <c r="C184" s="89"/>
      <c r="D184" s="89"/>
      <c r="E184" s="89"/>
      <c r="F184" s="89"/>
      <c r="G184" s="89"/>
      <c r="H184" s="89"/>
      <c r="I184" s="89"/>
      <c r="J184" s="89"/>
      <c r="K184" s="89"/>
      <c r="L184" s="89"/>
      <c r="M184" s="89"/>
      <c r="N184" s="89"/>
      <c r="O184" s="89"/>
      <c r="P184" s="89"/>
      <c r="Q184" s="89"/>
      <c r="R184" s="89"/>
      <c r="S184" s="89"/>
      <c r="T184" s="332">
        <v>1869.5664734000004</v>
      </c>
      <c r="U184" s="332">
        <v>2498.4689220699993</v>
      </c>
      <c r="V184" s="332">
        <v>2624.6599612699988</v>
      </c>
      <c r="W184" s="332">
        <v>3462.7299483300021</v>
      </c>
      <c r="X184" s="332">
        <v>4601.2121606999972</v>
      </c>
      <c r="Y184" s="358">
        <v>4871.8732362199989</v>
      </c>
      <c r="Z184" s="358">
        <v>5126.0560458700138</v>
      </c>
      <c r="AA184" s="358">
        <f t="shared" ref="AA184:AA199" si="55">AJ184</f>
        <v>5236.1478827699866</v>
      </c>
      <c r="AC184" s="332">
        <v>1263.9868378199988</v>
      </c>
      <c r="AD184" s="358">
        <v>2380.64652488</v>
      </c>
      <c r="AE184" s="358">
        <v>3925.6824803</v>
      </c>
      <c r="AF184" s="358">
        <v>5126.0560458700138</v>
      </c>
      <c r="AG184" s="358">
        <v>1378.7461096299996</v>
      </c>
      <c r="AH184" s="358">
        <v>2538.5931118399953</v>
      </c>
      <c r="AI184" s="358">
        <v>4000.4182382100007</v>
      </c>
      <c r="AJ184" s="358">
        <v>5236.1478827699866</v>
      </c>
      <c r="AK184" s="242"/>
      <c r="AL184" s="332">
        <f t="shared" ref="AL184:AL199" si="56">AC184</f>
        <v>1263.9868378199988</v>
      </c>
      <c r="AM184" s="332">
        <f t="shared" ref="AM184:AM199" si="57">AD184-AC184</f>
        <v>1116.6596870600013</v>
      </c>
      <c r="AN184" s="332">
        <f t="shared" ref="AN184:AN199" si="58">AE184-AD184</f>
        <v>1545.0359554199999</v>
      </c>
      <c r="AO184" s="332">
        <f t="shared" ref="AO184:AO199" si="59">AF184-AE184</f>
        <v>1200.3735655700139</v>
      </c>
      <c r="AP184" s="332">
        <f t="shared" ref="AP184:AP199" si="60">AG184</f>
        <v>1378.7461096299996</v>
      </c>
      <c r="AQ184" s="332">
        <f>AH184-AG184</f>
        <v>1159.8470022099957</v>
      </c>
      <c r="AR184" s="332">
        <f>AI184-AH184</f>
        <v>1461.8251263700054</v>
      </c>
      <c r="AS184" s="332">
        <f>AJ184-AI184</f>
        <v>1235.7296445599859</v>
      </c>
    </row>
    <row r="185" spans="2:45" ht="15" customHeight="1" x14ac:dyDescent="0.35">
      <c r="B185" s="109" t="s">
        <v>135</v>
      </c>
      <c r="C185" s="109"/>
      <c r="D185" s="109"/>
      <c r="E185" s="109"/>
      <c r="F185" s="109"/>
      <c r="G185" s="109"/>
      <c r="H185" s="109"/>
      <c r="I185" s="109"/>
      <c r="J185" s="109"/>
      <c r="K185" s="109"/>
      <c r="L185" s="109"/>
      <c r="M185" s="109"/>
      <c r="N185" s="109"/>
      <c r="O185" s="109"/>
      <c r="P185" s="109"/>
      <c r="Q185" s="109"/>
      <c r="R185" s="109"/>
      <c r="S185" s="109"/>
      <c r="T185" s="360">
        <v>1832.4598304001124</v>
      </c>
      <c r="U185" s="360">
        <v>2253</v>
      </c>
      <c r="V185" s="360">
        <v>2233.3252525699977</v>
      </c>
      <c r="W185" s="360">
        <v>2769.5292341899994</v>
      </c>
      <c r="X185" s="360">
        <v>3525.336321339998</v>
      </c>
      <c r="Y185" s="361">
        <v>3614.7743233500005</v>
      </c>
      <c r="Z185" s="361">
        <v>3951.49401115001</v>
      </c>
      <c r="AA185" s="361">
        <f t="shared" si="55"/>
        <v>4102.8642519299819</v>
      </c>
      <c r="AC185" s="360">
        <v>1034.2385894900001</v>
      </c>
      <c r="AD185" s="360">
        <v>1975.2988804099994</v>
      </c>
      <c r="AE185" s="361">
        <v>2965.7983953299972</v>
      </c>
      <c r="AF185" s="361">
        <v>3951.49401115001</v>
      </c>
      <c r="AG185" s="361">
        <v>1150.8861147200082</v>
      </c>
      <c r="AH185" s="361">
        <v>2101.9125685999961</v>
      </c>
      <c r="AI185" s="361">
        <v>3108.0071579199985</v>
      </c>
      <c r="AJ185" s="361">
        <v>4102.8642519299819</v>
      </c>
      <c r="AL185" s="360">
        <f t="shared" si="56"/>
        <v>1034.2385894900001</v>
      </c>
      <c r="AM185" s="360">
        <f t="shared" si="57"/>
        <v>941.06029091999926</v>
      </c>
      <c r="AN185" s="360">
        <f t="shared" si="58"/>
        <v>990.49951491999786</v>
      </c>
      <c r="AO185" s="360">
        <f t="shared" si="59"/>
        <v>985.69561582001279</v>
      </c>
      <c r="AP185" s="360">
        <f t="shared" si="60"/>
        <v>1150.8861147200082</v>
      </c>
      <c r="AQ185" s="360">
        <f t="shared" ref="AQ185:AS199" si="61">AH185-AG185</f>
        <v>951.02645387998791</v>
      </c>
      <c r="AR185" s="360">
        <f t="shared" si="61"/>
        <v>1006.0945893200023</v>
      </c>
      <c r="AS185" s="360">
        <f t="shared" si="61"/>
        <v>994.85709400998348</v>
      </c>
    </row>
    <row r="186" spans="2:45" ht="15" customHeight="1" x14ac:dyDescent="0.35">
      <c r="B186" s="210" t="s">
        <v>417</v>
      </c>
      <c r="C186" s="92"/>
      <c r="D186" s="92"/>
      <c r="E186" s="92"/>
      <c r="F186" s="92"/>
      <c r="G186" s="92"/>
      <c r="H186" s="92"/>
      <c r="I186" s="92"/>
      <c r="J186" s="92"/>
      <c r="K186" s="92"/>
      <c r="L186" s="92"/>
      <c r="M186" s="92"/>
      <c r="N186" s="92"/>
      <c r="O186" s="92"/>
      <c r="P186" s="92"/>
      <c r="Q186" s="92"/>
      <c r="R186" s="92"/>
      <c r="S186" s="92"/>
      <c r="T186" s="333">
        <v>1650.1156146185117</v>
      </c>
      <c r="U186" s="333">
        <v>1869</v>
      </c>
      <c r="V186" s="333">
        <v>2051.0183528470347</v>
      </c>
      <c r="W186" s="333">
        <v>2446.8849107119086</v>
      </c>
      <c r="X186" s="333">
        <v>3092.4945162767563</v>
      </c>
      <c r="Y186" s="336">
        <v>3173.5969662465445</v>
      </c>
      <c r="Z186" s="336">
        <v>3050.7773622201939</v>
      </c>
      <c r="AA186" s="336">
        <f t="shared" si="55"/>
        <v>3587.4508530193393</v>
      </c>
      <c r="AC186" s="333">
        <v>796.41014283357595</v>
      </c>
      <c r="AD186" s="333">
        <v>1581.3881627032558</v>
      </c>
      <c r="AE186" s="336">
        <v>2351.9394193495523</v>
      </c>
      <c r="AF186" s="336">
        <v>3050.7773622201939</v>
      </c>
      <c r="AG186" s="336">
        <v>894.28203261099998</v>
      </c>
      <c r="AH186" s="336">
        <v>1786.3036440552232</v>
      </c>
      <c r="AI186" s="336">
        <v>2682.2305552727898</v>
      </c>
      <c r="AJ186" s="336">
        <v>3587.4508530193393</v>
      </c>
      <c r="AL186" s="360">
        <f t="shared" si="56"/>
        <v>796.41014283357595</v>
      </c>
      <c r="AM186" s="360">
        <f t="shared" si="57"/>
        <v>784.97801986967988</v>
      </c>
      <c r="AN186" s="360">
        <f t="shared" si="58"/>
        <v>770.55125664629645</v>
      </c>
      <c r="AO186" s="360">
        <f t="shared" si="59"/>
        <v>698.83794287064165</v>
      </c>
      <c r="AP186" s="360">
        <f t="shared" si="60"/>
        <v>894.28203261099998</v>
      </c>
      <c r="AQ186" s="360">
        <f t="shared" si="61"/>
        <v>892.02161144422325</v>
      </c>
      <c r="AR186" s="360">
        <f t="shared" si="61"/>
        <v>895.92691121756661</v>
      </c>
      <c r="AS186" s="360">
        <f t="shared" si="61"/>
        <v>905.22029774654948</v>
      </c>
    </row>
    <row r="187" spans="2:45" ht="15" customHeight="1" x14ac:dyDescent="0.35">
      <c r="B187" s="210" t="s">
        <v>182</v>
      </c>
      <c r="C187" s="93"/>
      <c r="D187" s="93"/>
      <c r="E187" s="93"/>
      <c r="F187" s="93"/>
      <c r="G187" s="93"/>
      <c r="H187" s="93"/>
      <c r="I187" s="93"/>
      <c r="J187" s="93"/>
      <c r="K187" s="93"/>
      <c r="L187" s="93"/>
      <c r="M187" s="93"/>
      <c r="N187" s="93"/>
      <c r="O187" s="93"/>
      <c r="P187" s="93"/>
      <c r="Q187" s="93"/>
      <c r="R187" s="93"/>
      <c r="S187" s="93"/>
      <c r="T187" s="333">
        <v>182.34421578160064</v>
      </c>
      <c r="U187" s="333">
        <v>384</v>
      </c>
      <c r="V187" s="333">
        <v>182.30689972296295</v>
      </c>
      <c r="W187" s="333">
        <v>322.64432347809088</v>
      </c>
      <c r="X187" s="333">
        <v>432.84180506324174</v>
      </c>
      <c r="Y187" s="336">
        <v>441.17735710345596</v>
      </c>
      <c r="Z187" s="336">
        <v>900.71664892981607</v>
      </c>
      <c r="AA187" s="336">
        <f t="shared" si="55"/>
        <v>515.41339891064229</v>
      </c>
      <c r="AC187" s="333">
        <v>237.82844665642415</v>
      </c>
      <c r="AD187" s="333">
        <v>393.91071770674353</v>
      </c>
      <c r="AE187" s="336">
        <v>613.85897598044528</v>
      </c>
      <c r="AF187" s="336">
        <v>900.71664892981607</v>
      </c>
      <c r="AG187" s="336">
        <v>256.60408210900835</v>
      </c>
      <c r="AH187" s="336">
        <v>315.60892454477283</v>
      </c>
      <c r="AI187" s="336">
        <v>425.77660264720845</v>
      </c>
      <c r="AJ187" s="336">
        <v>515.41339891064229</v>
      </c>
      <c r="AL187" s="360">
        <f t="shared" si="56"/>
        <v>237.82844665642415</v>
      </c>
      <c r="AM187" s="360">
        <f t="shared" si="57"/>
        <v>156.08227105031938</v>
      </c>
      <c r="AN187" s="360">
        <f t="shared" si="58"/>
        <v>219.94825827370175</v>
      </c>
      <c r="AO187" s="360">
        <f t="shared" si="59"/>
        <v>286.85767294937079</v>
      </c>
      <c r="AP187" s="360">
        <f t="shared" si="60"/>
        <v>256.60408210900835</v>
      </c>
      <c r="AQ187" s="360">
        <f t="shared" si="61"/>
        <v>59.004842435764488</v>
      </c>
      <c r="AR187" s="360">
        <f t="shared" si="61"/>
        <v>110.16767810243562</v>
      </c>
      <c r="AS187" s="360">
        <f t="shared" si="61"/>
        <v>89.636796263433837</v>
      </c>
    </row>
    <row r="188" spans="2:45" ht="15" customHeight="1" x14ac:dyDescent="0.35">
      <c r="B188" s="109" t="s">
        <v>128</v>
      </c>
      <c r="C188" s="109"/>
      <c r="D188" s="109"/>
      <c r="E188" s="109"/>
      <c r="F188" s="109"/>
      <c r="G188" s="109"/>
      <c r="H188" s="109"/>
      <c r="I188" s="109"/>
      <c r="J188" s="109"/>
      <c r="K188" s="109"/>
      <c r="L188" s="109"/>
      <c r="M188" s="109"/>
      <c r="N188" s="109"/>
      <c r="O188" s="109"/>
      <c r="P188" s="109"/>
      <c r="Q188" s="109"/>
      <c r="R188" s="109"/>
      <c r="S188" s="109"/>
      <c r="T188" s="360">
        <v>37.106424089999969</v>
      </c>
      <c r="U188" s="360">
        <v>245.64252396000006</v>
      </c>
      <c r="V188" s="360">
        <v>391.33470870000014</v>
      </c>
      <c r="W188" s="360">
        <v>693.20071413999995</v>
      </c>
      <c r="X188" s="360">
        <v>1075.8758393599999</v>
      </c>
      <c r="Y188" s="361">
        <v>1257.0989128699998</v>
      </c>
      <c r="Z188" s="361">
        <v>1174.5620347200038</v>
      </c>
      <c r="AA188" s="361">
        <f t="shared" si="55"/>
        <v>1133.2836308400047</v>
      </c>
      <c r="AC188" s="360">
        <v>229.74824833000005</v>
      </c>
      <c r="AD188" s="360">
        <v>405.34764447000003</v>
      </c>
      <c r="AE188" s="361">
        <v>959.8840849700025</v>
      </c>
      <c r="AF188" s="361">
        <v>1174.5620347200038</v>
      </c>
      <c r="AG188" s="361">
        <v>227.85999490999188</v>
      </c>
      <c r="AH188" s="361">
        <v>436.68054323999917</v>
      </c>
      <c r="AI188" s="361">
        <f t="shared" ref="AI188:AJ188" si="62">AI259</f>
        <v>892.41108029000361</v>
      </c>
      <c r="AJ188" s="361">
        <f t="shared" si="62"/>
        <v>1133.2836308400047</v>
      </c>
      <c r="AL188" s="360">
        <f t="shared" si="56"/>
        <v>229.74824833000005</v>
      </c>
      <c r="AM188" s="360">
        <f t="shared" si="57"/>
        <v>175.59939613999998</v>
      </c>
      <c r="AN188" s="360">
        <f t="shared" si="58"/>
        <v>554.53644050000253</v>
      </c>
      <c r="AO188" s="360">
        <f t="shared" si="59"/>
        <v>214.67794975000129</v>
      </c>
      <c r="AP188" s="360">
        <f t="shared" si="60"/>
        <v>227.85999490999188</v>
      </c>
      <c r="AQ188" s="360">
        <f t="shared" si="61"/>
        <v>208.82054833000728</v>
      </c>
      <c r="AR188" s="360">
        <f t="shared" si="61"/>
        <v>455.73053705000444</v>
      </c>
      <c r="AS188" s="360">
        <f t="shared" si="61"/>
        <v>240.87255055000105</v>
      </c>
    </row>
    <row r="189" spans="2:45" ht="15" customHeight="1" x14ac:dyDescent="0.35">
      <c r="B189" s="90" t="s">
        <v>161</v>
      </c>
      <c r="C189" s="90"/>
      <c r="D189" s="90"/>
      <c r="E189" s="90"/>
      <c r="F189" s="90"/>
      <c r="G189" s="90"/>
      <c r="H189" s="90"/>
      <c r="I189" s="90"/>
      <c r="J189" s="90"/>
      <c r="K189" s="90"/>
      <c r="L189" s="90"/>
      <c r="M189" s="90"/>
      <c r="N189" s="90"/>
      <c r="O189" s="90"/>
      <c r="P189" s="90"/>
      <c r="Q189" s="90"/>
      <c r="R189" s="90"/>
      <c r="S189" s="90"/>
      <c r="T189" s="333">
        <v>766.94518435999998</v>
      </c>
      <c r="U189" s="333">
        <v>663.64061744999992</v>
      </c>
      <c r="V189" s="333">
        <v>788.33915197999966</v>
      </c>
      <c r="W189" s="333">
        <v>807.25093162000007</v>
      </c>
      <c r="X189" s="333">
        <v>960.3190964800001</v>
      </c>
      <c r="Y189" s="336">
        <v>1046.2547362899998</v>
      </c>
      <c r="Z189" s="336">
        <v>1095.2214276799639</v>
      </c>
      <c r="AA189" s="336">
        <f t="shared" si="55"/>
        <v>1174.7968524699866</v>
      </c>
      <c r="AC189" s="333">
        <v>264.26256387000012</v>
      </c>
      <c r="AD189" s="336">
        <v>527.8678710600002</v>
      </c>
      <c r="AE189" s="336">
        <v>788.86310435001258</v>
      </c>
      <c r="AF189" s="336">
        <v>1095.2214276799639</v>
      </c>
      <c r="AG189" s="336">
        <v>271.916802439994</v>
      </c>
      <c r="AH189" s="336">
        <v>549.81853993003278</v>
      </c>
      <c r="AI189" s="336">
        <v>824.86367360001793</v>
      </c>
      <c r="AJ189" s="336">
        <v>1174.7968524699866</v>
      </c>
      <c r="AL189" s="360">
        <f t="shared" si="56"/>
        <v>264.26256387000012</v>
      </c>
      <c r="AM189" s="360">
        <f t="shared" si="57"/>
        <v>263.60530719000008</v>
      </c>
      <c r="AN189" s="360">
        <f t="shared" si="58"/>
        <v>260.99523329001238</v>
      </c>
      <c r="AO189" s="360">
        <f t="shared" si="59"/>
        <v>306.3583233299513</v>
      </c>
      <c r="AP189" s="360">
        <f t="shared" si="60"/>
        <v>271.916802439994</v>
      </c>
      <c r="AQ189" s="360">
        <f t="shared" si="61"/>
        <v>277.90173749003878</v>
      </c>
      <c r="AR189" s="360">
        <f t="shared" si="61"/>
        <v>275.04513366998515</v>
      </c>
      <c r="AS189" s="360">
        <f t="shared" si="61"/>
        <v>349.93317886996863</v>
      </c>
    </row>
    <row r="190" spans="2:45" ht="15" customHeight="1" x14ac:dyDescent="0.35">
      <c r="B190" s="90" t="s">
        <v>162</v>
      </c>
      <c r="C190" s="90"/>
      <c r="D190" s="90"/>
      <c r="E190" s="90"/>
      <c r="F190" s="90"/>
      <c r="G190" s="90"/>
      <c r="H190" s="90"/>
      <c r="I190" s="90"/>
      <c r="J190" s="90"/>
      <c r="K190" s="90"/>
      <c r="L190" s="90"/>
      <c r="M190" s="90"/>
      <c r="N190" s="90"/>
      <c r="O190" s="90"/>
      <c r="P190" s="90"/>
      <c r="Q190" s="90"/>
      <c r="R190" s="90"/>
      <c r="S190" s="90"/>
      <c r="T190" s="333">
        <v>185.31464266999998</v>
      </c>
      <c r="U190" s="333">
        <v>211.21137426999999</v>
      </c>
      <c r="V190" s="333">
        <v>247.09630837999998</v>
      </c>
      <c r="W190" s="333">
        <v>-97.449363030000001</v>
      </c>
      <c r="X190" s="333">
        <v>296.79930977000004</v>
      </c>
      <c r="Y190" s="336">
        <v>472.49785031000005</v>
      </c>
      <c r="Z190" s="336">
        <v>-40.223043260220564</v>
      </c>
      <c r="AA190" s="336">
        <f t="shared" si="55"/>
        <v>453.19929388335851</v>
      </c>
      <c r="AC190" s="333">
        <v>-315.25117340999998</v>
      </c>
      <c r="AD190" s="336">
        <v>-214.89633241000001</v>
      </c>
      <c r="AE190" s="336">
        <v>-156.68701660105143</v>
      </c>
      <c r="AF190" s="336">
        <v>-40.223043260220564</v>
      </c>
      <c r="AG190" s="336">
        <v>88.290890069996692</v>
      </c>
      <c r="AH190" s="336">
        <v>210.30731531941527</v>
      </c>
      <c r="AI190" s="336">
        <v>308.12989523664936</v>
      </c>
      <c r="AJ190" s="336">
        <v>453.19929388335851</v>
      </c>
      <c r="AL190" s="360">
        <f t="shared" si="56"/>
        <v>-315.25117340999998</v>
      </c>
      <c r="AM190" s="360">
        <f t="shared" si="57"/>
        <v>100.35484099999996</v>
      </c>
      <c r="AN190" s="360">
        <f t="shared" si="58"/>
        <v>58.209315808948588</v>
      </c>
      <c r="AO190" s="360">
        <f t="shared" si="59"/>
        <v>116.46397334083086</v>
      </c>
      <c r="AP190" s="360">
        <f t="shared" si="60"/>
        <v>88.290890069996692</v>
      </c>
      <c r="AQ190" s="360">
        <f t="shared" si="61"/>
        <v>122.01642524941857</v>
      </c>
      <c r="AR190" s="360">
        <f t="shared" si="61"/>
        <v>97.822579917234094</v>
      </c>
      <c r="AS190" s="360">
        <f t="shared" si="61"/>
        <v>145.06939864670915</v>
      </c>
    </row>
    <row r="191" spans="2:45" ht="15" customHeight="1" x14ac:dyDescent="0.35">
      <c r="B191" s="89" t="s">
        <v>163</v>
      </c>
      <c r="C191" s="89"/>
      <c r="D191" s="89"/>
      <c r="E191" s="89"/>
      <c r="F191" s="89"/>
      <c r="G191" s="89"/>
      <c r="H191" s="89"/>
      <c r="I191" s="89"/>
      <c r="J191" s="89"/>
      <c r="K191" s="89"/>
      <c r="L191" s="89"/>
      <c r="M191" s="89"/>
      <c r="N191" s="89"/>
      <c r="O191" s="89"/>
      <c r="P191" s="89"/>
      <c r="Q191" s="89"/>
      <c r="R191" s="89"/>
      <c r="S191" s="89"/>
      <c r="T191" s="332">
        <v>952.32243559999995</v>
      </c>
      <c r="U191" s="332">
        <v>874.85199171999989</v>
      </c>
      <c r="V191" s="332">
        <v>1035.4354603599995</v>
      </c>
      <c r="W191" s="332">
        <v>709.80156858999999</v>
      </c>
      <c r="X191" s="332">
        <v>1257.1184062500001</v>
      </c>
      <c r="Y191" s="358">
        <v>1518.7525865999999</v>
      </c>
      <c r="Z191" s="358">
        <v>1054.9983844197432</v>
      </c>
      <c r="AA191" s="358">
        <f t="shared" si="55"/>
        <v>1627.996146353345</v>
      </c>
      <c r="AC191" s="332">
        <v>-50.988609539999857</v>
      </c>
      <c r="AD191" s="358">
        <v>312.97153865000018</v>
      </c>
      <c r="AE191" s="358">
        <v>632.17608774896121</v>
      </c>
      <c r="AF191" s="358">
        <v>1054.9983844197432</v>
      </c>
      <c r="AG191" s="358">
        <v>360.20769250999069</v>
      </c>
      <c r="AH191" s="358">
        <v>760.12585524944802</v>
      </c>
      <c r="AI191" s="358">
        <v>1132.9935688366675</v>
      </c>
      <c r="AJ191" s="358">
        <v>1627.996146353345</v>
      </c>
      <c r="AL191" s="332">
        <f t="shared" si="56"/>
        <v>-50.988609539999857</v>
      </c>
      <c r="AM191" s="332">
        <f t="shared" si="57"/>
        <v>363.96014819000004</v>
      </c>
      <c r="AN191" s="332">
        <f t="shared" si="58"/>
        <v>319.20454909896102</v>
      </c>
      <c r="AO191" s="332">
        <f t="shared" si="59"/>
        <v>422.82229667078195</v>
      </c>
      <c r="AP191" s="332">
        <f t="shared" si="60"/>
        <v>360.20769250999069</v>
      </c>
      <c r="AQ191" s="332">
        <f t="shared" si="61"/>
        <v>399.91816273945733</v>
      </c>
      <c r="AR191" s="332">
        <f t="shared" si="61"/>
        <v>372.86771358721944</v>
      </c>
      <c r="AS191" s="332">
        <f t="shared" si="61"/>
        <v>495.00257751667755</v>
      </c>
    </row>
    <row r="192" spans="2:45" ht="15" customHeight="1" x14ac:dyDescent="0.35">
      <c r="B192" s="85" t="s">
        <v>164</v>
      </c>
      <c r="C192" s="85"/>
      <c r="D192" s="85"/>
      <c r="E192" s="85"/>
      <c r="F192" s="85"/>
      <c r="G192" s="85"/>
      <c r="H192" s="85"/>
      <c r="I192" s="85"/>
      <c r="J192" s="85"/>
      <c r="K192" s="85"/>
      <c r="L192" s="85"/>
      <c r="M192" s="85"/>
      <c r="N192" s="85"/>
      <c r="O192" s="85"/>
      <c r="P192" s="85"/>
      <c r="Q192" s="85"/>
      <c r="R192" s="85"/>
      <c r="S192" s="85"/>
      <c r="T192" s="334">
        <v>0</v>
      </c>
      <c r="U192" s="334">
        <v>0</v>
      </c>
      <c r="V192" s="334">
        <v>0</v>
      </c>
      <c r="W192" s="334">
        <v>0</v>
      </c>
      <c r="X192" s="334"/>
      <c r="Y192" s="402"/>
      <c r="Z192" s="402">
        <v>185.02947853728037</v>
      </c>
      <c r="AA192" s="402">
        <f t="shared" si="55"/>
        <v>212.0380102711508</v>
      </c>
      <c r="AC192" s="334">
        <v>27.944538601613999</v>
      </c>
      <c r="AD192" s="334">
        <v>101.73396380804398</v>
      </c>
      <c r="AE192" s="402">
        <v>152.25736971757397</v>
      </c>
      <c r="AF192" s="402">
        <v>185.02947853728037</v>
      </c>
      <c r="AG192" s="402">
        <v>48.43898844698932</v>
      </c>
      <c r="AH192" s="402">
        <v>129.75679370599514</v>
      </c>
      <c r="AI192" s="402">
        <v>170.50147379185094</v>
      </c>
      <c r="AJ192" s="402">
        <v>212.0380102711508</v>
      </c>
      <c r="AL192" s="332">
        <f t="shared" si="56"/>
        <v>27.944538601613999</v>
      </c>
      <c r="AM192" s="332">
        <f t="shared" si="57"/>
        <v>73.789425206429982</v>
      </c>
      <c r="AN192" s="332">
        <f t="shared" si="58"/>
        <v>50.523405909529984</v>
      </c>
      <c r="AO192" s="332">
        <f t="shared" si="59"/>
        <v>32.772108819706403</v>
      </c>
      <c r="AP192" s="332">
        <f t="shared" si="60"/>
        <v>48.43898844698932</v>
      </c>
      <c r="AQ192" s="332">
        <f t="shared" si="61"/>
        <v>81.317805259005809</v>
      </c>
      <c r="AR192" s="332">
        <f t="shared" si="61"/>
        <v>40.744680085855805</v>
      </c>
      <c r="AS192" s="332">
        <f t="shared" si="61"/>
        <v>41.536536479299855</v>
      </c>
    </row>
    <row r="193" spans="2:47" ht="15" customHeight="1" x14ac:dyDescent="0.35">
      <c r="B193" s="77" t="s">
        <v>70</v>
      </c>
      <c r="C193" s="77"/>
      <c r="D193" s="77"/>
      <c r="E193" s="77"/>
      <c r="F193" s="77"/>
      <c r="G193" s="77"/>
      <c r="H193" s="77"/>
      <c r="I193" s="77"/>
      <c r="J193" s="77"/>
      <c r="K193" s="77"/>
      <c r="L193" s="77"/>
      <c r="M193" s="77"/>
      <c r="N193" s="77"/>
      <c r="O193" s="77"/>
      <c r="P193" s="77"/>
      <c r="Q193" s="77"/>
      <c r="R193" s="77"/>
      <c r="S193" s="77"/>
      <c r="T193" s="332">
        <v>917.18142923000005</v>
      </c>
      <c r="U193" s="332">
        <v>1623.6169303500005</v>
      </c>
      <c r="V193" s="332">
        <v>1589.2245009099993</v>
      </c>
      <c r="W193" s="332">
        <v>2752.9283797400035</v>
      </c>
      <c r="X193" s="332">
        <v>3344.093754459996</v>
      </c>
      <c r="Y193" s="358">
        <v>3353.1206496200002</v>
      </c>
      <c r="Z193" s="358">
        <v>4256.0871399875514</v>
      </c>
      <c r="AA193" s="358">
        <f t="shared" si="55"/>
        <v>3820.1897466877995</v>
      </c>
      <c r="AB193" s="242"/>
      <c r="AC193" s="332">
        <v>1342.919985961611</v>
      </c>
      <c r="AD193" s="332">
        <v>2169.4079500380426</v>
      </c>
      <c r="AE193" s="358">
        <v>3445.7637622686125</v>
      </c>
      <c r="AF193" s="358">
        <v>4256.0871399875514</v>
      </c>
      <c r="AG193" s="358">
        <v>1066.9774055669986</v>
      </c>
      <c r="AH193" s="358">
        <v>1908.2240502965433</v>
      </c>
      <c r="AI193" s="358">
        <v>3037.9261431651844</v>
      </c>
      <c r="AJ193" s="358">
        <v>3820.1897466877995</v>
      </c>
      <c r="AL193" s="332">
        <f t="shared" si="56"/>
        <v>1342.919985961611</v>
      </c>
      <c r="AM193" s="332">
        <f t="shared" si="57"/>
        <v>826.48796407643158</v>
      </c>
      <c r="AN193" s="332">
        <f>AE193-AD193</f>
        <v>1276.3558122305699</v>
      </c>
      <c r="AO193" s="332">
        <f t="shared" si="59"/>
        <v>810.3233777189389</v>
      </c>
      <c r="AP193" s="332">
        <f t="shared" si="60"/>
        <v>1066.9774055669986</v>
      </c>
      <c r="AQ193" s="332">
        <f t="shared" si="61"/>
        <v>841.24664472954464</v>
      </c>
      <c r="AR193" s="332">
        <f t="shared" si="61"/>
        <v>1129.7020928686411</v>
      </c>
      <c r="AS193" s="332">
        <f t="shared" si="61"/>
        <v>782.26360352261509</v>
      </c>
    </row>
    <row r="194" spans="2:47" ht="15" customHeight="1" x14ac:dyDescent="0.35">
      <c r="B194" s="109" t="s">
        <v>135</v>
      </c>
      <c r="C194" s="109"/>
      <c r="D194" s="109"/>
      <c r="E194" s="109"/>
      <c r="F194" s="109"/>
      <c r="G194" s="109"/>
      <c r="H194" s="109"/>
      <c r="I194" s="109"/>
      <c r="J194" s="109"/>
      <c r="K194" s="109"/>
      <c r="L194" s="109"/>
      <c r="M194" s="109"/>
      <c r="N194" s="109"/>
      <c r="O194" s="109"/>
      <c r="P194" s="109"/>
      <c r="Q194" s="109"/>
      <c r="R194" s="109"/>
      <c r="S194" s="109"/>
      <c r="T194" s="360">
        <v>886.96392712999955</v>
      </c>
      <c r="U194" s="360">
        <v>1392.6288562600002</v>
      </c>
      <c r="V194" s="360">
        <v>1218.6247817799986</v>
      </c>
      <c r="W194" s="360">
        <v>1768.329731380001</v>
      </c>
      <c r="X194" s="360">
        <v>2373.7723656200019</v>
      </c>
      <c r="Y194" s="361">
        <v>2360.4156858699967</v>
      </c>
      <c r="Z194" s="361">
        <v>2833.1264064872767</v>
      </c>
      <c r="AA194" s="361">
        <f t="shared" si="55"/>
        <v>2821.37105445116</v>
      </c>
      <c r="AB194" s="242"/>
      <c r="AC194" s="360">
        <v>735.19329049999942</v>
      </c>
      <c r="AD194" s="360">
        <v>1361.367397550001</v>
      </c>
      <c r="AE194" s="361">
        <v>2195.3958836675733</v>
      </c>
      <c r="AF194" s="361">
        <v>2833.1264064872767</v>
      </c>
      <c r="AG194" s="361">
        <v>868.5081667369991</v>
      </c>
      <c r="AH194" s="361">
        <v>1544.0936271059684</v>
      </c>
      <c r="AI194" s="361">
        <v>2241.4972000918365</v>
      </c>
      <c r="AJ194" s="361">
        <v>2821.37105445116</v>
      </c>
      <c r="AL194" s="360">
        <f t="shared" si="56"/>
        <v>735.19329049999942</v>
      </c>
      <c r="AM194" s="360">
        <f t="shared" si="57"/>
        <v>626.17410705000157</v>
      </c>
      <c r="AN194" s="360">
        <f t="shared" si="58"/>
        <v>834.02848611757236</v>
      </c>
      <c r="AO194" s="360">
        <f t="shared" si="59"/>
        <v>637.73052281970331</v>
      </c>
      <c r="AP194" s="360">
        <f t="shared" si="60"/>
        <v>868.5081667369991</v>
      </c>
      <c r="AQ194" s="360">
        <f t="shared" si="61"/>
        <v>675.58546036896928</v>
      </c>
      <c r="AR194" s="360">
        <f t="shared" si="61"/>
        <v>697.4035729858681</v>
      </c>
      <c r="AS194" s="360">
        <f t="shared" si="61"/>
        <v>579.87385435932356</v>
      </c>
    </row>
    <row r="195" spans="2:47" ht="15" customHeight="1" x14ac:dyDescent="0.35">
      <c r="B195" s="211" t="s">
        <v>142</v>
      </c>
      <c r="C195" s="91"/>
      <c r="D195" s="91"/>
      <c r="E195" s="91"/>
      <c r="F195" s="91"/>
      <c r="G195" s="91"/>
      <c r="H195" s="91"/>
      <c r="I195" s="91"/>
      <c r="J195" s="91"/>
      <c r="K195" s="91"/>
      <c r="L195" s="91"/>
      <c r="M195" s="91"/>
      <c r="N195" s="91"/>
      <c r="O195" s="91"/>
      <c r="P195" s="91"/>
      <c r="Q195" s="91"/>
      <c r="R195" s="91"/>
      <c r="S195" s="91"/>
      <c r="T195" s="333">
        <v>460.18352926999967</v>
      </c>
      <c r="U195" s="333">
        <v>633.76424679000081</v>
      </c>
      <c r="V195" s="333">
        <v>639.61768847999997</v>
      </c>
      <c r="W195" s="333">
        <v>882.27439184999969</v>
      </c>
      <c r="X195" s="333">
        <v>1189.5722069800006</v>
      </c>
      <c r="Y195" s="336">
        <v>1256.3614025999975</v>
      </c>
      <c r="Z195" s="336">
        <v>1459.4749037599765</v>
      </c>
      <c r="AA195" s="336">
        <f t="shared" si="55"/>
        <v>1444.911258900004</v>
      </c>
      <c r="AC195" s="333">
        <v>387.39174488000003</v>
      </c>
      <c r="AD195" s="333">
        <v>736.54922150000073</v>
      </c>
      <c r="AE195" s="336">
        <v>1113.6046250100169</v>
      </c>
      <c r="AF195" s="336">
        <v>1459.4749037599765</v>
      </c>
      <c r="AG195" s="336">
        <v>452.66006591003293</v>
      </c>
      <c r="AH195" s="336">
        <v>804.26444643998866</v>
      </c>
      <c r="AI195" s="336">
        <v>1179.8597204799973</v>
      </c>
      <c r="AJ195" s="336">
        <v>1444.911258900004</v>
      </c>
      <c r="AL195" s="360">
        <f t="shared" si="56"/>
        <v>387.39174488000003</v>
      </c>
      <c r="AM195" s="360">
        <f t="shared" si="57"/>
        <v>349.15747662000069</v>
      </c>
      <c r="AN195" s="360">
        <f t="shared" si="58"/>
        <v>377.05540351001616</v>
      </c>
      <c r="AO195" s="360">
        <f t="shared" si="59"/>
        <v>345.87027874995965</v>
      </c>
      <c r="AP195" s="360">
        <f t="shared" si="60"/>
        <v>452.66006591003293</v>
      </c>
      <c r="AQ195" s="360">
        <f t="shared" si="61"/>
        <v>351.60438052995573</v>
      </c>
      <c r="AR195" s="360">
        <f t="shared" si="61"/>
        <v>375.59527404000869</v>
      </c>
      <c r="AS195" s="360">
        <f t="shared" si="61"/>
        <v>265.05153842000664</v>
      </c>
    </row>
    <row r="196" spans="2:47" ht="15" customHeight="1" x14ac:dyDescent="0.35">
      <c r="B196" s="211" t="s">
        <v>145</v>
      </c>
      <c r="C196" s="91"/>
      <c r="D196" s="91"/>
      <c r="E196" s="91"/>
      <c r="F196" s="91"/>
      <c r="G196" s="91"/>
      <c r="H196" s="91"/>
      <c r="I196" s="91"/>
      <c r="J196" s="91"/>
      <c r="K196" s="91"/>
      <c r="L196" s="91"/>
      <c r="M196" s="91"/>
      <c r="N196" s="91"/>
      <c r="O196" s="91"/>
      <c r="P196" s="91"/>
      <c r="Q196" s="91"/>
      <c r="R196" s="91"/>
      <c r="S196" s="91"/>
      <c r="T196" s="333">
        <v>426.78039785999994</v>
      </c>
      <c r="U196" s="333">
        <v>758.86460946999932</v>
      </c>
      <c r="V196" s="333">
        <v>579.00709329999972</v>
      </c>
      <c r="W196" s="333">
        <v>886.05533953000042</v>
      </c>
      <c r="X196" s="333">
        <v>1184.2001586399992</v>
      </c>
      <c r="Y196" s="336">
        <v>1104.054283270001</v>
      </c>
      <c r="Z196" s="336">
        <v>1188.6220241900194</v>
      </c>
      <c r="AA196" s="336">
        <f t="shared" si="55"/>
        <v>1164.4217852800052</v>
      </c>
      <c r="AC196" s="333">
        <v>347.80154561999944</v>
      </c>
      <c r="AD196" s="333">
        <v>624.81817605000015</v>
      </c>
      <c r="AE196" s="336">
        <v>929.5338889399826</v>
      </c>
      <c r="AF196" s="336">
        <v>1188.6220241900194</v>
      </c>
      <c r="AG196" s="336">
        <v>367.40911237997682</v>
      </c>
      <c r="AH196" s="336">
        <v>610.07238695998433</v>
      </c>
      <c r="AI196" s="336">
        <v>891.13600581998867</v>
      </c>
      <c r="AJ196" s="336">
        <v>1164.4217852800052</v>
      </c>
      <c r="AL196" s="360">
        <f t="shared" si="56"/>
        <v>347.80154561999944</v>
      </c>
      <c r="AM196" s="360">
        <f t="shared" si="57"/>
        <v>277.0166304300007</v>
      </c>
      <c r="AN196" s="360">
        <f t="shared" si="58"/>
        <v>304.71571288998246</v>
      </c>
      <c r="AO196" s="360">
        <f t="shared" si="59"/>
        <v>259.08813525003677</v>
      </c>
      <c r="AP196" s="360">
        <f t="shared" si="60"/>
        <v>367.40911237997682</v>
      </c>
      <c r="AQ196" s="360">
        <f t="shared" si="61"/>
        <v>242.66327458000751</v>
      </c>
      <c r="AR196" s="360">
        <f t="shared" si="61"/>
        <v>281.06361886000434</v>
      </c>
      <c r="AS196" s="360">
        <f t="shared" si="61"/>
        <v>273.28577946001656</v>
      </c>
    </row>
    <row r="197" spans="2:47" ht="15" customHeight="1" x14ac:dyDescent="0.35">
      <c r="B197" s="109" t="s">
        <v>128</v>
      </c>
      <c r="C197" s="109"/>
      <c r="D197" s="109"/>
      <c r="E197" s="109"/>
      <c r="F197" s="109"/>
      <c r="G197" s="109"/>
      <c r="H197" s="109"/>
      <c r="I197" s="109"/>
      <c r="J197" s="109"/>
      <c r="K197" s="109"/>
      <c r="L197" s="109"/>
      <c r="M197" s="109"/>
      <c r="N197" s="109"/>
      <c r="O197" s="109"/>
      <c r="P197" s="109"/>
      <c r="Q197" s="109"/>
      <c r="R197" s="109"/>
      <c r="S197" s="109"/>
      <c r="T197" s="360">
        <v>30.217502099999983</v>
      </c>
      <c r="U197" s="360">
        <v>230.98807409000005</v>
      </c>
      <c r="V197" s="360">
        <v>370.59971913000038</v>
      </c>
      <c r="W197" s="360">
        <v>984.59864835999952</v>
      </c>
      <c r="X197" s="360">
        <v>970.32138884000051</v>
      </c>
      <c r="Y197" s="361">
        <v>992.70496375000016</v>
      </c>
      <c r="Z197" s="361">
        <v>1422.9607334802615</v>
      </c>
      <c r="AA197" s="361">
        <f t="shared" si="55"/>
        <v>998.8186922366574</v>
      </c>
      <c r="AC197" s="360">
        <v>579.78215685999999</v>
      </c>
      <c r="AD197" s="360">
        <v>706.30758867999998</v>
      </c>
      <c r="AE197" s="361">
        <v>1250.3678786010396</v>
      </c>
      <c r="AF197" s="361">
        <v>1422.9607334802615</v>
      </c>
      <c r="AG197" s="361">
        <v>198.46923883000579</v>
      </c>
      <c r="AH197" s="361">
        <v>364.13042319058133</v>
      </c>
      <c r="AI197" s="361">
        <f t="shared" ref="AI197:AJ197" si="63">AI260</f>
        <v>796.4289430733611</v>
      </c>
      <c r="AJ197" s="361">
        <f t="shared" si="63"/>
        <v>998.8186922366574</v>
      </c>
      <c r="AL197" s="360">
        <f t="shared" si="56"/>
        <v>579.78215685999999</v>
      </c>
      <c r="AM197" s="360">
        <f t="shared" si="57"/>
        <v>126.52543181999999</v>
      </c>
      <c r="AN197" s="360">
        <f t="shared" si="58"/>
        <v>544.06028992103961</v>
      </c>
      <c r="AO197" s="360">
        <f t="shared" si="59"/>
        <v>172.59285487922193</v>
      </c>
      <c r="AP197" s="360">
        <f t="shared" si="60"/>
        <v>198.46923883000579</v>
      </c>
      <c r="AQ197" s="360">
        <f t="shared" si="61"/>
        <v>165.66118436057553</v>
      </c>
      <c r="AR197" s="360">
        <f t="shared" si="61"/>
        <v>432.29851988277977</v>
      </c>
      <c r="AS197" s="360">
        <f t="shared" si="61"/>
        <v>202.3897491632963</v>
      </c>
    </row>
    <row r="198" spans="2:47" ht="15" customHeight="1" x14ac:dyDescent="0.35">
      <c r="B198" s="83" t="s">
        <v>165</v>
      </c>
      <c r="C198" s="83"/>
      <c r="D198" s="83"/>
      <c r="E198" s="83"/>
      <c r="F198" s="83"/>
      <c r="G198" s="83"/>
      <c r="H198" s="83"/>
      <c r="I198" s="83"/>
      <c r="J198" s="83"/>
      <c r="K198" s="83"/>
      <c r="L198" s="83"/>
      <c r="M198" s="83"/>
      <c r="N198" s="83"/>
      <c r="O198" s="83"/>
      <c r="P198" s="83"/>
      <c r="Q198" s="83"/>
      <c r="R198" s="83"/>
      <c r="S198" s="83"/>
      <c r="T198" s="333">
        <v>255.68366648999995</v>
      </c>
      <c r="U198" s="333">
        <v>282.28774637000004</v>
      </c>
      <c r="V198" s="333">
        <v>303.78251881000006</v>
      </c>
      <c r="W198" s="333">
        <v>310.64421715000003</v>
      </c>
      <c r="X198" s="333">
        <v>403.6059651700001</v>
      </c>
      <c r="Y198" s="336">
        <v>485.15657303000006</v>
      </c>
      <c r="Z198" s="336">
        <v>700.08133409393565</v>
      </c>
      <c r="AA198" s="336">
        <f t="shared" si="55"/>
        <v>911.57143049098249</v>
      </c>
      <c r="AC198" s="333">
        <v>124.67354571999998</v>
      </c>
      <c r="AD198" s="336">
        <v>269.27072155999997</v>
      </c>
      <c r="AE198" s="336">
        <v>503.27501758084509</v>
      </c>
      <c r="AF198" s="336">
        <v>700.08133409393565</v>
      </c>
      <c r="AG198" s="336">
        <v>249.70426106295227</v>
      </c>
      <c r="AH198" s="336">
        <v>422.15153646924142</v>
      </c>
      <c r="AI198" s="336">
        <v>751.9877674388697</v>
      </c>
      <c r="AJ198" s="336">
        <v>911.57143049098249</v>
      </c>
      <c r="AL198" s="360">
        <f t="shared" si="56"/>
        <v>124.67354571999998</v>
      </c>
      <c r="AM198" s="360">
        <f t="shared" si="57"/>
        <v>144.59717583999998</v>
      </c>
      <c r="AN198" s="360">
        <f t="shared" si="58"/>
        <v>234.00429602084512</v>
      </c>
      <c r="AO198" s="360">
        <f t="shared" si="59"/>
        <v>196.80631651309056</v>
      </c>
      <c r="AP198" s="360">
        <f t="shared" si="60"/>
        <v>249.70426106295227</v>
      </c>
      <c r="AQ198" s="360">
        <f t="shared" si="61"/>
        <v>172.44727540628915</v>
      </c>
      <c r="AR198" s="360">
        <f t="shared" si="61"/>
        <v>329.83623096962828</v>
      </c>
      <c r="AS198" s="360">
        <f t="shared" si="61"/>
        <v>159.5836630521128</v>
      </c>
    </row>
    <row r="199" spans="2:47" ht="15" customHeight="1" x14ac:dyDescent="0.35">
      <c r="B199" s="77" t="s">
        <v>166</v>
      </c>
      <c r="C199" s="77"/>
      <c r="D199" s="77"/>
      <c r="E199" s="77"/>
      <c r="F199" s="77"/>
      <c r="G199" s="77"/>
      <c r="H199" s="77"/>
      <c r="I199" s="77"/>
      <c r="J199" s="77"/>
      <c r="K199" s="77"/>
      <c r="L199" s="77"/>
      <c r="M199" s="77"/>
      <c r="N199" s="77"/>
      <c r="O199" s="77"/>
      <c r="P199" s="77"/>
      <c r="Q199" s="77"/>
      <c r="R199" s="77"/>
      <c r="S199" s="77"/>
      <c r="T199" s="332">
        <v>661.49776273999953</v>
      </c>
      <c r="U199" s="332">
        <v>1341.3291839800004</v>
      </c>
      <c r="V199" s="332">
        <v>1285.441982099999</v>
      </c>
      <c r="W199" s="332">
        <v>2442.2841625900037</v>
      </c>
      <c r="X199" s="332">
        <v>2940.487789289999</v>
      </c>
      <c r="Y199" s="358">
        <v>2867.9640765899976</v>
      </c>
      <c r="Z199" s="358">
        <v>3556.0058058936152</v>
      </c>
      <c r="AA199" s="358">
        <f t="shared" si="55"/>
        <v>2908.6183161968052</v>
      </c>
      <c r="AC199" s="332">
        <v>1218.246440241611</v>
      </c>
      <c r="AD199" s="358">
        <v>1900.1372284780427</v>
      </c>
      <c r="AE199" s="358">
        <v>2942.4887446877683</v>
      </c>
      <c r="AF199" s="358">
        <v>3556.0058058936152</v>
      </c>
      <c r="AG199" s="358">
        <v>817.2731445040456</v>
      </c>
      <c r="AH199" s="358">
        <v>1486.0725138273017</v>
      </c>
      <c r="AI199" s="358">
        <v>2285.9383757263163</v>
      </c>
      <c r="AJ199" s="358">
        <v>2908.6183161968052</v>
      </c>
      <c r="AL199" s="332">
        <f t="shared" si="56"/>
        <v>1218.246440241611</v>
      </c>
      <c r="AM199" s="332">
        <f t="shared" si="57"/>
        <v>681.89078823643172</v>
      </c>
      <c r="AN199" s="332">
        <f t="shared" si="58"/>
        <v>1042.3515162097256</v>
      </c>
      <c r="AO199" s="332">
        <f t="shared" si="59"/>
        <v>613.51706120584686</v>
      </c>
      <c r="AP199" s="332">
        <f t="shared" si="60"/>
        <v>817.2731445040456</v>
      </c>
      <c r="AQ199" s="332">
        <f t="shared" si="61"/>
        <v>668.79936932325609</v>
      </c>
      <c r="AR199" s="332">
        <f t="shared" si="61"/>
        <v>799.86586189901459</v>
      </c>
      <c r="AS199" s="332">
        <f t="shared" si="61"/>
        <v>622.67994047048887</v>
      </c>
    </row>
    <row r="200" spans="2:47" ht="15" customHeight="1" x14ac:dyDescent="0.35">
      <c r="B200" s="77"/>
      <c r="C200" s="77"/>
      <c r="D200" s="77"/>
      <c r="E200" s="77"/>
      <c r="F200" s="77"/>
      <c r="G200" s="77"/>
      <c r="H200" s="77"/>
      <c r="I200" s="77"/>
      <c r="J200" s="77"/>
      <c r="K200" s="77"/>
      <c r="L200" s="77"/>
      <c r="M200" s="77"/>
      <c r="N200" s="77"/>
      <c r="O200" s="77"/>
      <c r="P200" s="77"/>
      <c r="Q200" s="77"/>
      <c r="R200" s="77"/>
      <c r="S200" s="77"/>
      <c r="T200" s="332"/>
      <c r="U200" s="332"/>
      <c r="V200" s="332"/>
      <c r="Y200" s="332"/>
      <c r="Z200" s="332"/>
      <c r="AA200" s="332"/>
      <c r="AC200" s="332"/>
      <c r="AD200" s="332"/>
      <c r="AE200" s="332"/>
      <c r="AF200" s="332"/>
      <c r="AG200" s="332"/>
      <c r="AH200" s="332"/>
      <c r="AI200" s="332"/>
      <c r="AJ200" s="358"/>
      <c r="AL200" s="332"/>
    </row>
    <row r="201" spans="2:47" ht="15" customHeight="1" x14ac:dyDescent="0.35">
      <c r="B201" s="161" t="s">
        <v>150</v>
      </c>
      <c r="C201" s="169"/>
      <c r="D201" s="169"/>
      <c r="E201" s="169"/>
      <c r="F201" s="169"/>
      <c r="G201" s="169"/>
      <c r="H201" s="169"/>
      <c r="I201" s="169"/>
      <c r="J201" s="169"/>
      <c r="K201" s="169"/>
      <c r="L201" s="169"/>
      <c r="M201" s="169"/>
      <c r="N201" s="169"/>
      <c r="O201" s="169"/>
      <c r="P201" s="169"/>
      <c r="Q201" s="169"/>
      <c r="R201" s="169"/>
      <c r="S201" s="169"/>
      <c r="T201" s="218">
        <v>2018</v>
      </c>
      <c r="U201" s="218">
        <v>2019</v>
      </c>
      <c r="V201" s="218">
        <v>2020</v>
      </c>
      <c r="W201" s="218">
        <v>2021</v>
      </c>
      <c r="X201" s="218">
        <v>2022</v>
      </c>
      <c r="Y201" s="218">
        <v>2023</v>
      </c>
      <c r="Z201" s="221">
        <v>2024</v>
      </c>
      <c r="AA201" s="220">
        <v>2025</v>
      </c>
      <c r="AC201" s="221" t="s">
        <v>3</v>
      </c>
      <c r="AD201" s="221" t="s">
        <v>4</v>
      </c>
      <c r="AE201" s="221" t="s">
        <v>5</v>
      </c>
      <c r="AF201" s="221">
        <v>2024</v>
      </c>
      <c r="AG201" s="222" t="s">
        <v>6</v>
      </c>
      <c r="AH201" s="222" t="s">
        <v>7</v>
      </c>
      <c r="AI201" s="222" t="s">
        <v>8</v>
      </c>
      <c r="AJ201" s="222">
        <v>2025</v>
      </c>
      <c r="AL201" s="221" t="s">
        <v>3</v>
      </c>
      <c r="AM201" s="221" t="s">
        <v>24</v>
      </c>
      <c r="AN201" s="221" t="s">
        <v>25</v>
      </c>
      <c r="AO201" s="221" t="s">
        <v>26</v>
      </c>
      <c r="AP201" s="222" t="s">
        <v>6</v>
      </c>
      <c r="AQ201" s="222" t="s">
        <v>27</v>
      </c>
      <c r="AR201" s="222" t="s">
        <v>28</v>
      </c>
      <c r="AS201" s="222" t="s">
        <v>29</v>
      </c>
      <c r="AU201" s="242"/>
    </row>
    <row r="202" spans="2:47" ht="15" customHeight="1" x14ac:dyDescent="0.35">
      <c r="B202" s="89" t="s">
        <v>160</v>
      </c>
      <c r="C202" s="89"/>
      <c r="D202" s="89"/>
      <c r="E202" s="89"/>
      <c r="F202" s="89"/>
      <c r="G202" s="89"/>
      <c r="H202" s="89"/>
      <c r="I202" s="89"/>
      <c r="J202" s="89"/>
      <c r="K202" s="89"/>
      <c r="L202" s="89"/>
      <c r="M202" s="89"/>
      <c r="N202" s="89"/>
      <c r="O202" s="89"/>
      <c r="P202" s="89"/>
      <c r="Q202" s="89"/>
      <c r="R202" s="89"/>
      <c r="S202" s="89"/>
      <c r="T202" s="332">
        <v>434.46997201355873</v>
      </c>
      <c r="U202" s="332">
        <v>566.68493635910374</v>
      </c>
      <c r="V202" s="332">
        <v>445.69499835799922</v>
      </c>
      <c r="W202" s="332">
        <v>542.92719822999959</v>
      </c>
      <c r="X202" s="332">
        <v>845.8259852931169</v>
      </c>
      <c r="Y202" s="358">
        <v>902.03020143458355</v>
      </c>
      <c r="Z202" s="358">
        <v>879.51392303358659</v>
      </c>
      <c r="AA202" s="358">
        <f t="shared" ref="AA202:AA213" si="64">AJ202</f>
        <v>830.19014444519814</v>
      </c>
      <c r="AB202" s="242"/>
      <c r="AC202" s="332">
        <v>235.15041091845799</v>
      </c>
      <c r="AD202" s="358">
        <v>433.45907361450327</v>
      </c>
      <c r="AE202" s="358">
        <v>688.98432412647207</v>
      </c>
      <c r="AF202" s="358">
        <v>879.51392303358659</v>
      </c>
      <c r="AG202" s="358">
        <v>223.65119652227401</v>
      </c>
      <c r="AH202" s="358">
        <v>403.50883432425206</v>
      </c>
      <c r="AI202" s="358">
        <v>633.1099013274769</v>
      </c>
      <c r="AJ202" s="358">
        <v>830.19014444519814</v>
      </c>
      <c r="AK202" s="332">
        <f>AL202-AL207</f>
        <v>170.51323644005799</v>
      </c>
      <c r="AL202" s="332">
        <f t="shared" ref="AL202:AL213" si="65">AC202</f>
        <v>235.15041091845799</v>
      </c>
      <c r="AM202" s="332">
        <f t="shared" ref="AM202:AM213" si="66">AD202-AC202</f>
        <v>198.30866269604527</v>
      </c>
      <c r="AN202" s="332">
        <f t="shared" ref="AN202:AN213" si="67">AE202-AD202</f>
        <v>255.52525051196881</v>
      </c>
      <c r="AO202" s="332">
        <f t="shared" ref="AO202:AO213" si="68">AF202-AE202</f>
        <v>190.52959890711452</v>
      </c>
      <c r="AP202" s="332">
        <f t="shared" ref="AP202:AP213" si="69">AG202</f>
        <v>223.65119652227401</v>
      </c>
      <c r="AQ202" s="332">
        <f>AH202-AG202</f>
        <v>179.85763780197806</v>
      </c>
      <c r="AR202" s="332">
        <f>AI202-AH202</f>
        <v>229.60106700322484</v>
      </c>
      <c r="AS202" s="332">
        <f>AJ202-AI202</f>
        <v>197.08024311772124</v>
      </c>
    </row>
    <row r="203" spans="2:47" ht="15" customHeight="1" x14ac:dyDescent="0.35">
      <c r="B203" s="109" t="s">
        <v>135</v>
      </c>
      <c r="C203" s="109"/>
      <c r="D203" s="109"/>
      <c r="E203" s="109"/>
      <c r="F203" s="109"/>
      <c r="G203" s="109"/>
      <c r="H203" s="109"/>
      <c r="I203" s="109"/>
      <c r="J203" s="109"/>
      <c r="K203" s="109"/>
      <c r="L203" s="109"/>
      <c r="M203" s="109"/>
      <c r="N203" s="109"/>
      <c r="O203" s="109"/>
      <c r="P203" s="109"/>
      <c r="Q203" s="109"/>
      <c r="R203" s="109"/>
      <c r="S203" s="109"/>
      <c r="T203" s="361">
        <v>425.83611525744249</v>
      </c>
      <c r="U203" s="361">
        <v>510.92558404976609</v>
      </c>
      <c r="V203" s="333">
        <v>379.38402424094784</v>
      </c>
      <c r="W203" s="333">
        <v>434.2391032419996</v>
      </c>
      <c r="X203" s="333">
        <v>648.05120114987585</v>
      </c>
      <c r="Y203" s="336">
        <v>669.27759671386764</v>
      </c>
      <c r="Z203" s="336">
        <v>677.9859542081258</v>
      </c>
      <c r="AA203" s="336">
        <f t="shared" si="64"/>
        <v>650.50826336610112</v>
      </c>
      <c r="AB203" s="242"/>
      <c r="AC203" s="333">
        <v>192.408355868505</v>
      </c>
      <c r="AD203" s="336">
        <v>359.654914693661</v>
      </c>
      <c r="AE203" s="336">
        <v>520.51805339867155</v>
      </c>
      <c r="AF203" s="336">
        <v>677.9859542081258</v>
      </c>
      <c r="AG203" s="336">
        <v>186.68923511156191</v>
      </c>
      <c r="AH203" s="336">
        <v>334.09855500338102</v>
      </c>
      <c r="AI203" s="336">
        <v>491.87609592448013</v>
      </c>
      <c r="AJ203" s="336">
        <v>650.50826336610112</v>
      </c>
      <c r="AK203" s="333"/>
      <c r="AL203" s="360">
        <f t="shared" si="65"/>
        <v>192.408355868505</v>
      </c>
      <c r="AM203" s="360">
        <f t="shared" si="66"/>
        <v>167.246558825156</v>
      </c>
      <c r="AN203" s="360">
        <f t="shared" si="67"/>
        <v>160.86313870501056</v>
      </c>
      <c r="AO203" s="360">
        <f t="shared" si="68"/>
        <v>157.46790080945425</v>
      </c>
      <c r="AP203" s="360">
        <f t="shared" si="69"/>
        <v>186.68923511156191</v>
      </c>
      <c r="AQ203" s="360">
        <f t="shared" ref="AQ203:AS213" si="70">AH203-AG203</f>
        <v>147.40931989181911</v>
      </c>
      <c r="AR203" s="360">
        <f t="shared" si="70"/>
        <v>157.7775409210991</v>
      </c>
      <c r="AS203" s="360">
        <f t="shared" si="70"/>
        <v>158.63216744162099</v>
      </c>
    </row>
    <row r="204" spans="2:47" ht="15" customHeight="1" x14ac:dyDescent="0.35">
      <c r="B204" s="109" t="s">
        <v>128</v>
      </c>
      <c r="C204" s="109"/>
      <c r="D204" s="109"/>
      <c r="E204" s="109"/>
      <c r="F204" s="109"/>
      <c r="G204" s="109"/>
      <c r="H204" s="109"/>
      <c r="I204" s="109"/>
      <c r="J204" s="109"/>
      <c r="K204" s="109"/>
      <c r="L204" s="109"/>
      <c r="M204" s="109"/>
      <c r="N204" s="109"/>
      <c r="O204" s="109"/>
      <c r="P204" s="109"/>
      <c r="Q204" s="109"/>
      <c r="R204" s="109"/>
      <c r="S204" s="109"/>
      <c r="T204" s="361">
        <v>8.6338330831438661</v>
      </c>
      <c r="U204" s="361">
        <v>55.759352309337558</v>
      </c>
      <c r="V204" s="333">
        <v>66.518680622334273</v>
      </c>
      <c r="W204" s="333">
        <v>108.68809498799996</v>
      </c>
      <c r="X204" s="333">
        <v>197.77478414324705</v>
      </c>
      <c r="Y204" s="336">
        <v>232.75260472071096</v>
      </c>
      <c r="Z204" s="336">
        <v>201.52796882375199</v>
      </c>
      <c r="AA204" s="336">
        <f t="shared" si="64"/>
        <v>179.68188107909697</v>
      </c>
      <c r="AC204" s="333">
        <v>42.742055048095018</v>
      </c>
      <c r="AD204" s="336">
        <v>73.804158924484</v>
      </c>
      <c r="AE204" s="336">
        <v>168.466270729558</v>
      </c>
      <c r="AF204" s="336">
        <v>201.52796882375199</v>
      </c>
      <c r="AG204" s="336">
        <v>36.961961412333004</v>
      </c>
      <c r="AH204" s="336">
        <v>69.410279320871012</v>
      </c>
      <c r="AI204" s="336">
        <v>141.23380540299698</v>
      </c>
      <c r="AJ204" s="336">
        <v>179.68188107909697</v>
      </c>
      <c r="AK204" s="333"/>
      <c r="AL204" s="360">
        <f t="shared" si="65"/>
        <v>42.742055048095018</v>
      </c>
      <c r="AM204" s="360">
        <f t="shared" si="66"/>
        <v>31.062103876388981</v>
      </c>
      <c r="AN204" s="360">
        <f t="shared" si="67"/>
        <v>94.662111805074005</v>
      </c>
      <c r="AO204" s="360">
        <f t="shared" si="68"/>
        <v>33.061698094193986</v>
      </c>
      <c r="AP204" s="360">
        <f t="shared" si="69"/>
        <v>36.961961412333004</v>
      </c>
      <c r="AQ204" s="360">
        <f t="shared" si="70"/>
        <v>32.448317908538009</v>
      </c>
      <c r="AR204" s="360">
        <f t="shared" si="70"/>
        <v>71.823526082125966</v>
      </c>
      <c r="AS204" s="360">
        <f t="shared" si="70"/>
        <v>38.44807567609999</v>
      </c>
    </row>
    <row r="205" spans="2:47" ht="15" customHeight="1" x14ac:dyDescent="0.35">
      <c r="B205" s="90" t="s">
        <v>161</v>
      </c>
      <c r="C205" s="90"/>
      <c r="D205" s="90"/>
      <c r="E205" s="90"/>
      <c r="F205" s="90"/>
      <c r="G205" s="90"/>
      <c r="H205" s="90"/>
      <c r="I205" s="90"/>
      <c r="J205" s="90"/>
      <c r="K205" s="90"/>
      <c r="L205" s="90"/>
      <c r="M205" s="90"/>
      <c r="N205" s="90"/>
      <c r="O205" s="90"/>
      <c r="P205" s="90"/>
      <c r="Q205" s="90"/>
      <c r="R205" s="90"/>
      <c r="S205" s="90"/>
      <c r="T205" s="360">
        <v>184.29190372971934</v>
      </c>
      <c r="U205" s="360">
        <v>159.81776920969534</v>
      </c>
      <c r="V205" s="333">
        <v>133.86831902700001</v>
      </c>
      <c r="W205" s="333">
        <v>126.57021862000003</v>
      </c>
      <c r="X205" s="333">
        <v>176.53236095343593</v>
      </c>
      <c r="Y205" s="336">
        <v>193.71468114384299</v>
      </c>
      <c r="Z205" s="336">
        <v>187.91493612783796</v>
      </c>
      <c r="AA205" s="336">
        <f t="shared" si="64"/>
        <v>186.263793628738</v>
      </c>
      <c r="AC205" s="333">
        <v>49.163051880415992</v>
      </c>
      <c r="AD205" s="336">
        <v>96.11217624758099</v>
      </c>
      <c r="AE205" s="336">
        <v>138.45091025771302</v>
      </c>
      <c r="AF205" s="336">
        <v>187.91493612783796</v>
      </c>
      <c r="AG205" s="336">
        <v>44.108569225248004</v>
      </c>
      <c r="AH205" s="336">
        <v>87.393539792687008</v>
      </c>
      <c r="AI205" s="336">
        <v>130.54369016055696</v>
      </c>
      <c r="AJ205" s="336">
        <v>186.263793628738</v>
      </c>
      <c r="AK205" s="333"/>
      <c r="AL205" s="333">
        <f t="shared" si="65"/>
        <v>49.163051880415992</v>
      </c>
      <c r="AM205" s="333">
        <f t="shared" si="66"/>
        <v>46.949124367164998</v>
      </c>
      <c r="AN205" s="333">
        <f t="shared" si="67"/>
        <v>42.338734010132029</v>
      </c>
      <c r="AO205" s="333">
        <f t="shared" si="68"/>
        <v>49.464025870124942</v>
      </c>
      <c r="AP205" s="333">
        <f t="shared" si="69"/>
        <v>44.108569225248004</v>
      </c>
      <c r="AQ205" s="333">
        <f t="shared" si="70"/>
        <v>43.284970567439004</v>
      </c>
      <c r="AR205" s="333">
        <f t="shared" si="70"/>
        <v>43.150150367869955</v>
      </c>
      <c r="AS205" s="333">
        <f t="shared" si="70"/>
        <v>55.720103468181037</v>
      </c>
    </row>
    <row r="206" spans="2:47" ht="15" customHeight="1" x14ac:dyDescent="0.35">
      <c r="B206" s="90" t="s">
        <v>162</v>
      </c>
      <c r="C206" s="90"/>
      <c r="D206" s="90"/>
      <c r="E206" s="90"/>
      <c r="F206" s="90"/>
      <c r="G206" s="90"/>
      <c r="H206" s="90"/>
      <c r="I206" s="90"/>
      <c r="J206" s="90"/>
      <c r="K206" s="90"/>
      <c r="L206" s="90"/>
      <c r="M206" s="90"/>
      <c r="N206" s="90"/>
      <c r="O206" s="90"/>
      <c r="P206" s="90"/>
      <c r="Q206" s="90"/>
      <c r="R206" s="90"/>
      <c r="S206" s="90"/>
      <c r="T206" s="360">
        <v>44.317474541302467</v>
      </c>
      <c r="U206" s="360">
        <v>47.254298570171748</v>
      </c>
      <c r="V206" s="333">
        <v>41.959564431999986</v>
      </c>
      <c r="W206" s="333">
        <v>-10.949123147000002</v>
      </c>
      <c r="X206" s="333">
        <v>54.559659466418005</v>
      </c>
      <c r="Y206" s="336">
        <v>87.483255500962002</v>
      </c>
      <c r="Z206" s="336">
        <v>-6.9013538395820113</v>
      </c>
      <c r="AA206" s="336">
        <f t="shared" si="64"/>
        <v>71.854652633005998</v>
      </c>
      <c r="AC206" s="333">
        <v>15.474122597983998</v>
      </c>
      <c r="AD206" s="336">
        <v>-42.377184720525989</v>
      </c>
      <c r="AE206" s="336">
        <v>-27.499651022284009</v>
      </c>
      <c r="AF206" s="336">
        <v>-6.9013538395820113</v>
      </c>
      <c r="AG206" s="336">
        <v>14.321972021095</v>
      </c>
      <c r="AH206" s="336">
        <v>33.428302967738006</v>
      </c>
      <c r="AI206" s="336">
        <v>48.764923053798007</v>
      </c>
      <c r="AJ206" s="336">
        <v>71.854652633005998</v>
      </c>
      <c r="AK206" s="333"/>
      <c r="AL206" s="333">
        <f t="shared" si="65"/>
        <v>15.474122597983998</v>
      </c>
      <c r="AM206" s="333">
        <f t="shared" si="66"/>
        <v>-57.851307318509988</v>
      </c>
      <c r="AN206" s="333">
        <f t="shared" si="67"/>
        <v>14.877533698241979</v>
      </c>
      <c r="AO206" s="333">
        <f t="shared" si="68"/>
        <v>20.598297182701998</v>
      </c>
      <c r="AP206" s="333">
        <f t="shared" si="69"/>
        <v>14.321972021095</v>
      </c>
      <c r="AQ206" s="333">
        <f t="shared" si="70"/>
        <v>19.106330946643006</v>
      </c>
      <c r="AR206" s="333">
        <f t="shared" si="70"/>
        <v>15.336620086060002</v>
      </c>
      <c r="AS206" s="333">
        <f t="shared" si="70"/>
        <v>23.08972957920799</v>
      </c>
      <c r="AT206" s="362"/>
    </row>
    <row r="207" spans="2:47" ht="15" customHeight="1" x14ac:dyDescent="0.35">
      <c r="B207" s="89" t="s">
        <v>163</v>
      </c>
      <c r="C207" s="89"/>
      <c r="D207" s="89"/>
      <c r="E207" s="89"/>
      <c r="F207" s="89"/>
      <c r="G207" s="89"/>
      <c r="H207" s="89"/>
      <c r="I207" s="89"/>
      <c r="J207" s="89"/>
      <c r="K207" s="89"/>
      <c r="L207" s="89"/>
      <c r="M207" s="89"/>
      <c r="N207" s="89"/>
      <c r="O207" s="89"/>
      <c r="P207" s="89"/>
      <c r="Q207" s="89"/>
      <c r="R207" s="89"/>
      <c r="S207" s="89"/>
      <c r="T207" s="358">
        <v>228.6093782710218</v>
      </c>
      <c r="U207" s="358">
        <v>207.0720677798671</v>
      </c>
      <c r="V207" s="332">
        <v>175.82788345899999</v>
      </c>
      <c r="W207" s="332">
        <v>115.62109547300003</v>
      </c>
      <c r="X207" s="332">
        <v>231.09202041985392</v>
      </c>
      <c r="Y207" s="358">
        <v>281.197936644805</v>
      </c>
      <c r="Z207" s="358">
        <v>181.01358228825595</v>
      </c>
      <c r="AA207" s="358">
        <f t="shared" si="64"/>
        <v>258.118446261744</v>
      </c>
      <c r="AC207" s="332">
        <v>64.637174478399984</v>
      </c>
      <c r="AD207" s="358">
        <v>53.734991527055001</v>
      </c>
      <c r="AE207" s="358">
        <v>110.95125923542901</v>
      </c>
      <c r="AF207" s="358">
        <v>181.01358228825595</v>
      </c>
      <c r="AG207" s="358">
        <v>58.430541246343005</v>
      </c>
      <c r="AH207" s="358">
        <v>120.82184276042501</v>
      </c>
      <c r="AI207" s="358">
        <f t="shared" ref="AI207:AJ207" si="71">+AI205+AI206</f>
        <v>179.30861321435498</v>
      </c>
      <c r="AJ207" s="358">
        <f t="shared" si="71"/>
        <v>258.118446261744</v>
      </c>
      <c r="AK207" s="332"/>
      <c r="AL207" s="332">
        <f t="shared" si="65"/>
        <v>64.637174478399984</v>
      </c>
      <c r="AM207" s="332">
        <f t="shared" si="66"/>
        <v>-10.902182951344983</v>
      </c>
      <c r="AN207" s="332">
        <f t="shared" si="67"/>
        <v>57.216267708374005</v>
      </c>
      <c r="AO207" s="332">
        <f t="shared" si="68"/>
        <v>70.06232305282694</v>
      </c>
      <c r="AP207" s="332">
        <f t="shared" si="69"/>
        <v>58.430541246343005</v>
      </c>
      <c r="AQ207" s="332">
        <f t="shared" si="70"/>
        <v>62.391301514082009</v>
      </c>
      <c r="AR207" s="332">
        <f t="shared" si="70"/>
        <v>58.486770453929964</v>
      </c>
      <c r="AS207" s="332">
        <f t="shared" si="70"/>
        <v>78.80983304738902</v>
      </c>
    </row>
    <row r="208" spans="2:47" ht="15" customHeight="1" x14ac:dyDescent="0.35">
      <c r="B208" s="85" t="s">
        <v>164</v>
      </c>
      <c r="C208" s="85"/>
      <c r="D208" s="85"/>
      <c r="E208" s="85"/>
      <c r="F208" s="85"/>
      <c r="G208" s="85"/>
      <c r="H208" s="85"/>
      <c r="I208" s="85"/>
      <c r="J208" s="85"/>
      <c r="K208" s="85"/>
      <c r="L208" s="85"/>
      <c r="M208" s="85"/>
      <c r="N208" s="85"/>
      <c r="O208" s="85"/>
      <c r="P208" s="85"/>
      <c r="Q208" s="85"/>
      <c r="R208" s="85"/>
      <c r="S208" s="85"/>
      <c r="T208" s="360">
        <v>0</v>
      </c>
      <c r="U208" s="360">
        <v>5.5595331444438774</v>
      </c>
      <c r="V208" s="333">
        <v>0</v>
      </c>
      <c r="W208" s="333">
        <v>0</v>
      </c>
      <c r="X208" s="333">
        <v>0</v>
      </c>
      <c r="Y208" s="336">
        <v>0</v>
      </c>
      <c r="Z208" s="336">
        <v>31.746824671568003</v>
      </c>
      <c r="AA208" s="336">
        <f t="shared" si="64"/>
        <v>33.618581888057001</v>
      </c>
      <c r="AC208" s="333">
        <v>5.1987643709110003</v>
      </c>
      <c r="AD208" s="336">
        <v>18.523333576784001</v>
      </c>
      <c r="AE208" s="336">
        <v>26.722217472970001</v>
      </c>
      <c r="AF208" s="336">
        <v>31.746824671568003</v>
      </c>
      <c r="AG208" s="336">
        <v>7.8574566041630005</v>
      </c>
      <c r="AH208" s="336">
        <v>20.624814717160003</v>
      </c>
      <c r="AI208" s="336">
        <v>26.983721406302003</v>
      </c>
      <c r="AJ208" s="336">
        <v>33.618581888057001</v>
      </c>
      <c r="AK208" s="333"/>
      <c r="AL208" s="334">
        <f t="shared" si="65"/>
        <v>5.1987643709110003</v>
      </c>
      <c r="AM208" s="334">
        <f t="shared" si="66"/>
        <v>13.324569205873001</v>
      </c>
      <c r="AN208" s="334">
        <f t="shared" si="67"/>
        <v>8.1988838961860004</v>
      </c>
      <c r="AO208" s="334">
        <f t="shared" si="68"/>
        <v>5.0246071985980016</v>
      </c>
      <c r="AP208" s="334">
        <f t="shared" si="69"/>
        <v>7.8574566041630005</v>
      </c>
      <c r="AQ208" s="334">
        <f t="shared" si="70"/>
        <v>12.767358112997002</v>
      </c>
      <c r="AR208" s="334">
        <f t="shared" si="70"/>
        <v>6.3589066891419996</v>
      </c>
      <c r="AS208" s="334">
        <f t="shared" si="70"/>
        <v>6.6348604817549983</v>
      </c>
    </row>
    <row r="209" spans="2:46" ht="15" customHeight="1" x14ac:dyDescent="0.35">
      <c r="B209" s="77" t="s">
        <v>70</v>
      </c>
      <c r="C209" s="77"/>
      <c r="D209" s="77"/>
      <c r="E209" s="77"/>
      <c r="F209" s="77"/>
      <c r="G209" s="77"/>
      <c r="H209" s="77"/>
      <c r="I209" s="77"/>
      <c r="J209" s="77"/>
      <c r="K209" s="77"/>
      <c r="L209" s="77"/>
      <c r="M209" s="77"/>
      <c r="N209" s="77"/>
      <c r="O209" s="77"/>
      <c r="P209" s="77"/>
      <c r="Q209" s="77"/>
      <c r="R209" s="77"/>
      <c r="S209" s="77"/>
      <c r="T209" s="332">
        <v>205.86059374253691</v>
      </c>
      <c r="U209" s="332">
        <v>365.17240172368054</v>
      </c>
      <c r="V209" s="332">
        <v>269.61742201450289</v>
      </c>
      <c r="W209" s="332">
        <v>427.30610275699991</v>
      </c>
      <c r="X209" s="332">
        <v>614.73396487510718</v>
      </c>
      <c r="Y209" s="358">
        <v>620.83226478977349</v>
      </c>
      <c r="Z209" s="358">
        <v>730.24716541519206</v>
      </c>
      <c r="AA209" s="358">
        <f t="shared" si="64"/>
        <v>0</v>
      </c>
      <c r="AC209" s="332">
        <v>251.56997215314814</v>
      </c>
      <c r="AD209" s="358">
        <v>398.24741566787714</v>
      </c>
      <c r="AE209" s="358">
        <v>604.75528236577202</v>
      </c>
      <c r="AF209" s="358">
        <v>730.24716541519206</v>
      </c>
      <c r="AG209" s="358">
        <v>173.07811188171507</v>
      </c>
      <c r="AH209" s="358">
        <v>303.31180628098707</v>
      </c>
      <c r="AI209" s="358">
        <v>480.78500951942414</v>
      </c>
      <c r="AJ209" s="358">
        <v>0</v>
      </c>
      <c r="AK209" s="358"/>
      <c r="AL209" s="332">
        <f>AC209</f>
        <v>251.56997215314814</v>
      </c>
      <c r="AM209" s="332">
        <f>AD209-AC209</f>
        <v>146.67744351472899</v>
      </c>
      <c r="AN209" s="332">
        <f t="shared" si="67"/>
        <v>206.50786669789488</v>
      </c>
      <c r="AO209" s="332">
        <f t="shared" si="68"/>
        <v>125.49188304942004</v>
      </c>
      <c r="AP209" s="332">
        <f t="shared" si="69"/>
        <v>173.07811188171507</v>
      </c>
      <c r="AQ209" s="332">
        <f t="shared" si="70"/>
        <v>130.233694399272</v>
      </c>
      <c r="AR209" s="332">
        <f t="shared" si="70"/>
        <v>177.47320323843707</v>
      </c>
      <c r="AS209" s="332">
        <f t="shared" si="70"/>
        <v>-480.78500951942414</v>
      </c>
      <c r="AT209" s="332"/>
    </row>
    <row r="210" spans="2:46" ht="15" customHeight="1" x14ac:dyDescent="0.35">
      <c r="B210" s="109" t="s">
        <v>135</v>
      </c>
      <c r="C210" s="109"/>
      <c r="D210" s="109"/>
      <c r="E210" s="109"/>
      <c r="F210" s="109"/>
      <c r="G210" s="109"/>
      <c r="H210" s="109"/>
      <c r="I210" s="109"/>
      <c r="J210" s="109"/>
      <c r="K210" s="109"/>
      <c r="L210" s="109"/>
      <c r="M210" s="109"/>
      <c r="N210" s="109"/>
      <c r="O210" s="109"/>
      <c r="P210" s="109"/>
      <c r="Q210" s="109"/>
      <c r="R210" s="109"/>
      <c r="S210" s="109"/>
      <c r="T210" s="360">
        <v>199.16847786334878</v>
      </c>
      <c r="U210" s="360">
        <v>313.30332813512592</v>
      </c>
      <c r="V210" s="333">
        <v>206.76490834686101</v>
      </c>
      <c r="W210" s="333">
        <v>277.25936498599992</v>
      </c>
      <c r="X210" s="333">
        <v>436.36291479040204</v>
      </c>
      <c r="Y210" s="336">
        <v>437.03235559688341</v>
      </c>
      <c r="Z210" s="336">
        <v>486.09966374441501</v>
      </c>
      <c r="AA210" s="336">
        <f t="shared" si="64"/>
        <v>0</v>
      </c>
      <c r="AC210" s="333">
        <v>141.97313510911317</v>
      </c>
      <c r="AD210" s="336">
        <v>266.39593659823015</v>
      </c>
      <c r="AE210" s="336">
        <v>385.30710435526902</v>
      </c>
      <c r="AF210" s="336">
        <v>486.09966374441501</v>
      </c>
      <c r="AG210" s="336">
        <v>140.88372712335706</v>
      </c>
      <c r="AH210" s="336">
        <v>245.43335308644106</v>
      </c>
      <c r="AI210" s="336">
        <v>354.74142618921206</v>
      </c>
      <c r="AJ210" s="336">
        <v>0</v>
      </c>
      <c r="AK210" s="333"/>
      <c r="AL210" s="360">
        <f t="shared" si="65"/>
        <v>141.97313510911317</v>
      </c>
      <c r="AM210" s="360">
        <f t="shared" si="66"/>
        <v>124.42280148911698</v>
      </c>
      <c r="AN210" s="360">
        <f t="shared" si="67"/>
        <v>118.91116775703887</v>
      </c>
      <c r="AO210" s="360">
        <f t="shared" si="68"/>
        <v>100.79255938914599</v>
      </c>
      <c r="AP210" s="360">
        <f t="shared" si="69"/>
        <v>140.88372712335706</v>
      </c>
      <c r="AQ210" s="360">
        <f t="shared" si="70"/>
        <v>104.549625963084</v>
      </c>
      <c r="AR210" s="360">
        <f t="shared" si="70"/>
        <v>109.308073102771</v>
      </c>
      <c r="AS210" s="360">
        <f t="shared" si="70"/>
        <v>-354.74142618921206</v>
      </c>
    </row>
    <row r="211" spans="2:46" ht="15" customHeight="1" x14ac:dyDescent="0.35">
      <c r="B211" s="109" t="s">
        <v>128</v>
      </c>
      <c r="C211" s="109"/>
      <c r="D211" s="109"/>
      <c r="E211" s="109"/>
      <c r="F211" s="109"/>
      <c r="G211" s="109"/>
      <c r="H211" s="109"/>
      <c r="I211" s="109"/>
      <c r="J211" s="109"/>
      <c r="K211" s="109"/>
      <c r="L211" s="109"/>
      <c r="M211" s="109"/>
      <c r="N211" s="109"/>
      <c r="O211" s="109"/>
      <c r="P211" s="109"/>
      <c r="Q211" s="109"/>
      <c r="R211" s="109"/>
      <c r="S211" s="109"/>
      <c r="T211" s="360">
        <v>6.6921158791881146</v>
      </c>
      <c r="U211" s="360">
        <v>51.869073588554585</v>
      </c>
      <c r="V211" s="333">
        <v>62.85251366764188</v>
      </c>
      <c r="W211" s="333">
        <v>150.04673777099998</v>
      </c>
      <c r="X211" s="333">
        <v>178.37105008470508</v>
      </c>
      <c r="Y211" s="336">
        <v>183.79990919289006</v>
      </c>
      <c r="Z211" s="336">
        <v>244.14750167077707</v>
      </c>
      <c r="AA211" s="336">
        <f t="shared" si="64"/>
        <v>0</v>
      </c>
      <c r="AC211" s="333">
        <v>109.59683704403201</v>
      </c>
      <c r="AD211" s="336">
        <v>131.85147906964701</v>
      </c>
      <c r="AE211" s="336">
        <v>219.44817801050297</v>
      </c>
      <c r="AF211" s="336">
        <v>244.14750167077707</v>
      </c>
      <c r="AG211" s="336">
        <v>32.194384758358012</v>
      </c>
      <c r="AH211" s="336">
        <v>57.878453194546012</v>
      </c>
      <c r="AI211" s="336">
        <v>126.04358333021207</v>
      </c>
      <c r="AJ211" s="336">
        <v>0</v>
      </c>
      <c r="AK211" s="333"/>
      <c r="AL211" s="360">
        <f t="shared" si="65"/>
        <v>109.59683704403201</v>
      </c>
      <c r="AM211" s="360">
        <f t="shared" si="66"/>
        <v>22.254642025614999</v>
      </c>
      <c r="AN211" s="360">
        <f t="shared" si="67"/>
        <v>87.596698940855958</v>
      </c>
      <c r="AO211" s="360">
        <f t="shared" si="68"/>
        <v>24.699323660274104</v>
      </c>
      <c r="AP211" s="360">
        <f t="shared" si="69"/>
        <v>32.194384758358012</v>
      </c>
      <c r="AQ211" s="360">
        <f t="shared" si="70"/>
        <v>25.684068436187999</v>
      </c>
      <c r="AR211" s="360">
        <f t="shared" si="70"/>
        <v>68.165130135666061</v>
      </c>
      <c r="AS211" s="360">
        <f t="shared" si="70"/>
        <v>-126.04358333021207</v>
      </c>
    </row>
    <row r="212" spans="2:46" ht="15" customHeight="1" x14ac:dyDescent="0.35">
      <c r="B212" s="83" t="s">
        <v>165</v>
      </c>
      <c r="C212" s="83"/>
      <c r="D212" s="83"/>
      <c r="E212" s="83"/>
      <c r="F212" s="83"/>
      <c r="G212" s="83"/>
      <c r="H212" s="83"/>
      <c r="I212" s="83"/>
      <c r="J212" s="83"/>
      <c r="K212" s="83"/>
      <c r="L212" s="83"/>
      <c r="M212" s="83"/>
      <c r="N212" s="83"/>
      <c r="O212" s="83"/>
      <c r="P212" s="83"/>
      <c r="Q212" s="83"/>
      <c r="R212" s="83"/>
      <c r="S212" s="83"/>
      <c r="T212" s="360">
        <v>62.443481203653739</v>
      </c>
      <c r="U212" s="360">
        <v>67.006268525227654</v>
      </c>
      <c r="V212" s="333">
        <v>72.882380488455226</v>
      </c>
      <c r="W212" s="333">
        <v>69.488573286828</v>
      </c>
      <c r="X212" s="333">
        <v>95.015139690827993</v>
      </c>
      <c r="Y212" s="336">
        <v>110.65051255596399</v>
      </c>
      <c r="Z212" s="336">
        <v>120.117937666022</v>
      </c>
      <c r="AA212" s="336">
        <f t="shared" si="64"/>
        <v>144.52945839090395</v>
      </c>
      <c r="AC212" s="333">
        <v>28.400293876255002</v>
      </c>
      <c r="AD212" s="336">
        <v>59.437292151167</v>
      </c>
      <c r="AE212" s="336">
        <v>88.328233263548</v>
      </c>
      <c r="AF212" s="336">
        <v>120.117937666022</v>
      </c>
      <c r="AG212" s="336">
        <v>40.505395717005008</v>
      </c>
      <c r="AH212" s="336">
        <v>67.100896789808999</v>
      </c>
      <c r="AI212" s="336">
        <v>119.01028164888098</v>
      </c>
      <c r="AJ212" s="336">
        <v>144.52945839090395</v>
      </c>
      <c r="AK212" s="332"/>
      <c r="AL212" s="333">
        <f t="shared" si="65"/>
        <v>28.400293876255002</v>
      </c>
      <c r="AM212" s="333">
        <f t="shared" si="66"/>
        <v>31.036998274911998</v>
      </c>
      <c r="AN212" s="333">
        <f t="shared" si="67"/>
        <v>28.890941112381</v>
      </c>
      <c r="AO212" s="333">
        <f t="shared" si="68"/>
        <v>31.789704402474001</v>
      </c>
      <c r="AP212" s="333">
        <f t="shared" si="69"/>
        <v>40.505395717005008</v>
      </c>
      <c r="AQ212" s="333">
        <f t="shared" si="70"/>
        <v>26.595501072803991</v>
      </c>
      <c r="AR212" s="333">
        <f t="shared" si="70"/>
        <v>51.909384859071977</v>
      </c>
      <c r="AS212" s="333">
        <f t="shared" si="70"/>
        <v>25.519176742022978</v>
      </c>
    </row>
    <row r="213" spans="2:46" ht="15" customHeight="1" x14ac:dyDescent="0.35">
      <c r="B213" s="77" t="s">
        <v>166</v>
      </c>
      <c r="C213" s="77"/>
      <c r="D213" s="77"/>
      <c r="E213" s="77"/>
      <c r="F213" s="77"/>
      <c r="G213" s="77"/>
      <c r="H213" s="77"/>
      <c r="I213" s="77"/>
      <c r="J213" s="77"/>
      <c r="K213" s="77"/>
      <c r="L213" s="77"/>
      <c r="M213" s="77"/>
      <c r="N213" s="77"/>
      <c r="O213" s="77"/>
      <c r="P213" s="77"/>
      <c r="Q213" s="77"/>
      <c r="R213" s="77"/>
      <c r="S213" s="77"/>
      <c r="T213" s="332">
        <v>143.41711253888317</v>
      </c>
      <c r="U213" s="332">
        <v>298.16613319845288</v>
      </c>
      <c r="V213" s="332">
        <v>196.7350415260477</v>
      </c>
      <c r="W213" s="358">
        <v>357.40112347442704</v>
      </c>
      <c r="X213" s="358">
        <v>519.71882518427856</v>
      </c>
      <c r="Y213" s="358">
        <v>510.18175223381519</v>
      </c>
      <c r="Z213" s="358">
        <v>610.1292277491699</v>
      </c>
      <c r="AA213" s="358">
        <f t="shared" si="64"/>
        <v>461.16082168060638</v>
      </c>
      <c r="AB213" s="242"/>
      <c r="AC213" s="358">
        <v>223.16967827689305</v>
      </c>
      <c r="AD213" s="358">
        <v>338.81012351671001</v>
      </c>
      <c r="AE213" s="358">
        <v>516.42704910222403</v>
      </c>
      <c r="AF213" s="358">
        <v>610.1292277491699</v>
      </c>
      <c r="AG213" s="358">
        <v>132.57271616470987</v>
      </c>
      <c r="AH213" s="358">
        <v>236.21090949117817</v>
      </c>
      <c r="AI213" s="358">
        <v>361.77472787054324</v>
      </c>
      <c r="AJ213" s="358">
        <v>461.16082168060638</v>
      </c>
      <c r="AL213" s="332">
        <f t="shared" si="65"/>
        <v>223.16967827689305</v>
      </c>
      <c r="AM213" s="332">
        <f t="shared" si="66"/>
        <v>115.64044523981696</v>
      </c>
      <c r="AN213" s="332">
        <f t="shared" si="67"/>
        <v>177.61692558551402</v>
      </c>
      <c r="AO213" s="332">
        <f t="shared" si="68"/>
        <v>93.702178646945868</v>
      </c>
      <c r="AP213" s="332">
        <f t="shared" si="69"/>
        <v>132.57271616470987</v>
      </c>
      <c r="AQ213" s="332">
        <f t="shared" si="70"/>
        <v>103.6381933264683</v>
      </c>
      <c r="AR213" s="332">
        <f t="shared" si="70"/>
        <v>125.56381837936507</v>
      </c>
      <c r="AS213" s="332">
        <f t="shared" si="70"/>
        <v>99.38609381006313</v>
      </c>
    </row>
    <row r="214" spans="2:46" ht="15" customHeight="1" x14ac:dyDescent="0.35">
      <c r="AG214" s="368"/>
      <c r="AH214" s="339"/>
      <c r="AI214" s="339"/>
    </row>
    <row r="215" spans="2:46" ht="15" customHeight="1" x14ac:dyDescent="0.35">
      <c r="B215" s="171" t="s">
        <v>167</v>
      </c>
      <c r="C215" s="171"/>
      <c r="D215" s="171"/>
      <c r="E215" s="171"/>
      <c r="F215" s="171"/>
      <c r="G215" s="171"/>
      <c r="H215" s="171"/>
      <c r="I215" s="171"/>
      <c r="J215" s="171"/>
      <c r="K215" s="171"/>
      <c r="L215" s="171"/>
      <c r="M215" s="171"/>
      <c r="N215" s="171"/>
      <c r="O215" s="171"/>
      <c r="P215" s="171"/>
      <c r="Q215" s="171"/>
      <c r="R215" s="171"/>
      <c r="S215" s="171"/>
      <c r="T215" s="218">
        <v>2018</v>
      </c>
      <c r="U215" s="218">
        <v>2019</v>
      </c>
      <c r="V215" s="218">
        <v>2020</v>
      </c>
      <c r="W215" s="218">
        <v>2021</v>
      </c>
      <c r="X215" s="218">
        <v>2022</v>
      </c>
      <c r="Y215" s="218">
        <v>2023</v>
      </c>
      <c r="Z215" s="221">
        <v>2024</v>
      </c>
      <c r="AA215" s="220">
        <v>2025</v>
      </c>
      <c r="AC215" s="221" t="s">
        <v>3</v>
      </c>
      <c r="AD215" s="221" t="s">
        <v>4</v>
      </c>
      <c r="AE215" s="221" t="s">
        <v>5</v>
      </c>
      <c r="AF215" s="221">
        <v>2024</v>
      </c>
      <c r="AG215" s="222" t="s">
        <v>6</v>
      </c>
      <c r="AH215" s="222" t="s">
        <v>7</v>
      </c>
      <c r="AI215" s="222" t="s">
        <v>8</v>
      </c>
      <c r="AJ215" s="222">
        <v>2025</v>
      </c>
      <c r="AL215" s="221" t="s">
        <v>3</v>
      </c>
      <c r="AM215" s="221" t="s">
        <v>24</v>
      </c>
      <c r="AN215" s="221" t="s">
        <v>25</v>
      </c>
      <c r="AO215" s="221" t="s">
        <v>26</v>
      </c>
      <c r="AP215" s="222" t="s">
        <v>6</v>
      </c>
      <c r="AQ215" s="222" t="s">
        <v>27</v>
      </c>
      <c r="AR215" s="222" t="s">
        <v>28</v>
      </c>
      <c r="AS215" s="222" t="s">
        <v>29</v>
      </c>
    </row>
    <row r="216" spans="2:46" ht="15" customHeight="1" x14ac:dyDescent="0.35">
      <c r="B216" s="157" t="s">
        <v>160</v>
      </c>
      <c r="T216" s="332">
        <v>1832.4598304001124</v>
      </c>
      <c r="U216" s="332">
        <v>2253</v>
      </c>
      <c r="V216" s="332">
        <v>2233.3252525699977</v>
      </c>
      <c r="W216" s="332">
        <v>2769.5292341899994</v>
      </c>
      <c r="X216" s="332">
        <v>3525.336321339998</v>
      </c>
      <c r="Y216" s="332">
        <v>3614.7743233500005</v>
      </c>
      <c r="Z216" s="332">
        <v>3951.49401115001</v>
      </c>
      <c r="AA216" s="332">
        <f t="shared" ref="AA216:AA217" si="72">AJ216</f>
        <v>4102.8642519299819</v>
      </c>
      <c r="AB216" s="332"/>
      <c r="AC216" s="332">
        <v>1034.2385894900001</v>
      </c>
      <c r="AD216" s="332">
        <v>1975.2988804099994</v>
      </c>
      <c r="AE216" s="332">
        <v>2965.7983953299972</v>
      </c>
      <c r="AF216" s="332">
        <v>3951.49401115001</v>
      </c>
      <c r="AG216" s="332">
        <v>1150.8861147200082</v>
      </c>
      <c r="AH216" s="332">
        <v>2101.9125685999961</v>
      </c>
      <c r="AI216" s="332">
        <f t="shared" ref="AI216:AJ216" si="73">AI185</f>
        <v>3108.0071579199985</v>
      </c>
      <c r="AJ216" s="332">
        <f t="shared" si="73"/>
        <v>4102.8642519299819</v>
      </c>
      <c r="AK216" s="332"/>
      <c r="AL216" s="332">
        <f>AC216</f>
        <v>1034.2385894900001</v>
      </c>
      <c r="AM216" s="332">
        <f t="shared" ref="AM216:AO217" si="74">AD216-AC216</f>
        <v>941.06029091999926</v>
      </c>
      <c r="AN216" s="332">
        <f t="shared" si="74"/>
        <v>990.49951491999786</v>
      </c>
      <c r="AO216" s="332">
        <f t="shared" si="74"/>
        <v>985.69561582001279</v>
      </c>
      <c r="AP216" s="332">
        <f>AG216</f>
        <v>1150.8861147200082</v>
      </c>
      <c r="AQ216" s="332">
        <f t="shared" ref="AQ216:AS217" si="75">AH216-AG216</f>
        <v>951.02645387998791</v>
      </c>
      <c r="AR216" s="332">
        <f t="shared" si="75"/>
        <v>1006.0945893200023</v>
      </c>
      <c r="AS216" s="332">
        <f t="shared" si="75"/>
        <v>994.85709400998348</v>
      </c>
    </row>
    <row r="217" spans="2:46" ht="15" customHeight="1" x14ac:dyDescent="0.35">
      <c r="B217" s="157" t="s">
        <v>70</v>
      </c>
      <c r="T217" s="332">
        <v>886.96392712999955</v>
      </c>
      <c r="U217" s="332">
        <v>1392.6288562600002</v>
      </c>
      <c r="V217" s="332">
        <v>1218.6247817799986</v>
      </c>
      <c r="W217" s="332">
        <v>1768.329731380001</v>
      </c>
      <c r="X217" s="332">
        <v>2373.7723656200019</v>
      </c>
      <c r="Y217" s="332">
        <v>2360.4156858699967</v>
      </c>
      <c r="Z217" s="332">
        <v>2833.1264064872767</v>
      </c>
      <c r="AA217" s="332">
        <f t="shared" si="72"/>
        <v>2821.37105445116</v>
      </c>
      <c r="AB217" s="332"/>
      <c r="AC217" s="332">
        <v>735.19329049999942</v>
      </c>
      <c r="AD217" s="332">
        <v>1361.367397550001</v>
      </c>
      <c r="AE217" s="332">
        <v>2195.3958836675733</v>
      </c>
      <c r="AF217" s="332">
        <v>2833.1264064872767</v>
      </c>
      <c r="AG217" s="332">
        <v>868.5081667369991</v>
      </c>
      <c r="AH217" s="332">
        <v>1544.0936271059684</v>
      </c>
      <c r="AI217" s="332">
        <f t="shared" ref="AI217:AJ217" si="76">AI194</f>
        <v>2241.4972000918365</v>
      </c>
      <c r="AJ217" s="332">
        <f t="shared" si="76"/>
        <v>2821.37105445116</v>
      </c>
      <c r="AK217" s="332"/>
      <c r="AL217" s="332">
        <f>AC217</f>
        <v>735.19329049999942</v>
      </c>
      <c r="AM217" s="332">
        <f t="shared" si="74"/>
        <v>626.17410705000157</v>
      </c>
      <c r="AN217" s="332">
        <f t="shared" si="74"/>
        <v>834.02848611757236</v>
      </c>
      <c r="AO217" s="332">
        <f t="shared" si="74"/>
        <v>637.73052281970331</v>
      </c>
      <c r="AP217" s="332">
        <f>AG217</f>
        <v>868.5081667369991</v>
      </c>
      <c r="AQ217" s="332">
        <f t="shared" si="75"/>
        <v>675.58546036896928</v>
      </c>
      <c r="AR217" s="332">
        <f t="shared" si="75"/>
        <v>697.4035729858681</v>
      </c>
      <c r="AS217" s="332">
        <f t="shared" si="75"/>
        <v>579.87385435932356</v>
      </c>
    </row>
    <row r="219" spans="2:46" ht="15" customHeight="1" x14ac:dyDescent="0.35">
      <c r="B219" s="171" t="s">
        <v>168</v>
      </c>
      <c r="C219" s="171"/>
      <c r="D219" s="171"/>
      <c r="E219" s="171"/>
      <c r="F219" s="171"/>
      <c r="G219" s="171"/>
      <c r="H219" s="171"/>
      <c r="I219" s="171"/>
      <c r="J219" s="171"/>
      <c r="K219" s="171"/>
      <c r="L219" s="171"/>
      <c r="M219" s="171"/>
      <c r="N219" s="171"/>
      <c r="O219" s="171"/>
      <c r="P219" s="171"/>
      <c r="Q219" s="171"/>
      <c r="R219" s="171"/>
      <c r="S219" s="171"/>
      <c r="T219" s="218">
        <v>2018</v>
      </c>
      <c r="U219" s="218">
        <v>2019</v>
      </c>
      <c r="V219" s="218">
        <v>2020</v>
      </c>
      <c r="W219" s="218">
        <v>2021</v>
      </c>
      <c r="X219" s="218">
        <v>2022</v>
      </c>
      <c r="Y219" s="218">
        <v>2023</v>
      </c>
      <c r="Z219" s="221">
        <v>2024</v>
      </c>
      <c r="AA219" s="220">
        <v>2025</v>
      </c>
      <c r="AC219" s="221" t="s">
        <v>3</v>
      </c>
      <c r="AD219" s="221" t="s">
        <v>4</v>
      </c>
      <c r="AE219" s="221" t="s">
        <v>5</v>
      </c>
      <c r="AF219" s="221">
        <v>2024</v>
      </c>
      <c r="AG219" s="222" t="s">
        <v>6</v>
      </c>
      <c r="AH219" s="222" t="s">
        <v>7</v>
      </c>
      <c r="AI219" s="222" t="s">
        <v>8</v>
      </c>
      <c r="AJ219" s="222">
        <v>2025</v>
      </c>
      <c r="AL219" s="221" t="s">
        <v>3</v>
      </c>
      <c r="AM219" s="221" t="s">
        <v>24</v>
      </c>
      <c r="AN219" s="221" t="s">
        <v>25</v>
      </c>
      <c r="AO219" s="221" t="s">
        <v>26</v>
      </c>
      <c r="AP219" s="222" t="s">
        <v>6</v>
      </c>
      <c r="AQ219" s="222" t="s">
        <v>27</v>
      </c>
      <c r="AR219" s="222" t="s">
        <v>28</v>
      </c>
      <c r="AS219" s="222" t="s">
        <v>29</v>
      </c>
    </row>
    <row r="220" spans="2:46" ht="15" customHeight="1" x14ac:dyDescent="0.35">
      <c r="B220" s="6" t="s">
        <v>169</v>
      </c>
      <c r="C220" s="6"/>
      <c r="D220" s="6"/>
      <c r="E220" s="6"/>
      <c r="F220" s="6"/>
      <c r="G220" s="6"/>
      <c r="H220" s="6"/>
      <c r="I220" s="6"/>
      <c r="J220" s="6"/>
      <c r="K220" s="6"/>
      <c r="L220" s="6"/>
      <c r="M220" s="6"/>
      <c r="N220" s="6"/>
      <c r="O220" s="6"/>
      <c r="P220" s="6"/>
      <c r="Q220" s="6"/>
      <c r="R220" s="6"/>
      <c r="S220" s="6"/>
      <c r="T220" s="332">
        <v>4695.9835000000003</v>
      </c>
      <c r="U220" s="332">
        <v>4997.1190000000006</v>
      </c>
      <c r="V220" s="332">
        <v>5003.61885968767</v>
      </c>
      <c r="W220" s="332">
        <v>5003.6188596876655</v>
      </c>
      <c r="X220" s="332">
        <v>5241.79774877</v>
      </c>
      <c r="Y220" s="250">
        <v>7940.7428943909836</v>
      </c>
      <c r="Z220" s="332">
        <v>7940.7428943909836</v>
      </c>
      <c r="AA220" s="332">
        <f t="shared" ref="AA220:AA222" si="77">AJ220</f>
        <v>9653.0985641060124</v>
      </c>
      <c r="AB220" s="456"/>
      <c r="AC220" s="332">
        <v>7940.7428943909836</v>
      </c>
      <c r="AD220" s="332">
        <v>7940.7428943909836</v>
      </c>
      <c r="AE220" s="332">
        <v>7940.7428943909836</v>
      </c>
      <c r="AF220" s="332">
        <v>7940.7428943909836</v>
      </c>
      <c r="AG220" s="332">
        <v>7940.7428943909836</v>
      </c>
      <c r="AH220" s="332">
        <v>7940.7428943909836</v>
      </c>
      <c r="AI220" s="332">
        <f>'Operating Data'!AI115</f>
        <v>9653.0985641060124</v>
      </c>
      <c r="AJ220" s="332">
        <f>'Operating Data'!AJ115</f>
        <v>9653.0985641060124</v>
      </c>
      <c r="AL220" s="332"/>
      <c r="AM220" s="332"/>
      <c r="AN220" s="332"/>
      <c r="AO220" s="332"/>
      <c r="AP220" s="332"/>
      <c r="AQ220" s="332"/>
      <c r="AR220" s="332"/>
      <c r="AS220" s="332"/>
    </row>
    <row r="221" spans="2:46" ht="15" customHeight="1" x14ac:dyDescent="0.35">
      <c r="B221" s="43" t="s">
        <v>145</v>
      </c>
      <c r="C221" s="43"/>
      <c r="D221" s="43"/>
      <c r="E221" s="43"/>
      <c r="F221" s="43"/>
      <c r="G221" s="43"/>
      <c r="H221" s="43"/>
      <c r="I221" s="43"/>
      <c r="J221" s="43"/>
      <c r="K221" s="43"/>
      <c r="L221" s="43"/>
      <c r="M221" s="43"/>
      <c r="N221" s="43"/>
      <c r="O221" s="43"/>
      <c r="P221" s="43"/>
      <c r="Q221" s="43"/>
      <c r="R221" s="43"/>
      <c r="S221" s="43"/>
      <c r="T221" s="333">
        <v>2449.2275</v>
      </c>
      <c r="U221" s="333">
        <v>2655.78</v>
      </c>
      <c r="V221" s="333">
        <v>2580.5536089653801</v>
      </c>
      <c r="W221" s="333">
        <v>2580.553608965377</v>
      </c>
      <c r="X221" s="333">
        <v>2628.4967487700028</v>
      </c>
      <c r="Y221" s="322">
        <v>3787.3336626909845</v>
      </c>
      <c r="Z221" s="333">
        <v>3787.3336626909845</v>
      </c>
      <c r="AA221" s="333">
        <f t="shared" si="77"/>
        <v>5499.6893324060129</v>
      </c>
      <c r="AB221" s="333"/>
      <c r="AC221" s="333">
        <v>3787.3336626909845</v>
      </c>
      <c r="AD221" s="333">
        <v>3787.3336626909845</v>
      </c>
      <c r="AE221" s="333">
        <v>3787.3336626909845</v>
      </c>
      <c r="AF221" s="333">
        <v>3787.3336626909845</v>
      </c>
      <c r="AG221" s="333">
        <v>3787.3336626909845</v>
      </c>
      <c r="AH221" s="333">
        <v>3787.3336626909845</v>
      </c>
      <c r="AI221" s="333">
        <f>'Operating Data'!AI116</f>
        <v>5499.6893324060129</v>
      </c>
      <c r="AJ221" s="333">
        <f>'Operating Data'!AJ116</f>
        <v>5499.6893324060129</v>
      </c>
      <c r="AL221" s="333"/>
      <c r="AM221" s="333"/>
      <c r="AN221" s="333"/>
      <c r="AO221" s="333"/>
      <c r="AP221" s="333"/>
      <c r="AQ221" s="333"/>
      <c r="AR221" s="333"/>
      <c r="AS221" s="333"/>
    </row>
    <row r="222" spans="2:46" ht="15" customHeight="1" x14ac:dyDescent="0.35">
      <c r="B222" s="43" t="s">
        <v>142</v>
      </c>
      <c r="C222" s="43"/>
      <c r="D222" s="43"/>
      <c r="E222" s="43"/>
      <c r="F222" s="43"/>
      <c r="G222" s="43"/>
      <c r="H222" s="43"/>
      <c r="I222" s="43"/>
      <c r="J222" s="43"/>
      <c r="K222" s="43"/>
      <c r="L222" s="43"/>
      <c r="M222" s="43"/>
      <c r="N222" s="43"/>
      <c r="O222" s="43"/>
      <c r="P222" s="43"/>
      <c r="Q222" s="43"/>
      <c r="R222" s="43"/>
      <c r="S222" s="43"/>
      <c r="T222" s="333">
        <v>2246.7559999999999</v>
      </c>
      <c r="U222" s="333">
        <v>2341.3389999999999</v>
      </c>
      <c r="V222" s="333">
        <v>2423.0652507222899</v>
      </c>
      <c r="W222" s="333">
        <v>2423.0652507222881</v>
      </c>
      <c r="X222" s="333">
        <v>2613.3009999999999</v>
      </c>
      <c r="Y222" s="322">
        <v>4153.4092316999995</v>
      </c>
      <c r="Z222" s="333">
        <v>4153.4092316999995</v>
      </c>
      <c r="AA222" s="333">
        <f t="shared" si="77"/>
        <v>4153.4092316999995</v>
      </c>
      <c r="AB222" s="333"/>
      <c r="AC222" s="333">
        <v>4153.4092316999995</v>
      </c>
      <c r="AD222" s="333">
        <v>4153.4092316999995</v>
      </c>
      <c r="AE222" s="333">
        <v>4153.4092316999995</v>
      </c>
      <c r="AF222" s="333">
        <v>4153.4092316999995</v>
      </c>
      <c r="AG222" s="333">
        <v>4153.4092316999995</v>
      </c>
      <c r="AH222" s="333">
        <v>4153.4092316999995</v>
      </c>
      <c r="AI222" s="333">
        <f>'Operating Data'!AI117</f>
        <v>4153.4092316999995</v>
      </c>
      <c r="AJ222" s="333">
        <f>'Operating Data'!AJ117</f>
        <v>4153.4092316999995</v>
      </c>
      <c r="AL222" s="333"/>
      <c r="AM222" s="333"/>
      <c r="AN222" s="333"/>
      <c r="AO222" s="333"/>
      <c r="AP222" s="333"/>
      <c r="AQ222" s="333"/>
      <c r="AR222" s="333"/>
      <c r="AS222" s="333"/>
    </row>
    <row r="223" spans="2:46" ht="15" customHeight="1" x14ac:dyDescent="0.35">
      <c r="B223" s="41"/>
      <c r="C223" s="41"/>
      <c r="D223" s="41"/>
      <c r="E223" s="41"/>
      <c r="F223" s="41"/>
      <c r="G223" s="41"/>
      <c r="H223" s="41"/>
      <c r="I223" s="41"/>
      <c r="J223" s="41"/>
      <c r="K223" s="41"/>
      <c r="L223" s="41"/>
      <c r="M223" s="41"/>
      <c r="N223" s="41"/>
      <c r="O223" s="41"/>
      <c r="P223" s="41"/>
      <c r="Q223" s="41"/>
      <c r="R223" s="41"/>
      <c r="S223" s="41"/>
      <c r="T223" s="355"/>
      <c r="U223" s="355"/>
      <c r="V223" s="355"/>
      <c r="W223" s="355"/>
      <c r="X223" s="355"/>
      <c r="Y223" s="355"/>
      <c r="Z223" s="355"/>
      <c r="AA223" s="355"/>
      <c r="AC223" s="355"/>
      <c r="AD223" s="355"/>
      <c r="AE223" s="355"/>
      <c r="AF223" s="355"/>
      <c r="AG223" s="355"/>
      <c r="AH223" s="355"/>
      <c r="AI223" s="355"/>
      <c r="AJ223" s="355"/>
      <c r="AL223" s="355"/>
      <c r="AM223" s="355"/>
      <c r="AN223" s="355"/>
      <c r="AO223" s="355"/>
      <c r="AP223" s="355"/>
      <c r="AQ223" s="355"/>
      <c r="AR223" s="355"/>
      <c r="AS223" s="355"/>
    </row>
    <row r="224" spans="2:46" ht="15" customHeight="1" x14ac:dyDescent="0.35">
      <c r="B224" s="50" t="s">
        <v>133</v>
      </c>
      <c r="C224" s="50"/>
      <c r="D224" s="50"/>
      <c r="E224" s="50"/>
      <c r="F224" s="50"/>
      <c r="G224" s="50"/>
      <c r="H224" s="50"/>
      <c r="I224" s="50"/>
      <c r="J224" s="50"/>
      <c r="K224" s="50"/>
      <c r="L224" s="50"/>
      <c r="M224" s="50"/>
      <c r="N224" s="50"/>
      <c r="O224" s="50"/>
      <c r="P224" s="50"/>
      <c r="Q224" s="50"/>
      <c r="R224" s="50"/>
      <c r="S224" s="50"/>
      <c r="T224" s="355"/>
      <c r="U224" s="355"/>
      <c r="V224" s="355"/>
      <c r="W224" s="355"/>
      <c r="X224" s="355"/>
      <c r="Y224" s="355"/>
      <c r="Z224" s="355"/>
      <c r="AA224" s="355"/>
      <c r="AC224" s="355"/>
      <c r="AD224" s="355"/>
      <c r="AE224" s="355"/>
      <c r="AF224" s="355"/>
      <c r="AG224" s="355"/>
      <c r="AH224" s="355"/>
      <c r="AI224" s="355"/>
      <c r="AJ224" s="355"/>
      <c r="AL224" s="355"/>
      <c r="AM224" s="355"/>
      <c r="AN224" s="355"/>
      <c r="AO224" s="355"/>
      <c r="AP224" s="355"/>
      <c r="AQ224" s="355"/>
      <c r="AR224" s="355"/>
      <c r="AS224" s="355"/>
    </row>
    <row r="225" spans="2:45" ht="15" customHeight="1" x14ac:dyDescent="0.35">
      <c r="B225" s="18" t="s">
        <v>170</v>
      </c>
      <c r="C225" s="18"/>
      <c r="D225" s="18"/>
      <c r="E225" s="18"/>
      <c r="F225" s="18"/>
      <c r="G225" s="18"/>
      <c r="H225" s="18"/>
      <c r="I225" s="18"/>
      <c r="J225" s="18"/>
      <c r="K225" s="18"/>
      <c r="L225" s="18"/>
      <c r="M225" s="18"/>
      <c r="N225" s="18"/>
      <c r="O225" s="18"/>
      <c r="P225" s="18"/>
      <c r="Q225" s="18"/>
      <c r="R225" s="18"/>
      <c r="S225" s="18"/>
      <c r="T225" s="333">
        <v>92159.978264809994</v>
      </c>
      <c r="U225" s="333">
        <v>93154.950380509996</v>
      </c>
      <c r="V225" s="333">
        <v>93850.060180650005</v>
      </c>
      <c r="W225" s="333">
        <v>94985.699804000003</v>
      </c>
      <c r="X225" s="333">
        <v>96054.708243999994</v>
      </c>
      <c r="Y225" s="322">
        <v>96999.357756000012</v>
      </c>
      <c r="Z225" s="333">
        <v>97977.369536999991</v>
      </c>
      <c r="AA225" s="333">
        <f>AJ225</f>
        <v>99145.520755999998</v>
      </c>
      <c r="AB225" s="333"/>
      <c r="AC225" s="333">
        <v>97174.842498999991</v>
      </c>
      <c r="AD225" s="333">
        <v>97433.113112999999</v>
      </c>
      <c r="AE225" s="333">
        <v>97725.877150999979</v>
      </c>
      <c r="AF225" s="333">
        <v>97977.369536999991</v>
      </c>
      <c r="AG225" s="333">
        <v>98220.380210999996</v>
      </c>
      <c r="AH225" s="333">
        <v>98513.803263999987</v>
      </c>
      <c r="AI225" s="333">
        <f>'Operating Data'!AI127</f>
        <v>98870.933269000016</v>
      </c>
      <c r="AJ225" s="333">
        <f>'Operating Data'!AJ127</f>
        <v>99145.520755999998</v>
      </c>
      <c r="AL225" s="333"/>
      <c r="AM225" s="333"/>
      <c r="AN225" s="333"/>
      <c r="AO225" s="333"/>
      <c r="AP225" s="333"/>
      <c r="AQ225" s="333"/>
      <c r="AR225" s="333"/>
      <c r="AS225" s="333"/>
    </row>
    <row r="226" spans="2:45" ht="15" customHeight="1" x14ac:dyDescent="0.35">
      <c r="B226" s="21"/>
      <c r="C226" s="21"/>
      <c r="D226" s="21"/>
      <c r="E226" s="21"/>
      <c r="F226" s="21"/>
      <c r="G226" s="21"/>
      <c r="H226" s="21"/>
      <c r="I226" s="21"/>
      <c r="J226" s="21"/>
      <c r="K226" s="21"/>
      <c r="L226" s="21"/>
      <c r="M226" s="21"/>
      <c r="N226" s="21"/>
      <c r="O226" s="21"/>
      <c r="P226" s="21"/>
      <c r="Q226" s="21"/>
      <c r="R226" s="21"/>
      <c r="S226" s="21"/>
      <c r="T226" s="356"/>
      <c r="U226" s="356"/>
      <c r="V226" s="356"/>
      <c r="W226" s="356"/>
      <c r="X226" s="356"/>
      <c r="Y226" s="356"/>
      <c r="Z226" s="356"/>
      <c r="AA226" s="356"/>
      <c r="AC226" s="356"/>
      <c r="AD226" s="356"/>
      <c r="AE226" s="356"/>
      <c r="AF226" s="356"/>
      <c r="AG226" s="356"/>
      <c r="AH226" s="356"/>
      <c r="AI226" s="356"/>
      <c r="AL226" s="356"/>
      <c r="AM226" s="333"/>
      <c r="AN226" s="333"/>
      <c r="AO226" s="333"/>
      <c r="AP226" s="333"/>
      <c r="AQ226" s="333"/>
      <c r="AR226" s="333"/>
      <c r="AS226" s="333"/>
    </row>
    <row r="227" spans="2:45" ht="15" customHeight="1" x14ac:dyDescent="0.35">
      <c r="B227" s="48" t="s">
        <v>138</v>
      </c>
      <c r="C227" s="48"/>
      <c r="D227" s="48"/>
      <c r="E227" s="48"/>
      <c r="F227" s="48"/>
      <c r="G227" s="48"/>
      <c r="H227" s="48"/>
      <c r="I227" s="48"/>
      <c r="J227" s="48"/>
      <c r="K227" s="48"/>
      <c r="L227" s="48"/>
      <c r="M227" s="48"/>
      <c r="N227" s="48"/>
      <c r="O227" s="48"/>
      <c r="P227" s="48"/>
      <c r="Q227" s="48"/>
      <c r="R227" s="48"/>
      <c r="S227" s="48"/>
      <c r="T227" s="332">
        <v>3451.04</v>
      </c>
      <c r="U227" s="332">
        <v>3524.1149999999998</v>
      </c>
      <c r="V227" s="332">
        <v>3600.7809999999999</v>
      </c>
      <c r="W227" s="332">
        <v>3680.442</v>
      </c>
      <c r="X227" s="332">
        <v>3774.9009999999998</v>
      </c>
      <c r="Y227" s="250">
        <v>3882.7559999999999</v>
      </c>
      <c r="Z227" s="332">
        <v>3940.873</v>
      </c>
      <c r="AA227" s="332">
        <f t="shared" ref="AA227:AA232" si="78">AJ227</f>
        <v>4027.7150000000001</v>
      </c>
      <c r="AB227" s="332"/>
      <c r="AC227" s="332">
        <v>3889.0050000000001</v>
      </c>
      <c r="AD227" s="332">
        <v>3906.0230000000001</v>
      </c>
      <c r="AE227" s="332">
        <v>3925.47</v>
      </c>
      <c r="AF227" s="332">
        <v>3940.873</v>
      </c>
      <c r="AG227" s="332">
        <v>3961.6930000000002</v>
      </c>
      <c r="AH227" s="332">
        <v>3976.377</v>
      </c>
      <c r="AI227" s="332">
        <f>'Operating Data'!AI149</f>
        <v>4001.9650000000001</v>
      </c>
      <c r="AJ227" s="332">
        <f>'Operating Data'!AJ149</f>
        <v>4027.7150000000001</v>
      </c>
      <c r="AL227" s="332"/>
      <c r="AM227" s="332"/>
      <c r="AN227" s="332"/>
      <c r="AO227" s="332"/>
      <c r="AP227" s="332"/>
      <c r="AQ227" s="332"/>
      <c r="AR227" s="332"/>
      <c r="AS227" s="332"/>
    </row>
    <row r="228" spans="2:45" ht="15" customHeight="1" x14ac:dyDescent="0.35">
      <c r="B228" s="155" t="s">
        <v>139</v>
      </c>
      <c r="C228" s="155"/>
      <c r="D228" s="155"/>
      <c r="E228" s="155"/>
      <c r="F228" s="155"/>
      <c r="G228" s="155"/>
      <c r="H228" s="155"/>
      <c r="I228" s="155"/>
      <c r="J228" s="155"/>
      <c r="K228" s="155"/>
      <c r="L228" s="155"/>
      <c r="M228" s="155"/>
      <c r="N228" s="155"/>
      <c r="O228" s="155"/>
      <c r="P228" s="155"/>
      <c r="Q228" s="155"/>
      <c r="R228" s="155"/>
      <c r="S228" s="155"/>
      <c r="T228" s="344" t="s">
        <v>18</v>
      </c>
      <c r="U228" s="344">
        <v>2.117477629931841E-2</v>
      </c>
      <c r="V228" s="345">
        <v>2.1754681671852349E-2</v>
      </c>
      <c r="W228" s="346">
        <v>2.2123256038065087E-2</v>
      </c>
      <c r="X228" s="346">
        <v>2.5665123917181676E-2</v>
      </c>
      <c r="Y228" s="346">
        <v>2.8571610222360766E-2</v>
      </c>
      <c r="Z228" s="346">
        <v>1.4967976354939738E-2</v>
      </c>
      <c r="AA228" s="346">
        <f t="shared" si="78"/>
        <v>2.2036234103458785E-2</v>
      </c>
      <c r="AC228" s="346" t="s">
        <v>18</v>
      </c>
      <c r="AD228" s="346" t="s">
        <v>18</v>
      </c>
      <c r="AE228" s="346" t="s">
        <v>18</v>
      </c>
      <c r="AF228" s="346" t="s">
        <v>18</v>
      </c>
      <c r="AG228" s="346">
        <v>1.8690641950833253E-2</v>
      </c>
      <c r="AH228" s="346">
        <v>1.8011670694207282E-2</v>
      </c>
      <c r="AI228" s="346">
        <f>IFERROR(IF(OR(AI227/AE227-1&gt;2,AI227/AE227-1&lt;-0.95),"-",AI227/AE227-1),"-")</f>
        <v>1.9486838518699701E-2</v>
      </c>
      <c r="AJ228" s="346">
        <f>IFERROR(IF(OR(AJ227/AF227-1&gt;2,AJ227/AF227-1&lt;-0.95),"-",AJ227/AF227-1),"-")</f>
        <v>2.2036234103458785E-2</v>
      </c>
      <c r="AL228" s="344"/>
      <c r="AM228" s="344"/>
      <c r="AN228" s="344"/>
      <c r="AO228" s="344"/>
      <c r="AP228" s="344"/>
      <c r="AQ228" s="344"/>
      <c r="AR228" s="344"/>
      <c r="AS228" s="344"/>
    </row>
    <row r="229" spans="2:45" ht="15" customHeight="1" x14ac:dyDescent="0.35">
      <c r="B229" s="41" t="s">
        <v>142</v>
      </c>
      <c r="C229" s="41"/>
      <c r="D229" s="41"/>
      <c r="E229" s="41"/>
      <c r="F229" s="41"/>
      <c r="G229" s="41"/>
      <c r="H229" s="41"/>
      <c r="I229" s="41"/>
      <c r="J229" s="41"/>
      <c r="K229" s="41"/>
      <c r="L229" s="41"/>
      <c r="M229" s="41"/>
      <c r="N229" s="41"/>
      <c r="O229" s="41"/>
      <c r="P229" s="41"/>
      <c r="Q229" s="41"/>
      <c r="R229" s="41"/>
      <c r="S229" s="41"/>
      <c r="T229" s="333">
        <v>1886.693</v>
      </c>
      <c r="U229" s="333">
        <v>1936.0989999999999</v>
      </c>
      <c r="V229" s="333">
        <v>1980.4480000000001</v>
      </c>
      <c r="W229" s="333">
        <v>2023.818</v>
      </c>
      <c r="X229" s="333">
        <v>2079.663</v>
      </c>
      <c r="Y229" s="322">
        <v>2154.7860000000001</v>
      </c>
      <c r="Z229" s="333">
        <v>2176.9670000000001</v>
      </c>
      <c r="AA229" s="333">
        <f t="shared" si="78"/>
        <v>2224.7109999999998</v>
      </c>
      <c r="AB229" s="333"/>
      <c r="AC229" s="333">
        <v>2149.8620000000001</v>
      </c>
      <c r="AD229" s="333">
        <v>2160.8209999999999</v>
      </c>
      <c r="AE229" s="333">
        <v>2170.3629999999998</v>
      </c>
      <c r="AF229" s="333">
        <v>2176.9670000000001</v>
      </c>
      <c r="AG229" s="333">
        <v>2186.0079999999998</v>
      </c>
      <c r="AH229" s="333">
        <v>2193.203</v>
      </c>
      <c r="AI229" s="333">
        <f>'Operating Data'!AI150</f>
        <v>2206.413</v>
      </c>
      <c r="AJ229" s="333">
        <f>'Operating Data'!AJ150</f>
        <v>2224.7109999999998</v>
      </c>
      <c r="AL229" s="333"/>
      <c r="AM229" s="333"/>
      <c r="AN229" s="333"/>
      <c r="AO229" s="333"/>
      <c r="AP229" s="333"/>
      <c r="AQ229" s="333"/>
      <c r="AR229" s="333"/>
      <c r="AS229" s="333"/>
    </row>
    <row r="230" spans="2:45" ht="15" customHeight="1" x14ac:dyDescent="0.35">
      <c r="B230" s="155" t="s">
        <v>139</v>
      </c>
      <c r="C230" s="155"/>
      <c r="D230" s="155"/>
      <c r="E230" s="155"/>
      <c r="F230" s="155"/>
      <c r="G230" s="155"/>
      <c r="H230" s="155"/>
      <c r="I230" s="155"/>
      <c r="J230" s="155"/>
      <c r="K230" s="155"/>
      <c r="L230" s="155"/>
      <c r="M230" s="155"/>
      <c r="N230" s="155"/>
      <c r="O230" s="155"/>
      <c r="P230" s="155"/>
      <c r="Q230" s="155"/>
      <c r="R230" s="155"/>
      <c r="S230" s="155"/>
      <c r="T230" s="344" t="s">
        <v>18</v>
      </c>
      <c r="U230" s="344">
        <v>2.618656029359312E-2</v>
      </c>
      <c r="V230" s="345">
        <v>2.290636997384965E-2</v>
      </c>
      <c r="W230" s="346">
        <v>2.1899085459451628E-2</v>
      </c>
      <c r="X230" s="346">
        <v>2.7593884430319404E-2</v>
      </c>
      <c r="Y230" s="346">
        <v>3.6122679491821463E-2</v>
      </c>
      <c r="Z230" s="346">
        <v>1.0293829642479491E-2</v>
      </c>
      <c r="AA230" s="346">
        <f t="shared" si="78"/>
        <v>2.1931430288102627E-2</v>
      </c>
      <c r="AC230" s="346" t="s">
        <v>18</v>
      </c>
      <c r="AD230" s="346" t="s">
        <v>18</v>
      </c>
      <c r="AE230" s="346" t="s">
        <v>18</v>
      </c>
      <c r="AF230" s="346" t="s">
        <v>18</v>
      </c>
      <c r="AG230" s="346">
        <v>1.6813172194308112E-2</v>
      </c>
      <c r="AH230" s="346">
        <v>1.498597061024487E-2</v>
      </c>
      <c r="AI230" s="346">
        <f>IFERROR(IF(OR(AI229/AE229-1&gt;2,AI229/AE229-1&lt;-0.95),"-",AI229/AE229-1),"-")</f>
        <v>1.6610124665781711E-2</v>
      </c>
      <c r="AJ230" s="346">
        <f>IFERROR(IF(OR(AJ229/AF229-1&gt;2,AJ229/AF229-1&lt;-0.95),"-",AJ229/AF229-1),"-")</f>
        <v>2.1931430288102627E-2</v>
      </c>
      <c r="AL230" s="344"/>
      <c r="AM230" s="344"/>
      <c r="AN230" s="344"/>
      <c r="AO230" s="344"/>
      <c r="AP230" s="344"/>
      <c r="AQ230" s="344"/>
      <c r="AR230" s="344"/>
      <c r="AS230" s="344"/>
    </row>
    <row r="231" spans="2:45" ht="15" customHeight="1" x14ac:dyDescent="0.35">
      <c r="B231" s="41" t="s">
        <v>145</v>
      </c>
      <c r="C231" s="41"/>
      <c r="D231" s="41"/>
      <c r="E231" s="41"/>
      <c r="F231" s="41"/>
      <c r="G231" s="41"/>
      <c r="H231" s="41"/>
      <c r="I231" s="41"/>
      <c r="J231" s="41"/>
      <c r="K231" s="41"/>
      <c r="L231" s="41"/>
      <c r="M231" s="41"/>
      <c r="N231" s="41"/>
      <c r="O231" s="41"/>
      <c r="P231" s="41"/>
      <c r="Q231" s="41"/>
      <c r="R231" s="41"/>
      <c r="S231" s="41"/>
      <c r="T231" s="333">
        <v>1564.347</v>
      </c>
      <c r="U231" s="333">
        <v>1588.0160000000001</v>
      </c>
      <c r="V231" s="333">
        <v>1620.3330000000001</v>
      </c>
      <c r="W231" s="333">
        <v>1656.624</v>
      </c>
      <c r="X231" s="333">
        <v>1695.2380000000001</v>
      </c>
      <c r="Y231" s="322">
        <v>1727.97</v>
      </c>
      <c r="Z231" s="333">
        <v>1763.9059999999999</v>
      </c>
      <c r="AA231" s="333">
        <f t="shared" si="78"/>
        <v>1803.0039999999999</v>
      </c>
      <c r="AB231" s="333"/>
      <c r="AC231" s="333">
        <v>1739.143</v>
      </c>
      <c r="AD231" s="333">
        <v>1745.202</v>
      </c>
      <c r="AE231" s="333">
        <v>1755.107</v>
      </c>
      <c r="AF231" s="333">
        <v>1763.9059999999999</v>
      </c>
      <c r="AG231" s="333">
        <v>1775.6849999999999</v>
      </c>
      <c r="AH231" s="333">
        <v>1783.174</v>
      </c>
      <c r="AI231" s="333">
        <f>'Operating Data'!AI151</f>
        <v>1795.5519999999999</v>
      </c>
      <c r="AJ231" s="333">
        <f>'Operating Data'!AJ151</f>
        <v>1803.0039999999999</v>
      </c>
      <c r="AL231" s="333"/>
      <c r="AM231" s="333"/>
      <c r="AN231" s="333"/>
      <c r="AO231" s="333"/>
      <c r="AP231" s="333"/>
      <c r="AQ231" s="333"/>
      <c r="AR231" s="333"/>
      <c r="AS231" s="333"/>
    </row>
    <row r="232" spans="2:45" ht="15" customHeight="1" x14ac:dyDescent="0.35">
      <c r="B232" s="155" t="s">
        <v>139</v>
      </c>
      <c r="C232" s="155"/>
      <c r="D232" s="155"/>
      <c r="E232" s="155"/>
      <c r="F232" s="155"/>
      <c r="G232" s="155"/>
      <c r="H232" s="155"/>
      <c r="I232" s="155"/>
      <c r="J232" s="155"/>
      <c r="K232" s="155"/>
      <c r="L232" s="155"/>
      <c r="M232" s="155"/>
      <c r="N232" s="155"/>
      <c r="O232" s="155"/>
      <c r="P232" s="155"/>
      <c r="Q232" s="155"/>
      <c r="R232" s="155"/>
      <c r="S232" s="155"/>
      <c r="T232" s="344" t="s">
        <v>18</v>
      </c>
      <c r="U232" s="344">
        <v>1.5130274804758814E-2</v>
      </c>
      <c r="V232" s="345">
        <v>2.0350550624175012E-2</v>
      </c>
      <c r="W232" s="346">
        <v>2.239724797310183E-2</v>
      </c>
      <c r="X232" s="346">
        <v>2.3308849805387277E-2</v>
      </c>
      <c r="Y232" s="346">
        <v>1.9308203331921625E-2</v>
      </c>
      <c r="Z232" s="346">
        <v>2.0796657349375192E-2</v>
      </c>
      <c r="AA232" s="346">
        <f t="shared" si="78"/>
        <v>2.2165580252008876E-2</v>
      </c>
      <c r="AC232" s="346" t="s">
        <v>18</v>
      </c>
      <c r="AD232" s="346" t="s">
        <v>18</v>
      </c>
      <c r="AE232" s="346" t="s">
        <v>18</v>
      </c>
      <c r="AF232" s="346" t="s">
        <v>18</v>
      </c>
      <c r="AG232" s="346">
        <v>2.1011498191925604E-2</v>
      </c>
      <c r="AH232" s="346">
        <v>2.1757939768576984E-2</v>
      </c>
      <c r="AI232" s="346">
        <f>IFERROR(IF(OR(AI231/AE231-1&gt;2,AI231/AE231-1&lt;-0.95),"-",AI231/AE231-1),"-")</f>
        <v>2.3044179072842841E-2</v>
      </c>
      <c r="AJ232" s="346">
        <f>IFERROR(IF(OR(AJ231/AF231-1&gt;2,AJ231/AF231-1&lt;-0.95),"-",AJ231/AF231-1),"-")</f>
        <v>2.2165580252008876E-2</v>
      </c>
      <c r="AL232" s="344"/>
      <c r="AM232" s="344"/>
      <c r="AN232" s="344"/>
      <c r="AO232" s="344"/>
      <c r="AP232" s="344"/>
      <c r="AQ232" s="344"/>
      <c r="AR232" s="344"/>
      <c r="AS232" s="344"/>
    </row>
    <row r="233" spans="2:45" ht="15" customHeight="1" x14ac:dyDescent="0.35">
      <c r="B233" s="21"/>
      <c r="C233" s="21"/>
      <c r="D233" s="21"/>
      <c r="E233" s="21"/>
      <c r="F233" s="21"/>
      <c r="G233" s="21"/>
      <c r="H233" s="21"/>
      <c r="I233" s="21"/>
      <c r="J233" s="21"/>
      <c r="K233" s="21"/>
      <c r="L233" s="21"/>
      <c r="M233" s="21"/>
      <c r="N233" s="21"/>
      <c r="O233" s="21"/>
      <c r="P233" s="21"/>
      <c r="Q233" s="21"/>
      <c r="R233" s="21"/>
      <c r="S233" s="21"/>
      <c r="T233" s="356"/>
      <c r="U233" s="356"/>
      <c r="V233" s="356"/>
      <c r="W233" s="356"/>
      <c r="X233" s="356"/>
      <c r="Y233" s="356"/>
      <c r="Z233" s="356"/>
      <c r="AA233" s="356"/>
      <c r="AC233" s="356"/>
      <c r="AD233" s="356"/>
      <c r="AE233" s="356"/>
      <c r="AF233" s="356"/>
      <c r="AG233" s="356"/>
      <c r="AH233" s="356"/>
      <c r="AI233" s="356"/>
      <c r="AL233" s="356"/>
      <c r="AM233" s="333"/>
      <c r="AN233" s="333"/>
      <c r="AO233" s="333"/>
      <c r="AP233" s="333"/>
      <c r="AQ233" s="333"/>
      <c r="AR233" s="333"/>
      <c r="AS233" s="333"/>
    </row>
    <row r="234" spans="2:45" ht="15" customHeight="1" x14ac:dyDescent="0.35">
      <c r="B234" s="34" t="s">
        <v>141</v>
      </c>
      <c r="C234" s="34"/>
      <c r="D234" s="34"/>
      <c r="E234" s="34"/>
      <c r="F234" s="34"/>
      <c r="G234" s="34"/>
      <c r="H234" s="34"/>
      <c r="I234" s="34"/>
      <c r="J234" s="34"/>
      <c r="K234" s="34"/>
      <c r="L234" s="34"/>
      <c r="M234" s="34"/>
      <c r="N234" s="34"/>
      <c r="O234" s="34"/>
      <c r="P234" s="34"/>
      <c r="Q234" s="34"/>
      <c r="R234" s="34"/>
      <c r="S234" s="34"/>
      <c r="T234" s="356"/>
      <c r="U234" s="356"/>
      <c r="V234" s="356"/>
      <c r="W234" s="356"/>
      <c r="X234" s="356"/>
      <c r="Y234" s="356"/>
      <c r="Z234" s="356"/>
      <c r="AA234" s="356"/>
      <c r="AC234" s="356"/>
      <c r="AD234" s="356"/>
      <c r="AE234" s="356"/>
      <c r="AF234" s="356"/>
      <c r="AG234" s="356"/>
      <c r="AH234" s="356"/>
      <c r="AI234" s="356"/>
      <c r="AL234" s="356"/>
      <c r="AM234" s="333"/>
      <c r="AN234" s="333"/>
      <c r="AO234" s="333"/>
      <c r="AP234" s="333"/>
      <c r="AQ234" s="333"/>
      <c r="AR234" s="333"/>
      <c r="AS234" s="333"/>
    </row>
    <row r="235" spans="2:45" ht="15" customHeight="1" x14ac:dyDescent="0.35">
      <c r="B235" s="37" t="s">
        <v>142</v>
      </c>
      <c r="C235" s="37"/>
      <c r="D235" s="37"/>
      <c r="E235" s="37"/>
      <c r="F235" s="37"/>
      <c r="G235" s="37"/>
      <c r="H235" s="37"/>
      <c r="I235" s="37"/>
      <c r="J235" s="37"/>
      <c r="K235" s="37"/>
      <c r="L235" s="37"/>
      <c r="M235" s="37"/>
      <c r="N235" s="37"/>
      <c r="O235" s="37"/>
      <c r="P235" s="37"/>
      <c r="Q235" s="37"/>
      <c r="R235" s="37"/>
      <c r="S235" s="37"/>
      <c r="T235" s="357">
        <v>8.4331929999999999E-2</v>
      </c>
      <c r="U235" s="357">
        <v>8.1080310000000003E-2</v>
      </c>
      <c r="V235" s="357">
        <v>8.5695999999999994E-2</v>
      </c>
      <c r="W235" s="357">
        <v>8.2916281830423294E-2</v>
      </c>
      <c r="X235" s="357">
        <v>7.9066954888097479E-2</v>
      </c>
      <c r="Y235" s="276">
        <v>7.1972836473468998E-2</v>
      </c>
      <c r="Z235" s="357">
        <v>6.981364827812131E-2</v>
      </c>
      <c r="AA235" s="357">
        <f t="shared" ref="AA235:AA240" si="79">AJ235</f>
        <v>6.9625039749609985E-2</v>
      </c>
      <c r="AB235" s="357"/>
      <c r="AC235" s="357">
        <v>7.1942547912007868E-2</v>
      </c>
      <c r="AD235" s="357">
        <v>7.1310900526743909E-2</v>
      </c>
      <c r="AE235" s="357">
        <v>7.0638331638158913E-2</v>
      </c>
      <c r="AF235" s="357">
        <v>6.981364827812131E-2</v>
      </c>
      <c r="AG235" s="357">
        <v>7.4304452388490788E-2</v>
      </c>
      <c r="AH235" s="357">
        <v>7.4110038405671971E-2</v>
      </c>
      <c r="AI235" s="357">
        <f>'Operating Data'!AI160</f>
        <v>7.1659495262176548E-2</v>
      </c>
      <c r="AJ235" s="357">
        <f>'Operating Data'!AJ160</f>
        <v>6.9625039749609985E-2</v>
      </c>
      <c r="AL235" s="357"/>
      <c r="AM235" s="333"/>
      <c r="AN235" s="333"/>
      <c r="AO235" s="333"/>
      <c r="AP235" s="333"/>
      <c r="AQ235" s="333"/>
      <c r="AR235" s="333"/>
      <c r="AS235" s="333"/>
    </row>
    <row r="236" spans="2:45" ht="15" customHeight="1" x14ac:dyDescent="0.35">
      <c r="B236" s="38" t="s">
        <v>143</v>
      </c>
      <c r="C236" s="38"/>
      <c r="D236" s="38"/>
      <c r="E236" s="38"/>
      <c r="F236" s="38"/>
      <c r="G236" s="38"/>
      <c r="H236" s="38"/>
      <c r="I236" s="38"/>
      <c r="J236" s="38"/>
      <c r="K236" s="38"/>
      <c r="L236" s="38"/>
      <c r="M236" s="38"/>
      <c r="N236" s="38"/>
      <c r="O236" s="38"/>
      <c r="P236" s="38"/>
      <c r="Q236" s="38"/>
      <c r="R236" s="38"/>
      <c r="S236" s="38"/>
      <c r="T236" s="357">
        <v>5.5890500000000003E-2</v>
      </c>
      <c r="U236" s="357">
        <v>5.642875E-2</v>
      </c>
      <c r="V236" s="357">
        <v>5.5381E-2</v>
      </c>
      <c r="W236" s="357" vm="7">
        <v>5.755060025291861E-2</v>
      </c>
      <c r="X236" s="357" vm="30">
        <v>3.5718473739906303E-2</v>
      </c>
      <c r="Y236" s="276" vm="175">
        <v>3.6320997690456686E-2</v>
      </c>
      <c r="Z236" s="357" vm="724">
        <v>3.7100000000022178E-2</v>
      </c>
      <c r="AA236" s="357" vm="767">
        <f t="shared" si="79"/>
        <v>3.7098043966542475E-2</v>
      </c>
      <c r="AB236" s="357"/>
      <c r="AC236" s="357" vm="273">
        <v>3.7992706528367295E-2</v>
      </c>
      <c r="AD236" s="357" vm="305">
        <v>3.6695717095276671E-2</v>
      </c>
      <c r="AE236" s="357" vm="263">
        <v>3.6944774561916582E-2</v>
      </c>
      <c r="AF236" s="357" vm="724">
        <v>3.7100000000022178E-2</v>
      </c>
      <c r="AG236" s="357" vm="492">
        <v>3.7961874131008259E-2</v>
      </c>
      <c r="AH236" s="357" vm="581">
        <v>3.6698435461344582E-2</v>
      </c>
      <c r="AI236" s="357" vm="698">
        <f>'Operating Data'!AI161</f>
        <v>3.6944024759864032E-2</v>
      </c>
      <c r="AJ236" s="357" vm="767">
        <f>'Operating Data'!AJ161</f>
        <v>3.7098043966542475E-2</v>
      </c>
      <c r="AL236" s="357"/>
      <c r="AM236" s="333"/>
      <c r="AN236" s="333"/>
      <c r="AO236" s="333"/>
      <c r="AP236" s="333"/>
      <c r="AQ236" s="333"/>
      <c r="AR236" s="333"/>
      <c r="AS236" s="333"/>
    </row>
    <row r="237" spans="2:45" ht="15" customHeight="1" x14ac:dyDescent="0.35">
      <c r="B237" s="38" t="s">
        <v>144</v>
      </c>
      <c r="C237" s="38"/>
      <c r="D237" s="38"/>
      <c r="E237" s="38"/>
      <c r="F237" s="38"/>
      <c r="G237" s="38"/>
      <c r="H237" s="38"/>
      <c r="I237" s="38"/>
      <c r="J237" s="38"/>
      <c r="K237" s="38"/>
      <c r="L237" s="38"/>
      <c r="M237" s="38"/>
      <c r="N237" s="38"/>
      <c r="O237" s="38"/>
      <c r="P237" s="38"/>
      <c r="Q237" s="38"/>
      <c r="R237" s="38"/>
      <c r="S237" s="38"/>
      <c r="T237" s="357">
        <v>2.844143E-2</v>
      </c>
      <c r="U237" s="357">
        <v>2.4651559999999999E-2</v>
      </c>
      <c r="V237" s="357">
        <v>3.0315000000000002E-2</v>
      </c>
      <c r="W237" s="357" vm="9">
        <v>2.5365681577504677E-2</v>
      </c>
      <c r="X237" s="357" vm="31">
        <v>4.3348481148191176E-2</v>
      </c>
      <c r="Y237" s="276" vm="176">
        <v>3.5651838783012313E-2</v>
      </c>
      <c r="Z237" s="357" vm="727">
        <v>3.2713648278099125E-2</v>
      </c>
      <c r="AA237" s="357" vm="765">
        <f t="shared" si="79"/>
        <v>3.2526995783067503E-2</v>
      </c>
      <c r="AB237" s="357"/>
      <c r="AC237" s="357" vm="274">
        <v>3.3949841383640572E-2</v>
      </c>
      <c r="AD237" s="357" vm="306">
        <v>3.4615183431467231E-2</v>
      </c>
      <c r="AE237" s="357" vm="262">
        <v>3.3693557076242331E-2</v>
      </c>
      <c r="AF237" s="357" vm="727">
        <v>3.2713648278099125E-2</v>
      </c>
      <c r="AG237" s="357" vm="494">
        <v>3.6342578257482529E-2</v>
      </c>
      <c r="AH237" s="357" vm="582">
        <v>3.7411602944327389E-2</v>
      </c>
      <c r="AI237" s="357" vm="699">
        <f>'Operating Data'!AI162</f>
        <v>3.4715470502312509E-2</v>
      </c>
      <c r="AJ237" s="357" vm="765">
        <f>'Operating Data'!AJ162</f>
        <v>3.2526995783067503E-2</v>
      </c>
      <c r="AL237" s="357"/>
      <c r="AM237" s="333"/>
      <c r="AN237" s="333"/>
      <c r="AO237" s="333"/>
      <c r="AP237" s="333"/>
      <c r="AQ237" s="333"/>
      <c r="AR237" s="333"/>
      <c r="AS237" s="333"/>
    </row>
    <row r="238" spans="2:45" ht="15" customHeight="1" x14ac:dyDescent="0.35">
      <c r="B238" s="37" t="s">
        <v>145</v>
      </c>
      <c r="C238" s="37"/>
      <c r="D238" s="37"/>
      <c r="E238" s="37"/>
      <c r="F238" s="37"/>
      <c r="G238" s="37"/>
      <c r="H238" s="37"/>
      <c r="I238" s="37"/>
      <c r="J238" s="37"/>
      <c r="K238" s="37"/>
      <c r="L238" s="37"/>
      <c r="M238" s="37"/>
      <c r="N238" s="37"/>
      <c r="O238" s="37"/>
      <c r="P238" s="37"/>
      <c r="Q238" s="37"/>
      <c r="R238" s="37"/>
      <c r="S238" s="37"/>
      <c r="T238" s="357">
        <v>0.11935841999999999</v>
      </c>
      <c r="U238" s="357">
        <v>0.1245378</v>
      </c>
      <c r="V238" s="357">
        <v>0.13392199999999999</v>
      </c>
      <c r="W238" s="357">
        <v>0.12411351310377056</v>
      </c>
      <c r="X238" s="357">
        <v>0.11946419349546938</v>
      </c>
      <c r="Y238" s="276">
        <v>0.11834329642742686</v>
      </c>
      <c r="Z238" s="357">
        <v>0.11404801632859378</v>
      </c>
      <c r="AA238" s="357">
        <f t="shared" si="79"/>
        <v>0.10702971397327732</v>
      </c>
      <c r="AB238" s="357"/>
      <c r="AC238" s="357">
        <v>0.12130065466797545</v>
      </c>
      <c r="AD238" s="357">
        <v>0.11853572419785849</v>
      </c>
      <c r="AE238" s="357">
        <v>0.11567292244297323</v>
      </c>
      <c r="AF238" s="357">
        <v>0.11404801632859378</v>
      </c>
      <c r="AG238" s="357">
        <v>0.11931131937974788</v>
      </c>
      <c r="AH238" s="357">
        <v>0.11141579828910213</v>
      </c>
      <c r="AI238" s="357">
        <f>'Operating Data'!AI163</f>
        <v>0.10867752311009178</v>
      </c>
      <c r="AJ238" s="357">
        <f>'Operating Data'!AJ163</f>
        <v>0.10702971397327732</v>
      </c>
      <c r="AL238" s="357"/>
      <c r="AM238" s="333"/>
      <c r="AN238" s="333"/>
      <c r="AO238" s="333"/>
      <c r="AP238" s="333"/>
      <c r="AQ238" s="333"/>
      <c r="AR238" s="333"/>
      <c r="AS238" s="333"/>
    </row>
    <row r="239" spans="2:45" ht="15" customHeight="1" x14ac:dyDescent="0.35">
      <c r="B239" s="45" t="s">
        <v>143</v>
      </c>
      <c r="C239" s="45"/>
      <c r="D239" s="45"/>
      <c r="E239" s="45"/>
      <c r="F239" s="45"/>
      <c r="G239" s="45"/>
      <c r="H239" s="45"/>
      <c r="I239" s="45"/>
      <c r="J239" s="45"/>
      <c r="K239" s="45"/>
      <c r="L239" s="45"/>
      <c r="M239" s="45"/>
      <c r="N239" s="45"/>
      <c r="O239" s="45"/>
      <c r="P239" s="45"/>
      <c r="Q239" s="45"/>
      <c r="R239" s="45"/>
      <c r="S239" s="45"/>
      <c r="T239" s="357">
        <v>7.5310240000000001E-2</v>
      </c>
      <c r="U239" s="357">
        <v>7.858801E-2</v>
      </c>
      <c r="V239" s="357">
        <v>8.2380999999999996E-2</v>
      </c>
      <c r="W239" s="357" vm="33">
        <v>7.758802362040923E-2</v>
      </c>
      <c r="X239" s="357" vm="29">
        <v>6.9880999180956957E-2</v>
      </c>
      <c r="Y239" s="276" vm="177">
        <v>6.6678722221169828E-2</v>
      </c>
      <c r="Z239" s="357" vm="728">
        <v>6.7400000000019861E-2</v>
      </c>
      <c r="AA239" s="357" vm="768">
        <f t="shared" si="79"/>
        <v>6.6699505441290372E-2</v>
      </c>
      <c r="AB239" s="357"/>
      <c r="AC239" s="357" vm="275">
        <v>7.243625749346233E-2</v>
      </c>
      <c r="AD239" s="357" vm="741">
        <v>6.9418318316410335E-2</v>
      </c>
      <c r="AE239" s="357" vm="259">
        <v>6.7180559112090074E-2</v>
      </c>
      <c r="AF239" s="357" vm="728">
        <v>6.7400000000019861E-2</v>
      </c>
      <c r="AG239" s="357" vm="497">
        <v>6.942509662806931E-2</v>
      </c>
      <c r="AH239" s="357" vm="583">
        <v>6.7996071030418659E-2</v>
      </c>
      <c r="AI239" s="357" vm="700">
        <f>'Operating Data'!AI164</f>
        <v>6.6244587513500347E-2</v>
      </c>
      <c r="AJ239" s="357" vm="768">
        <f>'Operating Data'!AJ164</f>
        <v>6.6699505441290372E-2</v>
      </c>
      <c r="AL239" s="357"/>
      <c r="AM239" s="333"/>
      <c r="AN239" s="333"/>
      <c r="AO239" s="333"/>
      <c r="AP239" s="333"/>
      <c r="AQ239" s="333"/>
      <c r="AR239" s="333"/>
      <c r="AS239" s="333"/>
    </row>
    <row r="240" spans="2:45" ht="15" customHeight="1" x14ac:dyDescent="0.35">
      <c r="B240" s="45" t="s">
        <v>144</v>
      </c>
      <c r="C240" s="45"/>
      <c r="D240" s="45"/>
      <c r="E240" s="45"/>
      <c r="F240" s="45"/>
      <c r="G240" s="45"/>
      <c r="H240" s="45"/>
      <c r="I240" s="45"/>
      <c r="J240" s="45"/>
      <c r="K240" s="45"/>
      <c r="L240" s="45"/>
      <c r="M240" s="45"/>
      <c r="N240" s="45"/>
      <c r="O240" s="45"/>
      <c r="P240" s="45"/>
      <c r="Q240" s="45"/>
      <c r="R240" s="45"/>
      <c r="S240" s="45"/>
      <c r="T240" s="357">
        <v>4.4048179999999999E-2</v>
      </c>
      <c r="U240" s="357">
        <v>4.5949789999999997E-2</v>
      </c>
      <c r="V240" s="357">
        <v>5.1540999999999997E-2</v>
      </c>
      <c r="W240" s="357" vm="9">
        <v>4.6525489483361319E-2</v>
      </c>
      <c r="X240" s="357" vm="47">
        <v>4.9583194314512427E-2</v>
      </c>
      <c r="Y240" s="276" vm="178">
        <v>5.1664574206257037E-2</v>
      </c>
      <c r="Z240" s="357" vm="729">
        <v>4.6648016328573919E-2</v>
      </c>
      <c r="AA240" s="357" vm="763">
        <f t="shared" si="79"/>
        <v>4.033020853198694E-2</v>
      </c>
      <c r="AB240" s="357"/>
      <c r="AC240" s="357" vm="276">
        <v>4.8864397174513116E-2</v>
      </c>
      <c r="AD240" s="357" vm="307">
        <v>4.9117405881448147E-2</v>
      </c>
      <c r="AE240" s="357" vm="264">
        <v>4.8492363330883144E-2</v>
      </c>
      <c r="AF240" s="357" vm="729">
        <v>4.6648016328573919E-2</v>
      </c>
      <c r="AG240" s="357" vm="493">
        <v>4.9886222751678574E-2</v>
      </c>
      <c r="AH240" s="357" vm="584">
        <v>4.3419727258683469E-2</v>
      </c>
      <c r="AI240" s="357" vm="701">
        <f>'Operating Data'!AI165</f>
        <v>4.2432935596591434E-2</v>
      </c>
      <c r="AJ240" s="357" vm="763">
        <f>'Operating Data'!AJ165</f>
        <v>4.033020853198694E-2</v>
      </c>
      <c r="AL240" s="357"/>
      <c r="AM240" s="333"/>
      <c r="AN240" s="333"/>
      <c r="AO240" s="333"/>
      <c r="AP240" s="333"/>
      <c r="AQ240" s="333"/>
      <c r="AR240" s="333"/>
      <c r="AS240" s="333"/>
    </row>
    <row r="241" spans="2:45" ht="15" customHeight="1" x14ac:dyDescent="0.35">
      <c r="B241" s="48"/>
      <c r="C241" s="48"/>
      <c r="D241" s="48"/>
      <c r="E241" s="48"/>
      <c r="F241" s="48"/>
      <c r="G241" s="48"/>
      <c r="H241" s="48"/>
      <c r="I241" s="48"/>
      <c r="J241" s="48"/>
      <c r="K241" s="48"/>
      <c r="L241" s="48"/>
      <c r="M241" s="48"/>
      <c r="N241" s="48"/>
      <c r="O241" s="48"/>
      <c r="P241" s="48"/>
      <c r="Q241" s="48"/>
      <c r="R241" s="48"/>
      <c r="S241" s="48"/>
    </row>
    <row r="242" spans="2:45" ht="15" customHeight="1" x14ac:dyDescent="0.35">
      <c r="B242" s="48" t="s">
        <v>149</v>
      </c>
      <c r="C242" s="48"/>
      <c r="D242" s="48"/>
      <c r="E242" s="48"/>
      <c r="F242" s="48"/>
      <c r="G242" s="48"/>
      <c r="H242" s="48"/>
      <c r="I242" s="48"/>
      <c r="J242" s="48"/>
      <c r="K242" s="48"/>
      <c r="L242" s="48"/>
      <c r="M242" s="48"/>
      <c r="N242" s="48"/>
      <c r="O242" s="48"/>
      <c r="P242" s="48"/>
      <c r="Q242" s="48"/>
      <c r="R242" s="48"/>
      <c r="S242" s="48"/>
      <c r="T242" s="332">
        <v>25006.845590034191</v>
      </c>
      <c r="U242" s="332">
        <v>25591.223426515528</v>
      </c>
      <c r="V242" s="332">
        <v>24421</v>
      </c>
      <c r="W242" s="332">
        <v>26015.931676027001</v>
      </c>
      <c r="X242" s="332">
        <v>26491.322074858006</v>
      </c>
      <c r="Y242" s="249">
        <v>27777.512648584001</v>
      </c>
      <c r="Z242" s="332">
        <v>29812.763312763003</v>
      </c>
      <c r="AA242" s="332">
        <f>AJ242</f>
        <v>29952.000455126003</v>
      </c>
      <c r="AB242" s="332"/>
      <c r="AC242" s="332">
        <v>7308.2860633489991</v>
      </c>
      <c r="AD242" s="332">
        <v>14868.423367933001</v>
      </c>
      <c r="AE242" s="332">
        <v>22278.506759846001</v>
      </c>
      <c r="AF242" s="332">
        <v>29812.763312763003</v>
      </c>
      <c r="AG242" s="332">
        <v>7852.9730412419995</v>
      </c>
      <c r="AH242" s="332">
        <v>15143.457468666</v>
      </c>
      <c r="AI242" s="332">
        <f>'Operating Data'!AI185</f>
        <v>22455.535391259</v>
      </c>
      <c r="AJ242" s="332">
        <f>'Operating Data'!AJ185</f>
        <v>29952.000455126003</v>
      </c>
      <c r="AL242" s="332"/>
      <c r="AM242" s="332"/>
      <c r="AN242" s="332"/>
      <c r="AO242" s="332"/>
      <c r="AP242" s="332"/>
      <c r="AQ242" s="332"/>
      <c r="AR242" s="332"/>
      <c r="AS242" s="332"/>
    </row>
    <row r="243" spans="2:45" ht="15" customHeight="1" x14ac:dyDescent="0.35">
      <c r="B243" s="155" t="s">
        <v>139</v>
      </c>
      <c r="C243" s="155"/>
      <c r="D243" s="155"/>
      <c r="E243" s="155"/>
      <c r="F243" s="155"/>
      <c r="G243" s="155"/>
      <c r="H243" s="155"/>
      <c r="I243" s="155"/>
      <c r="J243" s="155"/>
      <c r="K243" s="155"/>
      <c r="L243" s="155"/>
      <c r="M243" s="155"/>
      <c r="N243" s="155"/>
      <c r="O243" s="155"/>
      <c r="P243" s="155"/>
      <c r="Q243" s="155"/>
      <c r="R243" s="155"/>
      <c r="S243" s="155"/>
      <c r="T243" s="344" t="s">
        <v>18</v>
      </c>
      <c r="U243" s="344">
        <v>2.3368714553674952E-2</v>
      </c>
      <c r="V243" s="345">
        <v>-4.5727529591376936E-2</v>
      </c>
      <c r="W243" s="363">
        <v>6.5309843005077584E-2</v>
      </c>
      <c r="X243" s="363">
        <v>1.8273049174289735E-2</v>
      </c>
      <c r="Y243" s="363">
        <v>4.8551392417922168E-2</v>
      </c>
      <c r="Z243" s="363">
        <v>7.3269723244379525E-2</v>
      </c>
      <c r="AA243" s="363">
        <f t="shared" ref="AA243:AA249" si="80">AJ243</f>
        <v>4.670387005131893E-3</v>
      </c>
      <c r="AC243" s="346" t="s">
        <v>18</v>
      </c>
      <c r="AD243" s="346" t="s">
        <v>18</v>
      </c>
      <c r="AE243" s="346" t="s">
        <v>18</v>
      </c>
      <c r="AF243" s="346" t="s">
        <v>18</v>
      </c>
      <c r="AG243" s="346">
        <v>7.4530057139470918E-2</v>
      </c>
      <c r="AH243" s="346">
        <v>1.8497865841389016E-2</v>
      </c>
      <c r="AI243" s="346">
        <f>IFERROR(IF(OR(AI242/AE242-1&gt;2,AI242/AE242-1&lt;-0.95),"-",AI242/AE242-1),"-")</f>
        <v>7.9461623402905524E-3</v>
      </c>
      <c r="AJ243" s="346">
        <f>IFERROR(IF(OR(AJ242/AF242-1&gt;2,AJ242/AF242-1&lt;-0.95),"-",AJ242/AF242-1),"-")</f>
        <v>4.670387005131893E-3</v>
      </c>
      <c r="AL243" s="346"/>
      <c r="AM243" s="346"/>
      <c r="AN243" s="346"/>
      <c r="AO243" s="346"/>
      <c r="AP243" s="346"/>
      <c r="AQ243" s="346"/>
      <c r="AR243" s="346"/>
      <c r="AS243" s="346"/>
    </row>
    <row r="244" spans="2:45" ht="15" customHeight="1" x14ac:dyDescent="0.35">
      <c r="B244" s="41" t="s">
        <v>171</v>
      </c>
      <c r="C244" s="41"/>
      <c r="D244" s="41"/>
      <c r="E244" s="41"/>
      <c r="F244" s="41"/>
      <c r="G244" s="41"/>
      <c r="H244" s="41"/>
      <c r="I244" s="41"/>
      <c r="J244" s="41"/>
      <c r="K244" s="41"/>
      <c r="L244" s="41"/>
      <c r="M244" s="41"/>
      <c r="N244" s="41"/>
      <c r="O244" s="41"/>
      <c r="P244" s="41"/>
      <c r="Q244" s="41"/>
      <c r="R244" s="41"/>
      <c r="S244" s="41"/>
      <c r="T244" s="333">
        <v>11173.044852031358</v>
      </c>
      <c r="U244" s="333">
        <v>11389.168486841751</v>
      </c>
      <c r="V244" s="333">
        <v>10992</v>
      </c>
      <c r="W244" s="333">
        <v>12450.758695522998</v>
      </c>
      <c r="X244" s="333">
        <v>12737.459962085999</v>
      </c>
      <c r="Y244" s="242">
        <v>13471.066256078002</v>
      </c>
      <c r="Z244" s="333">
        <v>15024.805713942998</v>
      </c>
      <c r="AA244" s="333">
        <f t="shared" si="80"/>
        <v>15587.693591435998</v>
      </c>
      <c r="AB244" s="333"/>
      <c r="AC244" s="333">
        <v>3581.8383233609998</v>
      </c>
      <c r="AD244" s="333">
        <v>7320.7177251500007</v>
      </c>
      <c r="AE244" s="333">
        <v>11168.121378275</v>
      </c>
      <c r="AF244" s="333">
        <v>15024.805713942998</v>
      </c>
      <c r="AG244" s="333">
        <v>3873.1918091910002</v>
      </c>
      <c r="AH244" s="333">
        <v>7760.5118534859994</v>
      </c>
      <c r="AI244" s="333">
        <f>'Operating Data'!AI186</f>
        <v>11712.977766216998</v>
      </c>
      <c r="AJ244" s="333">
        <f>'Operating Data'!AJ186</f>
        <v>15587.693591435998</v>
      </c>
      <c r="AL244" s="333"/>
      <c r="AM244" s="333"/>
      <c r="AN244" s="333"/>
      <c r="AO244" s="333"/>
      <c r="AP244" s="333"/>
      <c r="AQ244" s="333"/>
      <c r="AR244" s="333"/>
      <c r="AS244" s="333"/>
    </row>
    <row r="245" spans="2:45" ht="15" customHeight="1" x14ac:dyDescent="0.35">
      <c r="B245" s="155" t="s">
        <v>139</v>
      </c>
      <c r="C245" s="155"/>
      <c r="D245" s="155"/>
      <c r="E245" s="155"/>
      <c r="F245" s="155"/>
      <c r="G245" s="155"/>
      <c r="H245" s="155"/>
      <c r="I245" s="155"/>
      <c r="J245" s="155"/>
      <c r="K245" s="155"/>
      <c r="L245" s="155"/>
      <c r="M245" s="155"/>
      <c r="N245" s="155"/>
      <c r="O245" s="155"/>
      <c r="P245" s="155"/>
      <c r="Q245" s="155"/>
      <c r="R245" s="155"/>
      <c r="S245" s="155"/>
      <c r="T245" s="344" t="s">
        <v>18</v>
      </c>
      <c r="U245" s="344">
        <v>1.9343306831091756E-2</v>
      </c>
      <c r="V245" s="345">
        <v>-3.4872474430474143E-2</v>
      </c>
      <c r="W245" s="363">
        <v>0.13271094391584781</v>
      </c>
      <c r="X245" s="363">
        <v>2.3026810941737308E-2</v>
      </c>
      <c r="Y245" s="363">
        <v>5.7594394500601886E-2</v>
      </c>
      <c r="Z245" s="363">
        <v>0.11533901090895204</v>
      </c>
      <c r="AA245" s="363">
        <f t="shared" si="80"/>
        <v>3.7463903907299256E-2</v>
      </c>
      <c r="AC245" s="346" t="s">
        <v>18</v>
      </c>
      <c r="AD245" s="346" t="s">
        <v>18</v>
      </c>
      <c r="AE245" s="346" t="s">
        <v>18</v>
      </c>
      <c r="AF245" s="346" t="s">
        <v>18</v>
      </c>
      <c r="AG245" s="346">
        <v>8.134188635198103E-2</v>
      </c>
      <c r="AH245" s="346">
        <v>6.0075274699515457E-2</v>
      </c>
      <c r="AI245" s="346">
        <f>IFERROR(IF(OR(AI244/AE244-1&gt;2,AI244/AE244-1&lt;-0.95),"-",AI244/AE244-1),"-")</f>
        <v>4.878675378671038E-2</v>
      </c>
      <c r="AJ245" s="346">
        <f>IFERROR(IF(OR(AJ244/AF244-1&gt;2,AJ244/AF244-1&lt;-0.95),"-",AJ244/AF244-1),"-")</f>
        <v>3.7463903907299256E-2</v>
      </c>
      <c r="AL245" s="346"/>
      <c r="AM245" s="346"/>
      <c r="AN245" s="346"/>
      <c r="AO245" s="346"/>
      <c r="AP245" s="346"/>
      <c r="AQ245" s="346"/>
      <c r="AR245" s="346"/>
      <c r="AS245" s="346"/>
    </row>
    <row r="246" spans="2:45" ht="15" customHeight="1" x14ac:dyDescent="0.35">
      <c r="B246" s="41" t="s">
        <v>172</v>
      </c>
      <c r="C246" s="41"/>
      <c r="D246" s="41"/>
      <c r="E246" s="41"/>
      <c r="F246" s="41"/>
      <c r="G246" s="41"/>
      <c r="H246" s="41"/>
      <c r="I246" s="41"/>
      <c r="J246" s="41"/>
      <c r="K246" s="41"/>
      <c r="L246" s="41"/>
      <c r="M246" s="41"/>
      <c r="N246" s="41"/>
      <c r="O246" s="41"/>
      <c r="P246" s="41"/>
      <c r="Q246" s="41"/>
      <c r="R246" s="41"/>
      <c r="S246" s="41"/>
      <c r="T246" s="333">
        <v>1890.3064438720003</v>
      </c>
      <c r="U246" s="333">
        <v>1718.5116513369999</v>
      </c>
      <c r="V246" s="333">
        <v>1405.4386526870001</v>
      </c>
      <c r="W246" s="333">
        <v>1366.628102162</v>
      </c>
      <c r="X246" s="333">
        <v>1201.52932177</v>
      </c>
      <c r="Y246" s="242">
        <v>1032.9087058809982</v>
      </c>
      <c r="Z246" s="333">
        <v>878.42954882500635</v>
      </c>
      <c r="AA246" s="333">
        <f t="shared" si="80"/>
        <v>598.00564680600473</v>
      </c>
      <c r="AB246" s="333"/>
      <c r="AC246" s="333">
        <v>224.98057074561257</v>
      </c>
      <c r="AD246" s="333">
        <v>522.5367146030012</v>
      </c>
      <c r="AE246" s="333">
        <v>687.03354752300038</v>
      </c>
      <c r="AF246" s="333">
        <v>878.42954882500635</v>
      </c>
      <c r="AG246" s="333">
        <v>272.76852673299891</v>
      </c>
      <c r="AH246" s="333">
        <v>315.59844475000136</v>
      </c>
      <c r="AI246" s="333">
        <f>'Operating Data'!AI187</f>
        <v>454.35266642300121</v>
      </c>
      <c r="AJ246" s="333">
        <f>'Operating Data'!AJ187</f>
        <v>598.00564680600473</v>
      </c>
      <c r="AL246" s="333"/>
      <c r="AM246" s="333"/>
      <c r="AN246" s="333"/>
      <c r="AO246" s="333"/>
      <c r="AP246" s="333"/>
      <c r="AQ246" s="333"/>
      <c r="AR246" s="333"/>
      <c r="AS246" s="333"/>
    </row>
    <row r="247" spans="2:45" ht="15" customHeight="1" x14ac:dyDescent="0.35">
      <c r="B247" s="155" t="s">
        <v>139</v>
      </c>
      <c r="C247" s="155"/>
      <c r="D247" s="155"/>
      <c r="E247" s="155"/>
      <c r="F247" s="155"/>
      <c r="G247" s="155"/>
      <c r="H247" s="155"/>
      <c r="I247" s="155"/>
      <c r="J247" s="155"/>
      <c r="K247" s="155"/>
      <c r="L247" s="155"/>
      <c r="M247" s="155"/>
      <c r="N247" s="155"/>
      <c r="O247" s="155"/>
      <c r="P247" s="155"/>
      <c r="Q247" s="155"/>
      <c r="R247" s="155"/>
      <c r="S247" s="155"/>
      <c r="T247" s="344" t="s">
        <v>18</v>
      </c>
      <c r="U247" s="344">
        <v>-9.0881980057744172E-2</v>
      </c>
      <c r="V247" s="345">
        <v>-0.18217682632900944</v>
      </c>
      <c r="W247" s="363">
        <v>-2.7614546142444407E-2</v>
      </c>
      <c r="X247" s="363">
        <v>-0.12080739458731637</v>
      </c>
      <c r="Y247" s="363">
        <v>-0.14033832785753653</v>
      </c>
      <c r="Z247" s="363">
        <v>-0.14955741603923467</v>
      </c>
      <c r="AA247" s="363">
        <f t="shared" si="80"/>
        <v>-0.31923322979526203</v>
      </c>
      <c r="AC247" s="346" t="s">
        <v>18</v>
      </c>
      <c r="AD247" s="346" t="s">
        <v>18</v>
      </c>
      <c r="AE247" s="346" t="s">
        <v>18</v>
      </c>
      <c r="AF247" s="346" t="s">
        <v>18</v>
      </c>
      <c r="AG247" s="346">
        <v>0.2124092575150438</v>
      </c>
      <c r="AH247" s="346">
        <v>-0.39602627733100404</v>
      </c>
      <c r="AI247" s="346">
        <f>IFERROR(IF(OR(AI246/AE246-1&gt;2,AI246/AE246-1&lt;-0.95),"-",AI246/AE246-1),"-")</f>
        <v>-0.3386747007317128</v>
      </c>
      <c r="AJ247" s="346">
        <f>IFERROR(IF(OR(AJ246/AF246-1&gt;2,AJ246/AF246-1&lt;-0.95),"-",AJ246/AF246-1),"-")</f>
        <v>-0.31923322979526203</v>
      </c>
      <c r="AL247" s="346"/>
      <c r="AM247" s="346"/>
      <c r="AN247" s="346"/>
      <c r="AO247" s="346"/>
      <c r="AP247" s="346"/>
      <c r="AQ247" s="346"/>
      <c r="AR247" s="346"/>
      <c r="AS247" s="346"/>
    </row>
    <row r="248" spans="2:45" ht="15" customHeight="1" x14ac:dyDescent="0.35">
      <c r="B248" s="41" t="s">
        <v>173</v>
      </c>
      <c r="C248" s="41"/>
      <c r="D248" s="41"/>
      <c r="E248" s="41"/>
      <c r="F248" s="41"/>
      <c r="G248" s="41"/>
      <c r="H248" s="41"/>
      <c r="I248" s="41"/>
      <c r="J248" s="41"/>
      <c r="K248" s="41"/>
      <c r="L248" s="41"/>
      <c r="M248" s="41"/>
      <c r="N248" s="41"/>
      <c r="O248" s="41"/>
      <c r="P248" s="41"/>
      <c r="Q248" s="41"/>
      <c r="R248" s="41"/>
      <c r="S248" s="41"/>
      <c r="T248" s="333">
        <v>11943.494294130831</v>
      </c>
      <c r="U248" s="333">
        <v>12483.543288336778</v>
      </c>
      <c r="V248" s="333">
        <v>12023.647012121999</v>
      </c>
      <c r="W248" s="333">
        <v>12220.374414122001</v>
      </c>
      <c r="X248" s="333">
        <v>12552.600299687001</v>
      </c>
      <c r="Y248" s="242">
        <v>13273.537686625001</v>
      </c>
      <c r="Z248" s="333">
        <v>13909.528049994999</v>
      </c>
      <c r="AA248" s="333">
        <f t="shared" si="80"/>
        <v>13766.301216884</v>
      </c>
      <c r="AB248" s="333"/>
      <c r="AC248" s="333">
        <v>3501.4671692423867</v>
      </c>
      <c r="AD248" s="333">
        <v>7025.1689281799991</v>
      </c>
      <c r="AE248" s="333">
        <v>10423.351834048</v>
      </c>
      <c r="AF248" s="333">
        <v>13909.528049994999</v>
      </c>
      <c r="AG248" s="333">
        <v>3707.0127053180004</v>
      </c>
      <c r="AH248" s="333">
        <v>7067.3471704299991</v>
      </c>
      <c r="AI248" s="333">
        <f>'Operating Data'!AI188</f>
        <v>10288.204958619001</v>
      </c>
      <c r="AJ248" s="333">
        <f>'Operating Data'!AJ188</f>
        <v>13766.301216884</v>
      </c>
      <c r="AL248" s="333"/>
      <c r="AM248" s="333"/>
      <c r="AN248" s="333"/>
      <c r="AO248" s="333"/>
      <c r="AP248" s="333"/>
      <c r="AQ248" s="333"/>
      <c r="AR248" s="333"/>
      <c r="AS248" s="333"/>
    </row>
    <row r="249" spans="2:45" ht="15" customHeight="1" x14ac:dyDescent="0.35">
      <c r="B249" s="155" t="s">
        <v>139</v>
      </c>
      <c r="C249" s="155"/>
      <c r="D249" s="155"/>
      <c r="E249" s="155"/>
      <c r="F249" s="155"/>
      <c r="G249" s="155"/>
      <c r="H249" s="155"/>
      <c r="I249" s="155"/>
      <c r="J249" s="155"/>
      <c r="K249" s="155"/>
      <c r="L249" s="155"/>
      <c r="M249" s="155"/>
      <c r="N249" s="155"/>
      <c r="O249" s="155"/>
      <c r="P249" s="155"/>
      <c r="Q249" s="155"/>
      <c r="R249" s="155"/>
      <c r="S249" s="155"/>
      <c r="T249" s="344" t="s">
        <v>18</v>
      </c>
      <c r="U249" s="344">
        <v>4.5217001064029816E-2</v>
      </c>
      <c r="V249" s="345">
        <v>-3.6840203585824405E-2</v>
      </c>
      <c r="W249" s="363">
        <v>1.636170804096837E-2</v>
      </c>
      <c r="X249" s="363">
        <v>2.718622804069537E-2</v>
      </c>
      <c r="Y249" s="363">
        <v>5.7433310208720334E-2</v>
      </c>
      <c r="Z249" s="363">
        <v>4.7914156601284175E-2</v>
      </c>
      <c r="AA249" s="363">
        <f t="shared" si="80"/>
        <v>-1.0297030395006845E-2</v>
      </c>
      <c r="AC249" s="346" t="s">
        <v>18</v>
      </c>
      <c r="AD249" s="346" t="s">
        <v>18</v>
      </c>
      <c r="AE249" s="346" t="s">
        <v>18</v>
      </c>
      <c r="AF249" s="346" t="s">
        <v>18</v>
      </c>
      <c r="AG249" s="346">
        <v>5.8702688370511735E-2</v>
      </c>
      <c r="AH249" s="346">
        <v>6.0038758756122412E-3</v>
      </c>
      <c r="AI249" s="346">
        <f>IFERROR(IF(OR(AI248/AE248-1&gt;2,AI248/AE248-1&lt;-0.95),"-",AI248/AE248-1),"-")</f>
        <v>-1.296577891456574E-2</v>
      </c>
      <c r="AJ249" s="346">
        <f>IFERROR(IF(OR(AJ248/AF248-1&gt;2,AJ248/AF248-1&lt;-0.95),"-",AJ248/AF248-1),"-")</f>
        <v>-1.0297030395006845E-2</v>
      </c>
      <c r="AL249" s="344"/>
      <c r="AM249" s="344"/>
      <c r="AN249" s="344"/>
      <c r="AO249" s="344"/>
      <c r="AP249" s="344"/>
      <c r="AQ249" s="344"/>
      <c r="AR249" s="344"/>
      <c r="AS249" s="344"/>
    </row>
    <row r="251" spans="2:45" ht="15" customHeight="1" x14ac:dyDescent="0.35">
      <c r="B251" s="169" t="s">
        <v>174</v>
      </c>
      <c r="C251" s="169"/>
      <c r="D251" s="169"/>
      <c r="E251" s="169"/>
      <c r="F251" s="169"/>
      <c r="G251" s="169"/>
      <c r="H251" s="169"/>
      <c r="I251" s="169"/>
      <c r="J251" s="169"/>
      <c r="K251" s="169"/>
      <c r="L251" s="169"/>
      <c r="M251" s="169"/>
      <c r="N251" s="169"/>
      <c r="O251" s="169"/>
      <c r="P251" s="169"/>
      <c r="Q251" s="169"/>
      <c r="R251" s="169"/>
      <c r="S251" s="169"/>
      <c r="T251" s="218">
        <v>2018</v>
      </c>
      <c r="U251" s="218">
        <v>2019</v>
      </c>
      <c r="V251" s="218">
        <v>2020</v>
      </c>
      <c r="W251" s="218">
        <v>2021</v>
      </c>
      <c r="X251" s="218">
        <v>2022</v>
      </c>
      <c r="Y251" s="218">
        <v>2023</v>
      </c>
      <c r="Z251" s="221">
        <v>2024</v>
      </c>
      <c r="AA251" s="220">
        <v>2025</v>
      </c>
      <c r="AC251" s="221" t="s">
        <v>3</v>
      </c>
      <c r="AD251" s="221" t="s">
        <v>4</v>
      </c>
      <c r="AE251" s="221" t="s">
        <v>5</v>
      </c>
      <c r="AF251" s="221">
        <v>2024</v>
      </c>
      <c r="AG251" s="222" t="s">
        <v>6</v>
      </c>
      <c r="AH251" s="222" t="s">
        <v>7</v>
      </c>
      <c r="AI251" s="222" t="s">
        <v>8</v>
      </c>
      <c r="AJ251" s="222">
        <v>2025</v>
      </c>
      <c r="AL251" s="221" t="s">
        <v>3</v>
      </c>
      <c r="AM251" s="221" t="s">
        <v>24</v>
      </c>
      <c r="AN251" s="221" t="s">
        <v>25</v>
      </c>
      <c r="AO251" s="221" t="s">
        <v>26</v>
      </c>
      <c r="AP251" s="222" t="s">
        <v>6</v>
      </c>
      <c r="AQ251" s="222" t="s">
        <v>27</v>
      </c>
      <c r="AR251" s="222" t="s">
        <v>28</v>
      </c>
      <c r="AS251" s="222" t="s">
        <v>29</v>
      </c>
    </row>
    <row r="252" spans="2:45" ht="15" customHeight="1" x14ac:dyDescent="0.35">
      <c r="B252" s="94" t="s">
        <v>418</v>
      </c>
      <c r="C252" s="94"/>
      <c r="D252" s="94"/>
      <c r="E252" s="94"/>
      <c r="F252" s="94"/>
      <c r="G252" s="94"/>
      <c r="H252" s="94"/>
      <c r="I252" s="94"/>
      <c r="J252" s="94"/>
      <c r="K252" s="94"/>
      <c r="L252" s="94"/>
      <c r="M252" s="94"/>
      <c r="N252" s="94"/>
      <c r="O252" s="94"/>
      <c r="P252" s="94"/>
      <c r="Q252" s="94"/>
      <c r="R252" s="94"/>
      <c r="S252" s="94"/>
      <c r="T252" s="364">
        <v>0</v>
      </c>
      <c r="U252" s="364">
        <v>17.815720679999998</v>
      </c>
      <c r="V252" s="358">
        <v>29.2</v>
      </c>
      <c r="W252" s="332">
        <v>119.7</v>
      </c>
      <c r="X252" s="332">
        <v>188.4</v>
      </c>
      <c r="Y252" s="332">
        <v>780.04121255000007</v>
      </c>
      <c r="Z252" s="332">
        <v>728.10496438000007</v>
      </c>
      <c r="AA252" s="332">
        <f>AJ252</f>
        <v>645.06576826499997</v>
      </c>
      <c r="AC252" s="332">
        <v>200.56770025</v>
      </c>
      <c r="AD252" s="332">
        <v>313.98888846781614</v>
      </c>
      <c r="AE252" s="358">
        <v>606.14146234781606</v>
      </c>
      <c r="AF252" s="358">
        <v>728.10496438000007</v>
      </c>
      <c r="AG252" s="358">
        <v>223.28257884999999</v>
      </c>
      <c r="AH252" s="358">
        <v>405.17432897500004</v>
      </c>
      <c r="AI252" s="358">
        <v>532.17289897000001</v>
      </c>
      <c r="AJ252" s="358">
        <v>645.06576826499997</v>
      </c>
      <c r="AL252" s="332">
        <f>AC252</f>
        <v>200.56770025</v>
      </c>
      <c r="AM252" s="332">
        <f>AD252-AC252</f>
        <v>113.42118821781614</v>
      </c>
      <c r="AN252" s="332">
        <f>AE252-AD252</f>
        <v>292.15257387999992</v>
      </c>
      <c r="AO252" s="332">
        <f>AF252-AE252</f>
        <v>121.96350203218401</v>
      </c>
      <c r="AP252" s="332">
        <f>AG252</f>
        <v>223.28257884999999</v>
      </c>
      <c r="AQ252" s="332">
        <f>AH252-AG252</f>
        <v>181.89175012500004</v>
      </c>
      <c r="AR252" s="332">
        <f>AI252-AH252</f>
        <v>126.99856999499997</v>
      </c>
      <c r="AS252" s="332">
        <f>AJ252-AI252</f>
        <v>112.89286929499997</v>
      </c>
    </row>
    <row r="253" spans="2:45" ht="15" customHeight="1" x14ac:dyDescent="0.35">
      <c r="B253" s="94"/>
      <c r="C253" s="94"/>
      <c r="D253" s="94"/>
      <c r="E253" s="94"/>
      <c r="F253" s="94"/>
      <c r="G253" s="94"/>
      <c r="H253" s="94"/>
      <c r="I253" s="94"/>
      <c r="J253" s="94"/>
      <c r="K253" s="94"/>
      <c r="L253" s="94"/>
      <c r="M253" s="94"/>
      <c r="N253" s="94"/>
      <c r="O253" s="94"/>
      <c r="P253" s="94"/>
      <c r="Q253" s="94"/>
      <c r="R253" s="94"/>
      <c r="S253" s="94"/>
      <c r="T253" s="332"/>
      <c r="U253" s="332"/>
      <c r="V253" s="332"/>
      <c r="W253" s="332"/>
      <c r="X253" s="332"/>
      <c r="Y253" s="332"/>
      <c r="Z253" s="332"/>
      <c r="AA253" s="332"/>
      <c r="AC253" s="332"/>
      <c r="AD253" s="332"/>
      <c r="AE253" s="358"/>
      <c r="AF253" s="358"/>
      <c r="AG253" s="358"/>
      <c r="AH253" s="358"/>
      <c r="AI253" s="358"/>
      <c r="AJ253" s="358"/>
      <c r="AL253" s="332"/>
      <c r="AM253" s="332"/>
      <c r="AN253" s="332"/>
      <c r="AO253" s="332"/>
      <c r="AP253" s="332"/>
      <c r="AQ253" s="332">
        <f t="shared" ref="AQ253:AS261" si="81">AH253-AG253</f>
        <v>0</v>
      </c>
      <c r="AR253" s="332">
        <f t="shared" si="81"/>
        <v>0</v>
      </c>
      <c r="AS253" s="332">
        <f t="shared" si="81"/>
        <v>0</v>
      </c>
    </row>
    <row r="254" spans="2:45" ht="15" customHeight="1" x14ac:dyDescent="0.35">
      <c r="B254" s="95" t="s">
        <v>30</v>
      </c>
      <c r="C254" s="95"/>
      <c r="D254" s="95"/>
      <c r="E254" s="95"/>
      <c r="F254" s="95"/>
      <c r="G254" s="95"/>
      <c r="H254" s="95"/>
      <c r="I254" s="95"/>
      <c r="J254" s="95"/>
      <c r="K254" s="95"/>
      <c r="L254" s="95"/>
      <c r="M254" s="95"/>
      <c r="N254" s="95"/>
      <c r="O254" s="95"/>
      <c r="P254" s="95"/>
      <c r="Q254" s="95"/>
      <c r="R254" s="95"/>
      <c r="S254" s="95"/>
      <c r="T254" s="365">
        <v>0</v>
      </c>
      <c r="U254" s="366">
        <v>2188.52301304</v>
      </c>
      <c r="V254" s="366">
        <v>1412.1194865</v>
      </c>
      <c r="W254" s="366">
        <v>1746.5512248399998</v>
      </c>
      <c r="X254" s="366">
        <v>1521.9653339899999</v>
      </c>
      <c r="Y254" s="366">
        <v>1816.5197586600004</v>
      </c>
      <c r="Z254" s="366">
        <v>1770.4311578100062</v>
      </c>
      <c r="AA254" s="366">
        <f>AJ254</f>
        <v>2657.5790382799937</v>
      </c>
      <c r="AC254" s="366">
        <v>352.57295738000005</v>
      </c>
      <c r="AD254" s="366">
        <v>648.0685933100001</v>
      </c>
      <c r="AE254" s="437">
        <v>1378.4641458400065</v>
      </c>
      <c r="AF254" s="437">
        <v>1770.4311578100062</v>
      </c>
      <c r="AG254" s="437">
        <v>350.87907766999689</v>
      </c>
      <c r="AH254" s="437">
        <v>904.16200544000628</v>
      </c>
      <c r="AI254" s="437">
        <v>1961.3308049199925</v>
      </c>
      <c r="AJ254" s="437">
        <v>2657.5790382799937</v>
      </c>
      <c r="AL254" s="366">
        <f t="shared" ref="AL254:AL261" si="82">AC254</f>
        <v>352.57295738000005</v>
      </c>
      <c r="AM254" s="366">
        <f t="shared" ref="AM254:AO261" si="83">AD254-AC254</f>
        <v>295.49563593000005</v>
      </c>
      <c r="AN254" s="366">
        <f t="shared" si="83"/>
        <v>730.3955525300064</v>
      </c>
      <c r="AO254" s="366">
        <f t="shared" si="83"/>
        <v>391.9670119699997</v>
      </c>
      <c r="AP254" s="366">
        <f t="shared" ref="AP254:AP261" si="84">AG254</f>
        <v>350.87907766999689</v>
      </c>
      <c r="AQ254" s="366">
        <f t="shared" si="81"/>
        <v>553.28292777000934</v>
      </c>
      <c r="AR254" s="366">
        <f t="shared" si="81"/>
        <v>1057.1687994799863</v>
      </c>
      <c r="AS254" s="366">
        <f t="shared" si="81"/>
        <v>696.24823336000122</v>
      </c>
    </row>
    <row r="255" spans="2:45" ht="15" customHeight="1" x14ac:dyDescent="0.35">
      <c r="B255" s="83" t="s">
        <v>419</v>
      </c>
      <c r="C255" s="77"/>
      <c r="D255" s="77"/>
      <c r="E255" s="77"/>
      <c r="F255" s="77"/>
      <c r="G255" s="77"/>
      <c r="H255" s="77"/>
      <c r="I255" s="77"/>
      <c r="J255" s="77"/>
      <c r="K255" s="77"/>
      <c r="L255" s="77"/>
      <c r="M255" s="77"/>
      <c r="N255" s="77"/>
      <c r="O255" s="77"/>
      <c r="P255" s="77"/>
      <c r="Q255" s="77"/>
      <c r="R255" s="77"/>
      <c r="S255" s="77"/>
      <c r="T255" s="438">
        <v>0</v>
      </c>
      <c r="U255" s="360">
        <v>2247.8726364000004</v>
      </c>
      <c r="V255" s="360">
        <v>1168.49668423</v>
      </c>
      <c r="W255" s="360">
        <v>1224.4045146000001</v>
      </c>
      <c r="X255" s="360">
        <v>494.16368890999996</v>
      </c>
      <c r="Y255" s="360">
        <v>669.54509587999996</v>
      </c>
      <c r="Z255" s="360">
        <v>690.57316358000014</v>
      </c>
      <c r="AA255" s="360">
        <f t="shared" ref="AA255:AA257" si="85">AJ255</f>
        <v>1298.2697721052632</v>
      </c>
      <c r="AC255" s="360">
        <v>131.97753896</v>
      </c>
      <c r="AD255" s="360">
        <v>260.43036132999998</v>
      </c>
      <c r="AE255" s="361">
        <v>482.29641803000004</v>
      </c>
      <c r="AF255" s="361">
        <v>690.57316358000014</v>
      </c>
      <c r="AG255" s="361">
        <v>55.172422490000002</v>
      </c>
      <c r="AH255" s="361">
        <v>50.754304440000013</v>
      </c>
      <c r="AI255" s="361">
        <v>721.65311731614611</v>
      </c>
      <c r="AJ255" s="361">
        <v>1298.2697721052632</v>
      </c>
      <c r="AL255" s="332">
        <f t="shared" si="82"/>
        <v>131.97753896</v>
      </c>
      <c r="AM255" s="332">
        <f t="shared" si="83"/>
        <v>128.45282236999998</v>
      </c>
      <c r="AN255" s="332">
        <f t="shared" si="83"/>
        <v>221.86605670000006</v>
      </c>
      <c r="AO255" s="332">
        <f t="shared" si="83"/>
        <v>208.2767455500001</v>
      </c>
      <c r="AP255" s="332">
        <f t="shared" si="84"/>
        <v>55.172422490000002</v>
      </c>
      <c r="AQ255" s="332">
        <f t="shared" si="81"/>
        <v>-4.4181180499999897</v>
      </c>
      <c r="AR255" s="332">
        <f t="shared" si="81"/>
        <v>670.89881287614605</v>
      </c>
      <c r="AS255" s="332">
        <f t="shared" si="81"/>
        <v>576.61665478911709</v>
      </c>
    </row>
    <row r="256" spans="2:45" ht="15" customHeight="1" x14ac:dyDescent="0.35">
      <c r="B256" s="83" t="s">
        <v>420</v>
      </c>
      <c r="C256" s="77"/>
      <c r="D256" s="77"/>
      <c r="E256" s="77"/>
      <c r="F256" s="77"/>
      <c r="G256" s="77"/>
      <c r="H256" s="77"/>
      <c r="I256" s="77"/>
      <c r="J256" s="77"/>
      <c r="K256" s="77"/>
      <c r="L256" s="77"/>
      <c r="M256" s="77"/>
      <c r="N256" s="77"/>
      <c r="O256" s="77"/>
      <c r="P256" s="77"/>
      <c r="Q256" s="77"/>
      <c r="R256" s="77"/>
      <c r="S256" s="77"/>
      <c r="T256" s="333">
        <v>0</v>
      </c>
      <c r="U256" s="333">
        <v>156.59941080000002</v>
      </c>
      <c r="V256" s="333">
        <v>373.91281063999998</v>
      </c>
      <c r="W256" s="333">
        <v>618.74714717999996</v>
      </c>
      <c r="X256" s="333">
        <v>983.602254440004</v>
      </c>
      <c r="Y256" s="333">
        <v>1037.3864925400001</v>
      </c>
      <c r="Z256" s="333">
        <v>855.02851604999989</v>
      </c>
      <c r="AA256" s="333">
        <f t="shared" si="85"/>
        <v>1024.0857184942759</v>
      </c>
      <c r="AC256" s="333">
        <v>196.98186667000002</v>
      </c>
      <c r="AD256" s="333">
        <v>347.05869221000006</v>
      </c>
      <c r="AE256" s="336">
        <v>680.51576003000014</v>
      </c>
      <c r="AF256" s="336">
        <v>855.02851604999989</v>
      </c>
      <c r="AG256" s="336">
        <v>194.41091792</v>
      </c>
      <c r="AH256" s="336">
        <v>593.10033016999989</v>
      </c>
      <c r="AI256" s="336">
        <v>788.74113352919676</v>
      </c>
      <c r="AJ256" s="336">
        <v>1024.0857184942759</v>
      </c>
      <c r="AL256" s="333">
        <f t="shared" si="82"/>
        <v>196.98186667000002</v>
      </c>
      <c r="AM256" s="333">
        <f t="shared" si="83"/>
        <v>150.07682554000004</v>
      </c>
      <c r="AN256" s="333">
        <f t="shared" si="83"/>
        <v>333.45706782000008</v>
      </c>
      <c r="AO256" s="333">
        <f t="shared" si="83"/>
        <v>174.51275601999976</v>
      </c>
      <c r="AP256" s="333">
        <f t="shared" si="84"/>
        <v>194.41091792</v>
      </c>
      <c r="AQ256" s="333">
        <f>AH256-AG256</f>
        <v>398.68941224999992</v>
      </c>
      <c r="AR256" s="333">
        <f>AI256-AH256</f>
        <v>195.64080335919687</v>
      </c>
      <c r="AS256" s="333">
        <f>AJ256-AI256</f>
        <v>235.34458496507909</v>
      </c>
    </row>
    <row r="257" spans="2:45" ht="15" customHeight="1" x14ac:dyDescent="0.35">
      <c r="B257" s="83" t="s">
        <v>182</v>
      </c>
      <c r="C257" s="77"/>
      <c r="D257" s="77"/>
      <c r="E257" s="77"/>
      <c r="F257" s="77"/>
      <c r="G257" s="77"/>
      <c r="H257" s="77"/>
      <c r="I257" s="77"/>
      <c r="J257" s="77"/>
      <c r="K257" s="77"/>
      <c r="L257" s="77"/>
      <c r="M257" s="77"/>
      <c r="N257" s="77"/>
      <c r="O257" s="77"/>
      <c r="P257" s="77"/>
      <c r="Q257" s="77"/>
      <c r="R257" s="77"/>
      <c r="S257" s="77"/>
      <c r="T257" s="333">
        <v>0</v>
      </c>
      <c r="U257" s="333">
        <v>-215.94903416000011</v>
      </c>
      <c r="V257" s="333">
        <v>-130.2900083699999</v>
      </c>
      <c r="W257" s="333">
        <v>-96.600436940000236</v>
      </c>
      <c r="X257" s="333">
        <v>44.199390639995954</v>
      </c>
      <c r="Y257" s="333">
        <v>109.58817024000041</v>
      </c>
      <c r="Z257" s="333">
        <v>224.82947818000608</v>
      </c>
      <c r="AA257" s="333">
        <f t="shared" si="85"/>
        <v>335.22354768045443</v>
      </c>
      <c r="AC257" s="333">
        <v>23.613551750000056</v>
      </c>
      <c r="AD257" s="333">
        <v>40.57953977000011</v>
      </c>
      <c r="AE257" s="336">
        <v>215.65196778000637</v>
      </c>
      <c r="AF257" s="336">
        <v>224.82947818000608</v>
      </c>
      <c r="AG257" s="336">
        <v>101.2957372599969</v>
      </c>
      <c r="AH257" s="336">
        <v>260.30737083000633</v>
      </c>
      <c r="AI257" s="336">
        <v>450.93655407464979</v>
      </c>
      <c r="AJ257" s="336">
        <v>335.22354768045443</v>
      </c>
      <c r="AL257" s="333">
        <f t="shared" si="82"/>
        <v>23.613551750000056</v>
      </c>
      <c r="AM257" s="333">
        <f t="shared" si="83"/>
        <v>16.965988020000054</v>
      </c>
      <c r="AN257" s="333">
        <f t="shared" si="83"/>
        <v>175.07242801000626</v>
      </c>
      <c r="AO257" s="333">
        <f t="shared" si="83"/>
        <v>9.1775103999997043</v>
      </c>
      <c r="AP257" s="333">
        <f t="shared" si="84"/>
        <v>101.2957372599969</v>
      </c>
      <c r="AQ257" s="333">
        <f t="shared" si="81"/>
        <v>159.01163357000945</v>
      </c>
      <c r="AR257" s="333">
        <f t="shared" si="81"/>
        <v>190.62918324464346</v>
      </c>
      <c r="AS257" s="333">
        <f t="shared" si="81"/>
        <v>-115.71300639419536</v>
      </c>
    </row>
    <row r="258" spans="2:45" ht="15" customHeight="1" x14ac:dyDescent="0.35">
      <c r="B258" s="77"/>
      <c r="C258" s="77"/>
      <c r="D258" s="77"/>
      <c r="E258" s="77"/>
      <c r="F258" s="77"/>
      <c r="G258" s="77"/>
      <c r="H258" s="77"/>
      <c r="I258" s="77"/>
      <c r="J258" s="77"/>
      <c r="K258" s="77"/>
      <c r="L258" s="77"/>
      <c r="M258" s="77"/>
      <c r="N258" s="77"/>
      <c r="O258" s="77"/>
      <c r="P258" s="77"/>
      <c r="Q258" s="77"/>
      <c r="R258" s="77"/>
      <c r="S258" s="77"/>
      <c r="T258" s="333"/>
      <c r="U258" s="333"/>
      <c r="V258" s="333"/>
      <c r="W258" s="333"/>
      <c r="X258" s="333"/>
      <c r="Y258" s="333"/>
      <c r="Z258" s="333"/>
      <c r="AA258" s="333"/>
      <c r="AC258" s="333"/>
      <c r="AD258" s="333"/>
      <c r="AE258" s="336"/>
      <c r="AF258" s="336"/>
      <c r="AG258" s="336"/>
      <c r="AH258" s="336"/>
      <c r="AI258" s="336"/>
      <c r="AJ258" s="336"/>
      <c r="AL258" s="333">
        <f t="shared" si="82"/>
        <v>0</v>
      </c>
      <c r="AM258" s="333">
        <f t="shared" si="83"/>
        <v>0</v>
      </c>
      <c r="AN258" s="333">
        <f t="shared" si="83"/>
        <v>0</v>
      </c>
      <c r="AO258" s="333">
        <f t="shared" si="83"/>
        <v>0</v>
      </c>
      <c r="AP258" s="333">
        <f t="shared" si="84"/>
        <v>0</v>
      </c>
      <c r="AQ258" s="333">
        <f t="shared" si="81"/>
        <v>0</v>
      </c>
      <c r="AR258" s="333">
        <f t="shared" si="81"/>
        <v>0</v>
      </c>
      <c r="AS258" s="333">
        <f t="shared" si="81"/>
        <v>0</v>
      </c>
    </row>
    <row r="259" spans="2:45" ht="15" customHeight="1" x14ac:dyDescent="0.35">
      <c r="B259" s="157" t="s">
        <v>160</v>
      </c>
      <c r="C259" s="157"/>
      <c r="D259" s="157"/>
      <c r="E259" s="157"/>
      <c r="F259" s="157"/>
      <c r="G259" s="157"/>
      <c r="H259" s="157"/>
      <c r="I259" s="157"/>
      <c r="J259" s="157"/>
      <c r="K259" s="157"/>
      <c r="L259" s="157"/>
      <c r="M259" s="157"/>
      <c r="N259" s="157"/>
      <c r="O259" s="157"/>
      <c r="P259" s="157"/>
      <c r="Q259" s="157"/>
      <c r="R259" s="157"/>
      <c r="S259" s="157"/>
      <c r="T259" s="367">
        <v>37.106424089999969</v>
      </c>
      <c r="U259" s="367">
        <v>245.64252396000006</v>
      </c>
      <c r="V259" s="367">
        <v>391.33470870000014</v>
      </c>
      <c r="W259" s="367">
        <v>693.20071413999995</v>
      </c>
      <c r="X259" s="367">
        <v>1075.8758393599999</v>
      </c>
      <c r="Y259" s="367">
        <v>1257.0989128699998</v>
      </c>
      <c r="Z259" s="367">
        <v>1174.5620347200038</v>
      </c>
      <c r="AA259" s="367">
        <f t="shared" ref="AA259:AA261" si="86">AJ259</f>
        <v>1133.2836308400047</v>
      </c>
      <c r="AC259" s="367">
        <v>229.74824833000005</v>
      </c>
      <c r="AD259" s="367">
        <v>405.34764447000003</v>
      </c>
      <c r="AE259" s="367">
        <v>959.8840849700025</v>
      </c>
      <c r="AF259" s="367">
        <v>1174.5620347200038</v>
      </c>
      <c r="AG259" s="367">
        <v>227.85999490999188</v>
      </c>
      <c r="AH259" s="367">
        <v>436.68054323999917</v>
      </c>
      <c r="AI259" s="367">
        <v>892.41108029000361</v>
      </c>
      <c r="AJ259" s="367">
        <v>1133.2836308400047</v>
      </c>
      <c r="AL259" s="367">
        <f t="shared" si="82"/>
        <v>229.74824833000005</v>
      </c>
      <c r="AM259" s="367">
        <f t="shared" si="83"/>
        <v>175.59939613999998</v>
      </c>
      <c r="AN259" s="367">
        <f t="shared" si="83"/>
        <v>554.53644050000253</v>
      </c>
      <c r="AO259" s="367">
        <f t="shared" si="83"/>
        <v>214.67794975000129</v>
      </c>
      <c r="AP259" s="367">
        <f t="shared" si="84"/>
        <v>227.85999490999188</v>
      </c>
      <c r="AQ259" s="367">
        <f t="shared" si="81"/>
        <v>208.82054833000728</v>
      </c>
      <c r="AR259" s="367">
        <f t="shared" si="81"/>
        <v>455.73053705000444</v>
      </c>
      <c r="AS259" s="367">
        <f t="shared" si="81"/>
        <v>240.87255055000105</v>
      </c>
    </row>
    <row r="260" spans="2:45" ht="15" customHeight="1" x14ac:dyDescent="0.35">
      <c r="B260" s="157" t="s">
        <v>70</v>
      </c>
      <c r="C260" s="157"/>
      <c r="D260" s="157"/>
      <c r="E260" s="157"/>
      <c r="F260" s="157"/>
      <c r="G260" s="157"/>
      <c r="H260" s="157"/>
      <c r="I260" s="157"/>
      <c r="J260" s="157"/>
      <c r="K260" s="157"/>
      <c r="L260" s="157"/>
      <c r="M260" s="157"/>
      <c r="N260" s="157"/>
      <c r="O260" s="157"/>
      <c r="P260" s="157"/>
      <c r="Q260" s="157"/>
      <c r="R260" s="157"/>
      <c r="S260" s="157"/>
      <c r="T260" s="367">
        <v>30.217502099999983</v>
      </c>
      <c r="U260" s="367">
        <v>230.98807409000005</v>
      </c>
      <c r="V260" s="367">
        <v>370.59971913000038</v>
      </c>
      <c r="W260" s="367">
        <v>984.59864835999952</v>
      </c>
      <c r="X260" s="367">
        <v>970.32138884000051</v>
      </c>
      <c r="Y260" s="367">
        <v>992.70496375000016</v>
      </c>
      <c r="Z260" s="367">
        <v>1422.9607334802615</v>
      </c>
      <c r="AA260" s="367">
        <f t="shared" si="86"/>
        <v>998.8186922366574</v>
      </c>
      <c r="AC260" s="367">
        <v>579.78215685999999</v>
      </c>
      <c r="AD260" s="367">
        <v>706.30758867999998</v>
      </c>
      <c r="AE260" s="367">
        <v>1250.3678786010396</v>
      </c>
      <c r="AF260" s="367">
        <v>1422.9607334802615</v>
      </c>
      <c r="AG260" s="367">
        <v>198.46923883000579</v>
      </c>
      <c r="AH260" s="367">
        <v>364.13042319058133</v>
      </c>
      <c r="AI260" s="367">
        <v>796.4289430733611</v>
      </c>
      <c r="AJ260" s="367">
        <v>998.8186922366574</v>
      </c>
      <c r="AL260" s="367">
        <f t="shared" si="82"/>
        <v>579.78215685999999</v>
      </c>
      <c r="AM260" s="367">
        <f t="shared" si="83"/>
        <v>126.52543181999999</v>
      </c>
      <c r="AN260" s="367">
        <f t="shared" si="83"/>
        <v>544.06028992103961</v>
      </c>
      <c r="AO260" s="367">
        <f t="shared" si="83"/>
        <v>172.59285487922193</v>
      </c>
      <c r="AP260" s="367">
        <f t="shared" si="84"/>
        <v>198.46923883000579</v>
      </c>
      <c r="AQ260" s="367">
        <f t="shared" si="81"/>
        <v>165.66118436057553</v>
      </c>
      <c r="AR260" s="367">
        <f t="shared" si="81"/>
        <v>432.29851988277977</v>
      </c>
      <c r="AS260" s="367">
        <f t="shared" si="81"/>
        <v>202.3897491632963</v>
      </c>
    </row>
    <row r="261" spans="2:45" ht="15" customHeight="1" x14ac:dyDescent="0.35">
      <c r="B261" s="157" t="s">
        <v>421</v>
      </c>
      <c r="C261" s="157"/>
      <c r="D261" s="157"/>
      <c r="E261" s="157"/>
      <c r="F261" s="157"/>
      <c r="G261" s="157"/>
      <c r="H261" s="157"/>
      <c r="I261" s="157"/>
      <c r="J261" s="157"/>
      <c r="K261" s="157"/>
      <c r="L261" s="157"/>
      <c r="M261" s="157"/>
      <c r="N261" s="157"/>
      <c r="O261" s="157"/>
      <c r="P261" s="157"/>
      <c r="Q261" s="157"/>
      <c r="R261" s="157"/>
      <c r="S261" s="157"/>
      <c r="T261" s="367">
        <v>30.217046049999983</v>
      </c>
      <c r="U261" s="367">
        <v>232.14910786000004</v>
      </c>
      <c r="V261" s="367">
        <v>369.50033542000045</v>
      </c>
      <c r="W261" s="367">
        <v>984.25513547999969</v>
      </c>
      <c r="X261" s="367">
        <v>924.59267720000048</v>
      </c>
      <c r="Y261" s="367">
        <v>937.31873082999994</v>
      </c>
      <c r="Z261" s="367">
        <v>1365.7413867602768</v>
      </c>
      <c r="AA261" s="367">
        <f t="shared" si="86"/>
        <v>941.8169690266476</v>
      </c>
      <c r="AC261" s="367">
        <v>565.52887586999987</v>
      </c>
      <c r="AD261" s="367">
        <v>678.35696742000005</v>
      </c>
      <c r="AE261" s="367">
        <v>1208.8284266510364</v>
      </c>
      <c r="AF261" s="367">
        <v>1365.7413867602768</v>
      </c>
      <c r="AG261" s="367">
        <v>184.8226098300062</v>
      </c>
      <c r="AH261" s="367">
        <v>336.7873804505723</v>
      </c>
      <c r="AI261" s="367">
        <v>753.36868338336035</v>
      </c>
      <c r="AJ261" s="367">
        <v>941.8169690266476</v>
      </c>
      <c r="AL261" s="367">
        <f t="shared" si="82"/>
        <v>565.52887586999987</v>
      </c>
      <c r="AM261" s="367">
        <f t="shared" si="83"/>
        <v>112.82809155000018</v>
      </c>
      <c r="AN261" s="367">
        <f t="shared" si="83"/>
        <v>530.47145923103631</v>
      </c>
      <c r="AO261" s="367">
        <f t="shared" si="83"/>
        <v>156.91296010924043</v>
      </c>
      <c r="AP261" s="367">
        <f t="shared" si="84"/>
        <v>184.8226098300062</v>
      </c>
      <c r="AQ261" s="367">
        <f t="shared" si="81"/>
        <v>151.9647706205661</v>
      </c>
      <c r="AR261" s="367">
        <f t="shared" si="81"/>
        <v>416.58130293278805</v>
      </c>
      <c r="AS261" s="367">
        <f t="shared" si="81"/>
        <v>188.44828564328725</v>
      </c>
    </row>
    <row r="263" spans="2:45" ht="15" customHeight="1" x14ac:dyDescent="0.35">
      <c r="B263" s="171" t="s">
        <v>175</v>
      </c>
      <c r="C263" s="171"/>
      <c r="D263" s="171"/>
      <c r="E263" s="171"/>
      <c r="F263" s="171"/>
      <c r="G263" s="171"/>
      <c r="H263" s="171"/>
      <c r="I263" s="171"/>
      <c r="J263" s="171"/>
      <c r="K263" s="171"/>
      <c r="L263" s="171"/>
      <c r="M263" s="171"/>
      <c r="N263" s="171"/>
      <c r="O263" s="171"/>
      <c r="P263" s="171"/>
      <c r="Q263" s="171"/>
      <c r="R263" s="171"/>
      <c r="S263" s="171"/>
      <c r="T263" s="218">
        <v>2018</v>
      </c>
      <c r="U263" s="218">
        <v>2019</v>
      </c>
      <c r="V263" s="218">
        <v>2020</v>
      </c>
      <c r="W263" s="218">
        <v>2021</v>
      </c>
      <c r="X263" s="218">
        <v>2022</v>
      </c>
      <c r="Y263" s="218">
        <v>2023</v>
      </c>
      <c r="Z263" s="221">
        <v>2024</v>
      </c>
      <c r="AA263" s="220">
        <v>2025</v>
      </c>
      <c r="AC263" s="221" t="s">
        <v>3</v>
      </c>
      <c r="AD263" s="221" t="s">
        <v>4</v>
      </c>
      <c r="AE263" s="221" t="s">
        <v>5</v>
      </c>
      <c r="AF263" s="221">
        <v>2024</v>
      </c>
      <c r="AG263" s="222" t="s">
        <v>6</v>
      </c>
      <c r="AH263" s="222" t="s">
        <v>7</v>
      </c>
      <c r="AI263" s="222" t="s">
        <v>8</v>
      </c>
      <c r="AJ263" s="222">
        <v>2025</v>
      </c>
      <c r="AL263" s="221" t="s">
        <v>3</v>
      </c>
      <c r="AM263" s="221" t="s">
        <v>24</v>
      </c>
      <c r="AN263" s="221" t="s">
        <v>25</v>
      </c>
      <c r="AO263" s="221" t="s">
        <v>26</v>
      </c>
      <c r="AP263" s="222" t="s">
        <v>6</v>
      </c>
      <c r="AQ263" s="222" t="s">
        <v>27</v>
      </c>
      <c r="AR263" s="222" t="s">
        <v>28</v>
      </c>
      <c r="AS263" s="222" t="s">
        <v>29</v>
      </c>
    </row>
    <row r="264" spans="2:45" ht="15" customHeight="1" x14ac:dyDescent="0.35">
      <c r="B264" s="6" t="s">
        <v>176</v>
      </c>
      <c r="C264" s="6"/>
      <c r="D264" s="6"/>
      <c r="E264" s="6"/>
      <c r="F264" s="6"/>
      <c r="G264" s="6"/>
      <c r="H264" s="6"/>
      <c r="I264" s="6"/>
      <c r="J264" s="6"/>
      <c r="K264" s="6"/>
      <c r="L264" s="6"/>
      <c r="M264" s="6"/>
      <c r="N264" s="6"/>
      <c r="O264" s="6"/>
      <c r="P264" s="6"/>
      <c r="Q264" s="6"/>
      <c r="R264" s="6"/>
      <c r="S264" s="6"/>
      <c r="T264" s="332" t="s">
        <v>18</v>
      </c>
      <c r="U264" s="332">
        <v>2813.94248212</v>
      </c>
      <c r="V264" s="332">
        <v>4113.3020726699997</v>
      </c>
      <c r="W264" s="332">
        <v>4317.7860348100003</v>
      </c>
      <c r="X264" s="332">
        <v>6461.2763757399998</v>
      </c>
      <c r="Y264" s="250">
        <v>7299.5385736799999</v>
      </c>
      <c r="Z264" s="332">
        <v>5539.6054447099987</v>
      </c>
      <c r="AA264" s="332">
        <f>AJ264</f>
        <v>5577.0354269764948</v>
      </c>
      <c r="AB264" s="332"/>
      <c r="AC264" s="332">
        <v>4883.2768682100004</v>
      </c>
      <c r="AD264" s="332">
        <v>4916.7639337299997</v>
      </c>
      <c r="AE264" s="332">
        <v>4941.7517584299994</v>
      </c>
      <c r="AF264" s="332">
        <v>5539.6054447099987</v>
      </c>
      <c r="AG264" s="332">
        <v>5414.8057710900002</v>
      </c>
      <c r="AH264" s="358">
        <v>4105.0824291500003</v>
      </c>
      <c r="AI264" s="358">
        <f>'Operating Data'!AI118</f>
        <v>4591.9786859333763</v>
      </c>
      <c r="AJ264" s="358">
        <f>'Operating Data'!AJ118</f>
        <v>5577.0354269764948</v>
      </c>
      <c r="AL264" s="367"/>
      <c r="AM264" s="367"/>
      <c r="AN264" s="367"/>
      <c r="AO264" s="367"/>
      <c r="AP264" s="367"/>
      <c r="AQ264" s="367"/>
      <c r="AR264" s="367"/>
      <c r="AS264" s="367"/>
    </row>
    <row r="265" spans="2:45" ht="15" customHeight="1" x14ac:dyDescent="0.35">
      <c r="B265" s="41"/>
      <c r="C265" s="41"/>
      <c r="D265" s="41"/>
      <c r="E265" s="41"/>
      <c r="F265" s="41"/>
      <c r="G265" s="41"/>
      <c r="H265" s="41"/>
      <c r="I265" s="41"/>
      <c r="J265" s="41"/>
      <c r="K265" s="41"/>
      <c r="L265" s="41"/>
      <c r="M265" s="41"/>
      <c r="N265" s="41"/>
      <c r="O265" s="41"/>
      <c r="P265" s="41"/>
      <c r="Q265" s="41"/>
      <c r="R265" s="41"/>
      <c r="S265" s="41"/>
      <c r="T265" s="355"/>
      <c r="U265" s="355"/>
      <c r="V265" s="355"/>
      <c r="W265" s="355"/>
      <c r="X265" s="355"/>
      <c r="Y265" s="355"/>
      <c r="Z265" s="355"/>
      <c r="AA265" s="355"/>
      <c r="AC265" s="355"/>
      <c r="AD265" s="355"/>
      <c r="AE265" s="355"/>
      <c r="AF265" s="355"/>
      <c r="AG265" s="355"/>
      <c r="AH265" s="355"/>
      <c r="AI265" s="355"/>
      <c r="AJ265" s="355"/>
      <c r="AL265" s="355"/>
      <c r="AM265" s="355"/>
      <c r="AN265" s="355"/>
      <c r="AO265" s="355"/>
      <c r="AP265" s="355"/>
      <c r="AQ265" s="355"/>
      <c r="AR265" s="355"/>
      <c r="AS265" s="355"/>
    </row>
    <row r="266" spans="2:45" ht="15" customHeight="1" x14ac:dyDescent="0.35">
      <c r="B266" s="50" t="s">
        <v>133</v>
      </c>
      <c r="C266" s="50"/>
      <c r="D266" s="50"/>
      <c r="E266" s="50"/>
      <c r="F266" s="50"/>
      <c r="G266" s="50"/>
      <c r="H266" s="50"/>
      <c r="I266" s="50"/>
      <c r="J266" s="50"/>
      <c r="K266" s="50"/>
      <c r="L266" s="50"/>
      <c r="M266" s="50"/>
      <c r="N266" s="50"/>
      <c r="O266" s="50"/>
      <c r="P266" s="50"/>
      <c r="Q266" s="50"/>
      <c r="R266" s="50"/>
      <c r="S266" s="50"/>
      <c r="T266" s="355"/>
      <c r="U266" s="355"/>
      <c r="V266" s="355"/>
      <c r="W266" s="355"/>
      <c r="X266" s="355"/>
      <c r="Y266" s="355"/>
      <c r="Z266" s="355"/>
      <c r="AA266" s="355"/>
      <c r="AC266" s="355"/>
      <c r="AD266" s="355"/>
      <c r="AE266" s="355"/>
      <c r="AF266" s="355"/>
      <c r="AG266" s="355"/>
      <c r="AH266" s="355"/>
      <c r="AI266" s="355"/>
      <c r="AJ266" s="355"/>
      <c r="AL266" s="355"/>
      <c r="AM266" s="355"/>
      <c r="AN266" s="355"/>
      <c r="AO266" s="355"/>
      <c r="AP266" s="355"/>
      <c r="AQ266" s="355"/>
      <c r="AR266" s="355"/>
      <c r="AS266" s="355"/>
    </row>
    <row r="267" spans="2:45" ht="15" customHeight="1" x14ac:dyDescent="0.35">
      <c r="B267" s="18" t="s">
        <v>177</v>
      </c>
      <c r="C267" s="18"/>
      <c r="D267" s="18"/>
      <c r="E267" s="18"/>
      <c r="F267" s="18"/>
      <c r="G267" s="18"/>
      <c r="H267" s="18"/>
      <c r="I267" s="18"/>
      <c r="J267" s="18"/>
      <c r="K267" s="18"/>
      <c r="L267" s="18"/>
      <c r="M267" s="18"/>
      <c r="N267" s="18"/>
      <c r="O267" s="18"/>
      <c r="P267" s="18"/>
      <c r="Q267" s="18"/>
      <c r="R267" s="18"/>
      <c r="S267" s="18"/>
      <c r="T267" s="333">
        <v>0</v>
      </c>
      <c r="U267" s="333">
        <v>113</v>
      </c>
      <c r="V267" s="333">
        <v>316</v>
      </c>
      <c r="W267" s="333">
        <v>162.04655700000001</v>
      </c>
      <c r="X267" s="333">
        <v>2185.38393</v>
      </c>
      <c r="Y267" s="322">
        <v>2185.38393</v>
      </c>
      <c r="Z267" s="333">
        <v>1871</v>
      </c>
      <c r="AA267" s="333">
        <f>AJ267</f>
        <v>1540</v>
      </c>
      <c r="AB267" s="333"/>
      <c r="AC267" s="333">
        <v>1445.38393</v>
      </c>
      <c r="AD267" s="333">
        <v>1445.38393</v>
      </c>
      <c r="AE267" s="333">
        <v>1683</v>
      </c>
      <c r="AF267" s="333">
        <v>1871</v>
      </c>
      <c r="AG267" s="333">
        <v>1990.38393</v>
      </c>
      <c r="AH267" s="333">
        <v>1443</v>
      </c>
      <c r="AI267" s="333">
        <f>'Operating Data'!AI128</f>
        <v>1443</v>
      </c>
      <c r="AJ267" s="333">
        <f>'Operating Data'!AJ128</f>
        <v>1540</v>
      </c>
      <c r="AL267" s="367"/>
      <c r="AM267" s="367"/>
      <c r="AN267" s="367"/>
      <c r="AO267" s="367"/>
      <c r="AP267" s="367"/>
      <c r="AQ267" s="367"/>
      <c r="AR267" s="367"/>
      <c r="AS267" s="367"/>
    </row>
    <row r="268" spans="2:45" ht="15" customHeight="1" x14ac:dyDescent="0.35">
      <c r="B268" s="21"/>
      <c r="C268" s="21"/>
      <c r="D268" s="21"/>
      <c r="E268" s="21"/>
      <c r="F268" s="21"/>
      <c r="G268" s="21"/>
      <c r="H268" s="21"/>
      <c r="I268" s="21"/>
      <c r="J268" s="21"/>
      <c r="K268" s="21"/>
      <c r="L268" s="21"/>
      <c r="M268" s="21"/>
      <c r="N268" s="21"/>
      <c r="O268" s="21"/>
      <c r="P268" s="21"/>
      <c r="Q268" s="21"/>
      <c r="R268" s="21"/>
      <c r="S268" s="21"/>
      <c r="T268" s="356"/>
      <c r="U268" s="356"/>
      <c r="V268" s="356"/>
      <c r="Y268" s="356"/>
      <c r="AC268" s="356"/>
      <c r="AD268" s="356"/>
      <c r="AE268" s="356"/>
      <c r="AF268" s="356"/>
      <c r="AG268" s="356"/>
      <c r="AH268" s="356"/>
      <c r="AI268" s="356"/>
      <c r="AJ268" s="356"/>
      <c r="AL268" s="356"/>
      <c r="AM268" s="333"/>
      <c r="AN268" s="333"/>
      <c r="AO268" s="333"/>
      <c r="AP268" s="333"/>
      <c r="AQ268" s="333"/>
      <c r="AR268" s="333"/>
      <c r="AS268" s="333"/>
    </row>
  </sheetData>
  <pageMargins left="0.7" right="0.7" top="0.75" bottom="0.75" header="0.3" footer="0.3"/>
  <pageSetup paperSize="9" orientation="portrait" r:id="rId1"/>
  <ignoredErrors>
    <ignoredError sqref="AP252:AP261" 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codeName="Sheet8">
    <tabColor rgb="FF3E8077"/>
  </sheetPr>
  <dimension ref="A1:AS348"/>
  <sheetViews>
    <sheetView showGridLines="0" tabSelected="1" zoomScale="80" zoomScaleNormal="80" workbookViewId="0">
      <pane xSplit="11" ySplit="3" topLeftCell="X13" activePane="bottomRight" state="frozen"/>
      <selection pane="topRight" activeCell="B2" sqref="B2"/>
      <selection pane="bottomLeft" activeCell="B2" sqref="B2"/>
      <selection pane="bottomRight" activeCell="AJ43" sqref="AJ43:AJ45"/>
    </sheetView>
  </sheetViews>
  <sheetFormatPr defaultColWidth="8.54296875" defaultRowHeight="15" customHeight="1" outlineLevelRow="1" x14ac:dyDescent="0.35"/>
  <cols>
    <col min="1" max="1" width="5.54296875" customWidth="1"/>
    <col min="2" max="2" width="53.453125" bestFit="1" customWidth="1"/>
    <col min="3" max="11" width="9.1796875" hidden="1" customWidth="1"/>
    <col min="12" max="27" width="9.1796875" style="213" customWidth="1"/>
    <col min="28" max="28" width="9.1796875" style="213"/>
    <col min="29" max="36" width="9.1796875" style="213" customWidth="1"/>
    <col min="37" max="37" width="9.1796875" style="213"/>
    <col min="38" max="46" width="9.1796875" style="213" customWidth="1"/>
    <col min="47" max="16384" width="8.54296875" style="213"/>
  </cols>
  <sheetData>
    <row r="1" spans="2:45" ht="5.15" customHeight="1" x14ac:dyDescent="0.35"/>
    <row r="2" spans="2:45" ht="30" customHeight="1" x14ac:dyDescent="0.35">
      <c r="B2" s="167" t="s">
        <v>178</v>
      </c>
      <c r="C2" s="167"/>
      <c r="D2" s="167"/>
      <c r="E2" s="167"/>
      <c r="F2" s="167"/>
      <c r="G2" s="167"/>
      <c r="H2" s="167"/>
      <c r="I2" s="167"/>
      <c r="J2" s="167"/>
      <c r="K2" s="167"/>
      <c r="L2" s="214"/>
      <c r="M2" s="214"/>
      <c r="N2" s="214"/>
      <c r="O2" s="214"/>
      <c r="P2" s="214"/>
      <c r="Q2" s="214"/>
      <c r="R2" s="214"/>
      <c r="S2" s="214"/>
      <c r="T2" s="214"/>
      <c r="U2" s="214"/>
      <c r="V2" s="215"/>
      <c r="X2" s="216"/>
      <c r="AC2" s="215"/>
      <c r="AD2" s="215"/>
      <c r="AE2" s="216"/>
      <c r="AF2" s="216"/>
      <c r="AL2" s="215"/>
      <c r="AM2" s="215"/>
      <c r="AN2" s="216"/>
      <c r="AO2" s="216"/>
    </row>
    <row r="3" spans="2:45" ht="15" customHeight="1" x14ac:dyDescent="0.35">
      <c r="B3" s="166" t="s">
        <v>179</v>
      </c>
      <c r="C3" s="166"/>
      <c r="D3" s="166"/>
      <c r="E3" s="166"/>
      <c r="F3" s="166"/>
      <c r="G3" s="166"/>
      <c r="H3" s="166"/>
      <c r="I3" s="166"/>
      <c r="J3" s="166"/>
      <c r="K3" s="166"/>
      <c r="L3" s="218">
        <v>2010</v>
      </c>
      <c r="M3" s="218">
        <v>2011</v>
      </c>
      <c r="N3" s="218">
        <v>2012</v>
      </c>
      <c r="O3" s="218">
        <v>2013</v>
      </c>
      <c r="P3" s="218">
        <v>2014</v>
      </c>
      <c r="Q3" s="218">
        <v>2015</v>
      </c>
      <c r="R3" s="218">
        <v>2016</v>
      </c>
      <c r="S3" s="218">
        <v>2017</v>
      </c>
      <c r="T3" s="218">
        <v>2018</v>
      </c>
      <c r="U3" s="218">
        <v>2019</v>
      </c>
      <c r="V3" s="218">
        <v>2020</v>
      </c>
      <c r="W3" s="218">
        <v>2021</v>
      </c>
      <c r="X3" s="218">
        <v>2022</v>
      </c>
      <c r="Y3" s="218">
        <v>2023</v>
      </c>
      <c r="Z3" s="219">
        <v>2024</v>
      </c>
      <c r="AA3" s="220">
        <v>2025</v>
      </c>
      <c r="AC3" s="221" t="s">
        <v>3</v>
      </c>
      <c r="AD3" s="221" t="s">
        <v>4</v>
      </c>
      <c r="AE3" s="221" t="s">
        <v>5</v>
      </c>
      <c r="AF3" s="221">
        <v>2024</v>
      </c>
      <c r="AG3" s="222" t="s">
        <v>6</v>
      </c>
      <c r="AH3" s="222" t="s">
        <v>7</v>
      </c>
      <c r="AI3" s="222" t="s">
        <v>8</v>
      </c>
      <c r="AJ3" s="222">
        <v>2025</v>
      </c>
      <c r="AL3" s="221" t="s">
        <v>3</v>
      </c>
      <c r="AM3" s="221" t="s">
        <v>24</v>
      </c>
      <c r="AN3" s="221" t="s">
        <v>25</v>
      </c>
      <c r="AO3" s="221" t="s">
        <v>26</v>
      </c>
      <c r="AP3" s="222" t="s">
        <v>6</v>
      </c>
      <c r="AQ3" s="222" t="s">
        <v>27</v>
      </c>
      <c r="AR3" s="222" t="s">
        <v>28</v>
      </c>
      <c r="AS3" s="222" t="s">
        <v>29</v>
      </c>
    </row>
    <row r="4" spans="2:45" ht="15" customHeight="1" x14ac:dyDescent="0.35">
      <c r="B4" s="6" t="s">
        <v>30</v>
      </c>
      <c r="C4" s="6"/>
      <c r="D4" s="6"/>
      <c r="E4" s="6"/>
      <c r="F4" s="6"/>
      <c r="G4" s="6"/>
      <c r="H4" s="6"/>
      <c r="I4" s="6"/>
      <c r="J4" s="6"/>
      <c r="K4" s="6"/>
      <c r="L4" s="285">
        <v>947.65</v>
      </c>
      <c r="M4" s="285">
        <v>1068.83</v>
      </c>
      <c r="N4" s="285">
        <v>1285.1500000000001</v>
      </c>
      <c r="O4" s="285">
        <v>1316.35</v>
      </c>
      <c r="P4" s="285">
        <v>1276.71</v>
      </c>
      <c r="Q4" s="285">
        <v>1547.05</v>
      </c>
      <c r="R4" s="285">
        <v>1650.76</v>
      </c>
      <c r="S4" s="285">
        <v>1827.19</v>
      </c>
      <c r="T4" s="285">
        <v>1696.69</v>
      </c>
      <c r="U4" s="285">
        <v>1823.7</v>
      </c>
      <c r="V4" s="285">
        <v>1730.76</v>
      </c>
      <c r="W4" s="285">
        <v>1757.66</v>
      </c>
      <c r="X4" s="285">
        <v>2371.4899999999998</v>
      </c>
      <c r="Y4" s="285">
        <v>2238.8435296828857</v>
      </c>
      <c r="Z4" s="285">
        <v>2319.8296847937995</v>
      </c>
      <c r="AA4" s="285">
        <f>AJ4</f>
        <v>2688.127420852501</v>
      </c>
      <c r="AC4" s="318">
        <v>631.58431932469841</v>
      </c>
      <c r="AD4" s="318">
        <v>1208.6484862759999</v>
      </c>
      <c r="AE4" s="285">
        <v>1730.7911861796997</v>
      </c>
      <c r="AF4" s="285">
        <v>2319.8296847937995</v>
      </c>
      <c r="AG4" s="285">
        <v>763.23944501350104</v>
      </c>
      <c r="AH4" s="285">
        <v>1424.2163400002025</v>
      </c>
      <c r="AI4" s="285">
        <v>2011.8404071311043</v>
      </c>
      <c r="AJ4" s="285">
        <v>2688.127420852501</v>
      </c>
      <c r="AL4" s="285">
        <f t="shared" ref="AL4:AL34" si="0">AC4</f>
        <v>631.58431932469841</v>
      </c>
      <c r="AM4" s="285">
        <f t="shared" ref="AM4:AM34" si="1">AD4-AC4</f>
        <v>577.06416695130144</v>
      </c>
      <c r="AN4" s="285">
        <f t="shared" ref="AN4:AN34" si="2">AE4-AD4</f>
        <v>522.14269990369985</v>
      </c>
      <c r="AO4" s="285">
        <f t="shared" ref="AO4:AO34" si="3">AF4-AE4</f>
        <v>589.03849861409981</v>
      </c>
      <c r="AP4" s="285">
        <f t="shared" ref="AP4:AP34" si="4">AG4</f>
        <v>763.23944501350104</v>
      </c>
      <c r="AQ4" s="285">
        <f>AH4-AG4</f>
        <v>660.9768949867015</v>
      </c>
      <c r="AR4" s="285">
        <f>AI4-AH4</f>
        <v>587.62406713090172</v>
      </c>
      <c r="AS4" s="285">
        <f>AJ4-AI4</f>
        <v>676.28701372139676</v>
      </c>
    </row>
    <row r="5" spans="2:45" ht="15" customHeight="1" outlineLevel="1" x14ac:dyDescent="0.35">
      <c r="B5" s="147" t="s">
        <v>180</v>
      </c>
      <c r="C5" s="147"/>
      <c r="D5" s="147"/>
      <c r="E5" s="147"/>
      <c r="F5" s="147"/>
      <c r="G5" s="147"/>
      <c r="H5" s="147"/>
      <c r="I5" s="147"/>
      <c r="J5" s="147"/>
      <c r="K5" s="147"/>
      <c r="L5" s="293">
        <v>562.23</v>
      </c>
      <c r="M5" s="293">
        <v>634.86</v>
      </c>
      <c r="N5" s="293">
        <v>777.54</v>
      </c>
      <c r="O5" s="293">
        <v>819.91</v>
      </c>
      <c r="P5" s="293">
        <v>746.93</v>
      </c>
      <c r="Q5" s="293">
        <v>831.59</v>
      </c>
      <c r="R5" s="293">
        <v>913.01</v>
      </c>
      <c r="S5" s="293">
        <v>943.22</v>
      </c>
      <c r="T5" s="293">
        <v>890.82</v>
      </c>
      <c r="U5" s="293">
        <v>924.83</v>
      </c>
      <c r="V5" s="293">
        <v>824.24</v>
      </c>
      <c r="W5" s="293">
        <v>926.24</v>
      </c>
      <c r="X5" s="293">
        <v>1279.29</v>
      </c>
      <c r="Y5" s="293">
        <v>1069.3743226840911</v>
      </c>
      <c r="Z5" s="293">
        <v>1003.0144103831009</v>
      </c>
      <c r="AA5" s="293">
        <f t="shared" ref="AA5:AA34" si="5">AJ5</f>
        <v>1044.9880385711997</v>
      </c>
      <c r="AC5" s="412">
        <v>319.92777722619991</v>
      </c>
      <c r="AD5" s="412">
        <v>541.00921564359976</v>
      </c>
      <c r="AE5" s="412">
        <v>758.81545292160001</v>
      </c>
      <c r="AF5" s="412">
        <v>1003.0144103831009</v>
      </c>
      <c r="AG5" s="412">
        <v>278.7971860182999</v>
      </c>
      <c r="AH5" s="412">
        <v>503.35117715759969</v>
      </c>
      <c r="AI5" s="412">
        <f>AI190</f>
        <v>761.34493547779971</v>
      </c>
      <c r="AJ5" s="412">
        <f>AJ190</f>
        <v>1044.9880385711997</v>
      </c>
      <c r="AK5" s="293"/>
      <c r="AL5" s="293">
        <f t="shared" si="0"/>
        <v>319.92777722619991</v>
      </c>
      <c r="AM5" s="293">
        <f t="shared" si="1"/>
        <v>221.08143841739985</v>
      </c>
      <c r="AN5" s="293">
        <f t="shared" si="2"/>
        <v>217.80623727800025</v>
      </c>
      <c r="AO5" s="293">
        <f t="shared" si="3"/>
        <v>244.19895746150087</v>
      </c>
      <c r="AP5" s="293">
        <f t="shared" si="4"/>
        <v>278.7971860182999</v>
      </c>
      <c r="AQ5" s="293">
        <f t="shared" ref="AQ5:AS34" si="6">AH5-AG5</f>
        <v>224.5539911392998</v>
      </c>
      <c r="AR5" s="293">
        <f t="shared" si="6"/>
        <v>257.99375832020002</v>
      </c>
      <c r="AS5" s="293">
        <f t="shared" si="6"/>
        <v>283.64310309339999</v>
      </c>
    </row>
    <row r="6" spans="2:45" ht="15" customHeight="1" outlineLevel="1" x14ac:dyDescent="0.35">
      <c r="B6" s="147" t="s">
        <v>9</v>
      </c>
      <c r="C6" s="147"/>
      <c r="D6" s="147"/>
      <c r="E6" s="147"/>
      <c r="F6" s="147"/>
      <c r="G6" s="147"/>
      <c r="H6" s="147"/>
      <c r="I6" s="147"/>
      <c r="J6" s="147"/>
      <c r="K6" s="147"/>
      <c r="L6" s="293">
        <v>381.97</v>
      </c>
      <c r="M6" s="293">
        <v>414.5</v>
      </c>
      <c r="N6" s="293">
        <v>482.85</v>
      </c>
      <c r="O6" s="293">
        <v>472.89</v>
      </c>
      <c r="P6" s="293">
        <v>505.61</v>
      </c>
      <c r="Q6" s="293">
        <v>695.66</v>
      </c>
      <c r="R6" s="293">
        <v>705.18</v>
      </c>
      <c r="S6" s="293">
        <v>823.79</v>
      </c>
      <c r="T6" s="293">
        <v>763.01</v>
      </c>
      <c r="U6" s="293">
        <v>832.4</v>
      </c>
      <c r="V6" s="293">
        <v>871.17</v>
      </c>
      <c r="W6" s="293">
        <v>761.62</v>
      </c>
      <c r="X6" s="293">
        <v>951.8</v>
      </c>
      <c r="Y6" s="293">
        <v>960.42489755410156</v>
      </c>
      <c r="Z6" s="293">
        <v>1112.0687900348996</v>
      </c>
      <c r="AA6" s="293">
        <f t="shared" si="5"/>
        <v>1408.3867293557009</v>
      </c>
      <c r="AC6" s="412">
        <v>274.350581385</v>
      </c>
      <c r="AD6" s="412">
        <v>580.15958798959991</v>
      </c>
      <c r="AE6" s="412">
        <v>825.63</v>
      </c>
      <c r="AF6" s="412">
        <v>1112.0687900348996</v>
      </c>
      <c r="AG6" s="412">
        <v>424.48748437200032</v>
      </c>
      <c r="AH6" s="412">
        <v>789.49853535610055</v>
      </c>
      <c r="AI6" s="412">
        <f>AI147</f>
        <v>1055.4479202401012</v>
      </c>
      <c r="AJ6" s="412">
        <f>AJ147</f>
        <v>1408.3867293557009</v>
      </c>
      <c r="AL6" s="293">
        <f t="shared" si="0"/>
        <v>274.350581385</v>
      </c>
      <c r="AM6" s="293">
        <f t="shared" si="1"/>
        <v>305.80900660459992</v>
      </c>
      <c r="AN6" s="293">
        <f t="shared" si="2"/>
        <v>245.47041201040008</v>
      </c>
      <c r="AO6" s="293">
        <f t="shared" si="3"/>
        <v>286.43879003489963</v>
      </c>
      <c r="AP6" s="293">
        <f t="shared" si="4"/>
        <v>424.48748437200032</v>
      </c>
      <c r="AQ6" s="293">
        <f t="shared" si="6"/>
        <v>365.01105098410022</v>
      </c>
      <c r="AR6" s="293">
        <f t="shared" si="6"/>
        <v>265.94938488400066</v>
      </c>
      <c r="AS6" s="293">
        <f t="shared" si="6"/>
        <v>352.93880911559972</v>
      </c>
    </row>
    <row r="7" spans="2:45" ht="15" customHeight="1" outlineLevel="1" x14ac:dyDescent="0.35">
      <c r="B7" s="147" t="s">
        <v>181</v>
      </c>
      <c r="C7" s="147"/>
      <c r="D7" s="147"/>
      <c r="E7" s="147"/>
      <c r="F7" s="147"/>
      <c r="G7" s="147"/>
      <c r="H7" s="147"/>
      <c r="I7" s="147"/>
      <c r="J7" s="147"/>
      <c r="K7" s="147"/>
      <c r="L7" s="293">
        <v>3.23</v>
      </c>
      <c r="M7" s="293">
        <v>19.46</v>
      </c>
      <c r="N7" s="293">
        <v>24.75</v>
      </c>
      <c r="O7" s="293">
        <v>24.29</v>
      </c>
      <c r="P7" s="293">
        <v>25.14</v>
      </c>
      <c r="Q7" s="293">
        <v>21.38</v>
      </c>
      <c r="R7" s="293">
        <v>34.380000000000003</v>
      </c>
      <c r="S7" s="293">
        <v>62.81</v>
      </c>
      <c r="T7" s="293">
        <v>49.97</v>
      </c>
      <c r="U7" s="293">
        <v>74.180000000000007</v>
      </c>
      <c r="V7" s="293">
        <v>36.5</v>
      </c>
      <c r="W7" s="293">
        <v>67.58</v>
      </c>
      <c r="X7" s="293">
        <v>88.81</v>
      </c>
      <c r="Y7" s="293">
        <v>128.15648587670003</v>
      </c>
      <c r="Z7" s="293">
        <v>94.94070325339996</v>
      </c>
      <c r="AA7" s="293">
        <f t="shared" si="5"/>
        <v>101.4308118994</v>
      </c>
      <c r="AC7" s="412">
        <v>17.585338797600006</v>
      </c>
      <c r="AD7" s="412">
        <v>38.610732165199998</v>
      </c>
      <c r="AE7" s="412">
        <v>63.20346951909999</v>
      </c>
      <c r="AF7" s="412">
        <v>94.94070325339996</v>
      </c>
      <c r="AG7" s="412">
        <v>24.718944386399997</v>
      </c>
      <c r="AH7" s="412">
        <v>49.131810469399944</v>
      </c>
      <c r="AI7" s="412">
        <f t="shared" ref="AI7:AJ7" si="7">AI297</f>
        <v>76.792614703199973</v>
      </c>
      <c r="AJ7" s="412">
        <f t="shared" si="7"/>
        <v>101.4308118994</v>
      </c>
      <c r="AL7" s="293">
        <f t="shared" si="0"/>
        <v>17.585338797600006</v>
      </c>
      <c r="AM7" s="293">
        <f t="shared" si="1"/>
        <v>21.025393367599992</v>
      </c>
      <c r="AN7" s="293">
        <f t="shared" si="2"/>
        <v>24.592737353899992</v>
      </c>
      <c r="AO7" s="293">
        <f t="shared" si="3"/>
        <v>31.73723373429997</v>
      </c>
      <c r="AP7" s="293">
        <f t="shared" si="4"/>
        <v>24.718944386399997</v>
      </c>
      <c r="AQ7" s="293">
        <f t="shared" si="6"/>
        <v>24.412866082999948</v>
      </c>
      <c r="AR7" s="293">
        <f t="shared" si="6"/>
        <v>27.660804233800029</v>
      </c>
      <c r="AS7" s="293">
        <f t="shared" si="6"/>
        <v>24.638197196200025</v>
      </c>
    </row>
    <row r="8" spans="2:45" ht="15" customHeight="1" outlineLevel="1" x14ac:dyDescent="0.35">
      <c r="B8" s="147" t="s">
        <v>182</v>
      </c>
      <c r="C8" s="147"/>
      <c r="D8" s="147"/>
      <c r="E8" s="147"/>
      <c r="F8" s="147"/>
      <c r="G8" s="147"/>
      <c r="H8" s="147"/>
      <c r="I8" s="147"/>
      <c r="J8" s="147"/>
      <c r="K8" s="147"/>
      <c r="L8" s="293">
        <v>0.2199999999999136</v>
      </c>
      <c r="M8" s="293">
        <v>9.9999999997635314E-3</v>
      </c>
      <c r="N8" s="293">
        <v>1.0000000000218279E-2</v>
      </c>
      <c r="O8" s="293">
        <v>-0.74000000000000909</v>
      </c>
      <c r="P8" s="293">
        <v>-0.97000000000002728</v>
      </c>
      <c r="Q8" s="293">
        <v>-1.5800000000001546</v>
      </c>
      <c r="R8" s="293">
        <v>-1.8100000000001728</v>
      </c>
      <c r="S8" s="293">
        <v>-2.6299999999998818</v>
      </c>
      <c r="T8" s="293">
        <v>-7.1099999999999</v>
      </c>
      <c r="U8" s="293">
        <v>-7.7100000000000364</v>
      </c>
      <c r="V8" s="293">
        <v>-1.1499999999998636</v>
      </c>
      <c r="W8" s="293">
        <v>2.2200000000000273</v>
      </c>
      <c r="X8" s="293">
        <v>51.589999999999691</v>
      </c>
      <c r="Y8" s="293">
        <v>80.887823567993109</v>
      </c>
      <c r="Z8" s="293">
        <v>109.80578112239891</v>
      </c>
      <c r="AA8" s="293">
        <f t="shared" si="5"/>
        <v>133.32184102620022</v>
      </c>
      <c r="AC8" s="412">
        <v>19.720621915898505</v>
      </c>
      <c r="AD8" s="412">
        <v>48.868950477600038</v>
      </c>
      <c r="AE8" s="412">
        <v>83.142263738999645</v>
      </c>
      <c r="AF8" s="412">
        <v>109.80578112239891</v>
      </c>
      <c r="AG8" s="412">
        <v>35.23583023680078</v>
      </c>
      <c r="AH8" s="412">
        <v>82.234817017102387</v>
      </c>
      <c r="AI8" s="412">
        <f t="shared" ref="AI8:AJ8" si="8">AI4-SUM(AI5:AI7)</f>
        <v>118.25493671000345</v>
      </c>
      <c r="AJ8" s="412">
        <f t="shared" si="8"/>
        <v>133.32184102620022</v>
      </c>
      <c r="AL8" s="293">
        <f t="shared" si="0"/>
        <v>19.720621915898505</v>
      </c>
      <c r="AM8" s="293">
        <f t="shared" si="1"/>
        <v>29.148328561701533</v>
      </c>
      <c r="AN8" s="293">
        <f t="shared" si="2"/>
        <v>34.273313261399608</v>
      </c>
      <c r="AO8" s="293">
        <f t="shared" si="3"/>
        <v>26.663517383399267</v>
      </c>
      <c r="AP8" s="293">
        <f t="shared" si="4"/>
        <v>35.23583023680078</v>
      </c>
      <c r="AQ8" s="293">
        <f t="shared" si="6"/>
        <v>46.998986780301607</v>
      </c>
      <c r="AR8" s="293">
        <f t="shared" si="6"/>
        <v>36.020119692901062</v>
      </c>
      <c r="AS8" s="293">
        <f t="shared" si="6"/>
        <v>15.066904316196769</v>
      </c>
    </row>
    <row r="9" spans="2:45" ht="15" customHeight="1" x14ac:dyDescent="0.35">
      <c r="B9" t="s">
        <v>215</v>
      </c>
      <c r="L9" s="294">
        <v>73.02</v>
      </c>
      <c r="M9" s="294">
        <v>84.54</v>
      </c>
      <c r="N9" s="294">
        <v>63.12</v>
      </c>
      <c r="O9" s="294">
        <v>41.36</v>
      </c>
      <c r="P9" s="294">
        <v>45.67</v>
      </c>
      <c r="Q9" s="294">
        <v>161.56</v>
      </c>
      <c r="R9" s="294">
        <v>53.75</v>
      </c>
      <c r="S9" s="294">
        <v>94.94</v>
      </c>
      <c r="T9" s="294">
        <v>191.95</v>
      </c>
      <c r="U9" s="294">
        <v>399.68</v>
      </c>
      <c r="V9" s="294">
        <v>498.41</v>
      </c>
      <c r="W9" s="294">
        <v>635.73</v>
      </c>
      <c r="X9" s="294">
        <v>526.03</v>
      </c>
      <c r="Y9" s="294">
        <v>583.20338532309916</v>
      </c>
      <c r="Z9" s="294">
        <v>316.98253149810029</v>
      </c>
      <c r="AA9" s="294">
        <f t="shared" si="5"/>
        <v>268.31818679569955</v>
      </c>
      <c r="AC9" s="292">
        <v>83.684051357399966</v>
      </c>
      <c r="AD9" s="292">
        <v>248.46635088130034</v>
      </c>
      <c r="AE9" s="286">
        <v>273.47270406580014</v>
      </c>
      <c r="AF9" s="286">
        <v>316.98253149810029</v>
      </c>
      <c r="AG9" s="286">
        <v>15.186135201100015</v>
      </c>
      <c r="AH9" s="286">
        <v>71.190352598599929</v>
      </c>
      <c r="AI9" s="286">
        <v>161.66100925029974</v>
      </c>
      <c r="AJ9" s="286">
        <v>268.31818679569955</v>
      </c>
      <c r="AL9" s="294">
        <f t="shared" si="0"/>
        <v>83.684051357399966</v>
      </c>
      <c r="AM9" s="294">
        <f t="shared" si="1"/>
        <v>164.78229952390038</v>
      </c>
      <c r="AN9" s="294">
        <f t="shared" si="2"/>
        <v>25.006353184499801</v>
      </c>
      <c r="AO9" s="294">
        <f t="shared" si="3"/>
        <v>43.509827432300142</v>
      </c>
      <c r="AP9" s="294">
        <f t="shared" si="4"/>
        <v>15.186135201100015</v>
      </c>
      <c r="AQ9" s="294">
        <f t="shared" si="6"/>
        <v>56.004217397499914</v>
      </c>
      <c r="AR9" s="294">
        <f t="shared" si="6"/>
        <v>90.470656651699812</v>
      </c>
      <c r="AS9" s="294">
        <f t="shared" si="6"/>
        <v>106.6571775453998</v>
      </c>
    </row>
    <row r="10" spans="2:45" ht="15" customHeight="1" x14ac:dyDescent="0.35">
      <c r="B10" s="6" t="s">
        <v>216</v>
      </c>
      <c r="C10" s="6"/>
      <c r="D10" s="6"/>
      <c r="E10" s="6"/>
      <c r="F10" s="6"/>
      <c r="G10" s="6"/>
      <c r="H10" s="6"/>
      <c r="I10" s="6"/>
      <c r="J10" s="6"/>
      <c r="K10" s="6"/>
      <c r="L10" s="285">
        <v>307.92</v>
      </c>
      <c r="M10" s="285">
        <v>352.63</v>
      </c>
      <c r="N10" s="285">
        <v>410.68</v>
      </c>
      <c r="O10" s="285">
        <v>437.2</v>
      </c>
      <c r="P10" s="285">
        <v>419.18</v>
      </c>
      <c r="Q10" s="285">
        <v>566.30999999999995</v>
      </c>
      <c r="R10" s="285">
        <v>533.55999999999995</v>
      </c>
      <c r="S10" s="285">
        <v>555.80999999999995</v>
      </c>
      <c r="T10" s="285">
        <v>588.73</v>
      </c>
      <c r="U10" s="285">
        <v>575.35</v>
      </c>
      <c r="V10" s="285">
        <v>568.29</v>
      </c>
      <c r="W10" s="285">
        <v>674.54</v>
      </c>
      <c r="X10" s="285">
        <v>919.57</v>
      </c>
      <c r="Y10" s="285">
        <v>1001.1165807521845</v>
      </c>
      <c r="Z10" s="285">
        <v>980.70948033179889</v>
      </c>
      <c r="AA10" s="285">
        <f t="shared" si="5"/>
        <v>1061.4088690359995</v>
      </c>
      <c r="AC10" s="318">
        <v>272.84170713689991</v>
      </c>
      <c r="AD10" s="318">
        <v>508.52603057059991</v>
      </c>
      <c r="AE10" s="285">
        <v>728.24064913190193</v>
      </c>
      <c r="AF10" s="285">
        <v>980.70948033179889</v>
      </c>
      <c r="AG10" s="285">
        <v>323.62919311749948</v>
      </c>
      <c r="AH10" s="285">
        <v>551.51403438670286</v>
      </c>
      <c r="AI10" s="285">
        <v>782.86420611400308</v>
      </c>
      <c r="AJ10" s="285">
        <v>1061.4088690359995</v>
      </c>
      <c r="AL10" s="285">
        <f t="shared" si="0"/>
        <v>272.84170713689991</v>
      </c>
      <c r="AM10" s="285">
        <f t="shared" si="1"/>
        <v>235.6843234337</v>
      </c>
      <c r="AN10" s="285">
        <f t="shared" si="2"/>
        <v>219.71461856130202</v>
      </c>
      <c r="AO10" s="285">
        <f t="shared" si="3"/>
        <v>252.46883119989695</v>
      </c>
      <c r="AP10" s="285">
        <f t="shared" si="4"/>
        <v>323.62919311749948</v>
      </c>
      <c r="AQ10" s="285">
        <f t="shared" si="6"/>
        <v>227.88484126920338</v>
      </c>
      <c r="AR10" s="285">
        <f t="shared" si="6"/>
        <v>231.35017172730022</v>
      </c>
      <c r="AS10" s="285">
        <f t="shared" si="6"/>
        <v>278.54466292199641</v>
      </c>
    </row>
    <row r="11" spans="2:45" ht="15" customHeight="1" x14ac:dyDescent="0.35">
      <c r="B11" s="42" t="s">
        <v>217</v>
      </c>
      <c r="C11" s="42"/>
      <c r="D11" s="42"/>
      <c r="E11" s="42"/>
      <c r="F11" s="42"/>
      <c r="G11" s="42"/>
      <c r="H11" s="42"/>
      <c r="I11" s="42"/>
      <c r="J11" s="42"/>
      <c r="K11" s="42"/>
      <c r="L11" s="294">
        <v>196.21</v>
      </c>
      <c r="M11" s="294">
        <v>225.07</v>
      </c>
      <c r="N11" s="294">
        <v>261.81</v>
      </c>
      <c r="O11" s="294">
        <v>255.17</v>
      </c>
      <c r="P11" s="294">
        <v>256.64</v>
      </c>
      <c r="Q11" s="294">
        <v>292.73</v>
      </c>
      <c r="R11" s="294">
        <v>304.74</v>
      </c>
      <c r="S11" s="294">
        <v>326.89</v>
      </c>
      <c r="T11" s="294">
        <v>345.32</v>
      </c>
      <c r="U11" s="294">
        <v>309.02999999999997</v>
      </c>
      <c r="V11" s="294">
        <v>304.44</v>
      </c>
      <c r="W11" s="294">
        <v>335.67</v>
      </c>
      <c r="X11" s="294">
        <v>438.97</v>
      </c>
      <c r="Y11" s="294">
        <v>474.52793994149744</v>
      </c>
      <c r="Z11" s="294">
        <v>489.8646370012994</v>
      </c>
      <c r="AA11" s="294">
        <f t="shared" si="5"/>
        <v>493.30185128609895</v>
      </c>
      <c r="AC11" s="292">
        <v>115.47522345149997</v>
      </c>
      <c r="AD11" s="292">
        <v>248.2036151397003</v>
      </c>
      <c r="AE11" s="286">
        <v>372.5621464752013</v>
      </c>
      <c r="AF11" s="286">
        <v>489.8646370012994</v>
      </c>
      <c r="AG11" s="286">
        <v>120.37248775539967</v>
      </c>
      <c r="AH11" s="286">
        <v>244.06492588620307</v>
      </c>
      <c r="AI11" s="286">
        <v>369.319150345303</v>
      </c>
      <c r="AJ11" s="286">
        <v>493.30185128609895</v>
      </c>
      <c r="AL11" s="294">
        <f t="shared" si="0"/>
        <v>115.47522345149997</v>
      </c>
      <c r="AM11" s="294">
        <f t="shared" si="1"/>
        <v>132.72839168820033</v>
      </c>
      <c r="AN11" s="294">
        <f t="shared" si="2"/>
        <v>124.358531335501</v>
      </c>
      <c r="AO11" s="294">
        <f t="shared" si="3"/>
        <v>117.3024905260981</v>
      </c>
      <c r="AP11" s="294">
        <f t="shared" si="4"/>
        <v>120.37248775539967</v>
      </c>
      <c r="AQ11" s="294">
        <f t="shared" si="6"/>
        <v>123.6924381308034</v>
      </c>
      <c r="AR11" s="294">
        <f t="shared" si="6"/>
        <v>125.25422445909993</v>
      </c>
      <c r="AS11" s="294">
        <f t="shared" si="6"/>
        <v>123.98270094079595</v>
      </c>
    </row>
    <row r="12" spans="2:45" ht="15" customHeight="1" x14ac:dyDescent="0.35">
      <c r="B12" s="126" t="s">
        <v>218</v>
      </c>
      <c r="C12" s="126"/>
      <c r="D12" s="126"/>
      <c r="E12" s="126"/>
      <c r="F12" s="126"/>
      <c r="G12" s="126"/>
      <c r="H12" s="126"/>
      <c r="I12" s="126"/>
      <c r="J12" s="126"/>
      <c r="K12" s="126"/>
      <c r="L12" s="294">
        <v>54.85</v>
      </c>
      <c r="M12" s="294">
        <v>60.83</v>
      </c>
      <c r="N12" s="294">
        <v>62.66</v>
      </c>
      <c r="O12" s="294">
        <v>66.47</v>
      </c>
      <c r="P12" s="294">
        <v>66.09</v>
      </c>
      <c r="Q12" s="294">
        <v>84.27</v>
      </c>
      <c r="R12" s="294">
        <v>93.89</v>
      </c>
      <c r="S12" s="294">
        <v>100.76</v>
      </c>
      <c r="T12" s="294">
        <v>114.99</v>
      </c>
      <c r="U12" s="294">
        <v>130.69</v>
      </c>
      <c r="V12" s="294">
        <v>141.16</v>
      </c>
      <c r="W12" s="294">
        <v>174.26</v>
      </c>
      <c r="X12" s="294">
        <v>240.61</v>
      </c>
      <c r="Y12" s="294">
        <v>244.06603517530053</v>
      </c>
      <c r="Z12" s="294">
        <v>261.37338874420004</v>
      </c>
      <c r="AA12" s="294">
        <f t="shared" si="5"/>
        <v>273.08875796239971</v>
      </c>
      <c r="AC12" s="292">
        <v>66.967957457199986</v>
      </c>
      <c r="AD12" s="292">
        <v>132.31444830439995</v>
      </c>
      <c r="AE12" s="286">
        <v>196.63600087180001</v>
      </c>
      <c r="AF12" s="286">
        <v>261.37338874420004</v>
      </c>
      <c r="AG12" s="286">
        <v>71.020925547299939</v>
      </c>
      <c r="AH12" s="286">
        <v>139.54655104619991</v>
      </c>
      <c r="AI12" s="286">
        <v>204.98660168849986</v>
      </c>
      <c r="AJ12" s="286">
        <v>273.08875796239971</v>
      </c>
      <c r="AL12" s="294">
        <f t="shared" si="0"/>
        <v>66.967957457199986</v>
      </c>
      <c r="AM12" s="294">
        <f t="shared" si="1"/>
        <v>65.346490847199959</v>
      </c>
      <c r="AN12" s="294">
        <f t="shared" si="2"/>
        <v>64.321552567400062</v>
      </c>
      <c r="AO12" s="285">
        <f t="shared" si="3"/>
        <v>64.737387872400035</v>
      </c>
      <c r="AP12" s="294">
        <f t="shared" si="4"/>
        <v>71.020925547299939</v>
      </c>
      <c r="AQ12" s="294">
        <f t="shared" si="6"/>
        <v>68.52562549889997</v>
      </c>
      <c r="AR12" s="294">
        <f t="shared" si="6"/>
        <v>65.440050642299951</v>
      </c>
      <c r="AS12" s="294">
        <f t="shared" si="6"/>
        <v>68.102156273899851</v>
      </c>
    </row>
    <row r="13" spans="2:45" ht="15" customHeight="1" x14ac:dyDescent="0.35">
      <c r="B13" s="42" t="s">
        <v>219</v>
      </c>
      <c r="C13" s="42"/>
      <c r="D13" s="42"/>
      <c r="E13" s="42"/>
      <c r="F13" s="42"/>
      <c r="G13" s="42"/>
      <c r="H13" s="42"/>
      <c r="I13" s="42"/>
      <c r="J13" s="42"/>
      <c r="K13" s="42"/>
      <c r="L13" s="294">
        <v>56.87</v>
      </c>
      <c r="M13" s="294">
        <v>66.73</v>
      </c>
      <c r="N13" s="294">
        <v>86.21</v>
      </c>
      <c r="O13" s="294">
        <v>115.56</v>
      </c>
      <c r="P13" s="294">
        <v>96.44</v>
      </c>
      <c r="Q13" s="294">
        <v>189.32</v>
      </c>
      <c r="R13" s="294">
        <v>134.91999999999999</v>
      </c>
      <c r="S13" s="294">
        <v>128.16</v>
      </c>
      <c r="T13" s="294">
        <v>128.43</v>
      </c>
      <c r="U13" s="294">
        <v>135.62</v>
      </c>
      <c r="V13" s="294">
        <v>122.7</v>
      </c>
      <c r="W13" s="294">
        <v>164.6</v>
      </c>
      <c r="X13" s="294">
        <v>239.99</v>
      </c>
      <c r="Y13" s="294">
        <v>282.52260563538658</v>
      </c>
      <c r="Z13" s="294">
        <v>229.47145458629944</v>
      </c>
      <c r="AA13" s="294">
        <f t="shared" si="5"/>
        <v>295.01825978750088</v>
      </c>
      <c r="AC13" s="292">
        <v>90.398526228199984</v>
      </c>
      <c r="AD13" s="292">
        <v>128.00796712649969</v>
      </c>
      <c r="AE13" s="286">
        <v>159.04250178490062</v>
      </c>
      <c r="AF13" s="286">
        <v>229.47145458629944</v>
      </c>
      <c r="AG13" s="286">
        <v>132.23577981479986</v>
      </c>
      <c r="AH13" s="286">
        <v>167.90255745429991</v>
      </c>
      <c r="AI13" s="286">
        <v>208.55845408020022</v>
      </c>
      <c r="AJ13" s="286">
        <v>295.01825978750088</v>
      </c>
      <c r="AL13" s="294">
        <f t="shared" si="0"/>
        <v>90.398526228199984</v>
      </c>
      <c r="AM13" s="294">
        <f t="shared" si="1"/>
        <v>37.609440898299709</v>
      </c>
      <c r="AN13" s="294">
        <f t="shared" si="2"/>
        <v>31.034534658400929</v>
      </c>
      <c r="AO13" s="294">
        <f t="shared" si="3"/>
        <v>70.428952801398822</v>
      </c>
      <c r="AP13" s="294">
        <f t="shared" si="4"/>
        <v>132.23577981479986</v>
      </c>
      <c r="AQ13" s="294">
        <f t="shared" si="6"/>
        <v>35.666777639500054</v>
      </c>
      <c r="AR13" s="294">
        <f t="shared" si="6"/>
        <v>40.655896625900311</v>
      </c>
      <c r="AS13" s="294">
        <f t="shared" si="6"/>
        <v>86.45980570730066</v>
      </c>
    </row>
    <row r="14" spans="2:45" ht="15" customHeight="1" x14ac:dyDescent="0.35">
      <c r="B14" s="42" t="s">
        <v>220</v>
      </c>
      <c r="C14" s="42"/>
      <c r="D14" s="42"/>
      <c r="E14" s="42"/>
      <c r="F14" s="42"/>
      <c r="G14" s="42"/>
      <c r="H14" s="42"/>
      <c r="I14" s="42"/>
      <c r="J14" s="42"/>
      <c r="K14" s="42"/>
      <c r="L14" s="294">
        <v>5.04</v>
      </c>
      <c r="M14" s="294">
        <v>4.8</v>
      </c>
      <c r="N14" s="294">
        <v>6.83</v>
      </c>
      <c r="O14" s="294">
        <v>14.73</v>
      </c>
      <c r="P14" s="294">
        <v>21.76</v>
      </c>
      <c r="Q14" s="294">
        <v>-1.52</v>
      </c>
      <c r="R14" s="294">
        <v>-0.18</v>
      </c>
      <c r="S14" s="294">
        <v>2.71</v>
      </c>
      <c r="T14" s="294">
        <v>1.65</v>
      </c>
      <c r="U14" s="294">
        <v>3.39</v>
      </c>
      <c r="V14" s="294">
        <v>-6.15</v>
      </c>
      <c r="W14" s="294">
        <v>41.18</v>
      </c>
      <c r="X14" s="294">
        <v>179.27</v>
      </c>
      <c r="Y14" s="294">
        <v>13.737700874501705</v>
      </c>
      <c r="Z14" s="294">
        <v>-119.5241846955</v>
      </c>
      <c r="AA14" s="294">
        <f t="shared" si="5"/>
        <v>51.578586327200007</v>
      </c>
      <c r="AC14" s="292">
        <v>11.342129050899988</v>
      </c>
      <c r="AD14" s="292">
        <v>11.668305554000037</v>
      </c>
      <c r="AE14" s="286">
        <v>18.272094929399916</v>
      </c>
      <c r="AF14" s="286">
        <v>-119.5241846955</v>
      </c>
      <c r="AG14" s="286">
        <v>21.465363359700024</v>
      </c>
      <c r="AH14" s="286">
        <v>3.8996866407000397</v>
      </c>
      <c r="AI14" s="286">
        <v>-0.50877134110001476</v>
      </c>
      <c r="AJ14" s="286">
        <v>51.578586327200007</v>
      </c>
      <c r="AL14" s="294">
        <f t="shared" si="0"/>
        <v>11.342129050899988</v>
      </c>
      <c r="AM14" s="294">
        <f t="shared" si="1"/>
        <v>0.32617650310004898</v>
      </c>
      <c r="AN14" s="294">
        <f t="shared" si="2"/>
        <v>6.6037893753998791</v>
      </c>
      <c r="AO14" s="285">
        <f t="shared" si="3"/>
        <v>-137.79627962489991</v>
      </c>
      <c r="AP14" s="294">
        <f t="shared" si="4"/>
        <v>21.465363359700024</v>
      </c>
      <c r="AQ14" s="294">
        <f t="shared" si="6"/>
        <v>-17.565676718999985</v>
      </c>
      <c r="AR14" s="294">
        <f t="shared" si="6"/>
        <v>-4.4084579818000549</v>
      </c>
      <c r="AS14" s="294">
        <f t="shared" si="6"/>
        <v>52.087357668300022</v>
      </c>
    </row>
    <row r="15" spans="2:45" ht="15" customHeight="1" x14ac:dyDescent="0.35">
      <c r="B15" s="127" t="s">
        <v>70</v>
      </c>
      <c r="C15" s="127"/>
      <c r="D15" s="127"/>
      <c r="E15" s="127"/>
      <c r="F15" s="127"/>
      <c r="G15" s="127"/>
      <c r="H15" s="127"/>
      <c r="I15" s="127"/>
      <c r="J15" s="127"/>
      <c r="K15" s="127"/>
      <c r="L15" s="285">
        <v>712.75</v>
      </c>
      <c r="M15" s="285">
        <v>800.74</v>
      </c>
      <c r="N15" s="285">
        <v>937.58</v>
      </c>
      <c r="O15" s="285">
        <v>920.51</v>
      </c>
      <c r="P15" s="285">
        <v>903.2</v>
      </c>
      <c r="Q15" s="285">
        <v>1142.29</v>
      </c>
      <c r="R15" s="285">
        <v>1170.95</v>
      </c>
      <c r="S15" s="285">
        <v>1366.32</v>
      </c>
      <c r="T15" s="285">
        <v>1299.9100000000001</v>
      </c>
      <c r="U15" s="285">
        <v>1651.42</v>
      </c>
      <c r="V15" s="285">
        <v>1654.73</v>
      </c>
      <c r="W15" s="285">
        <v>1760.04</v>
      </c>
      <c r="X15" s="285">
        <v>2157.21</v>
      </c>
      <c r="Y15" s="285">
        <v>1834.6680351283469</v>
      </c>
      <c r="Z15" s="285">
        <v>1536.5785512645984</v>
      </c>
      <c r="AA15" s="285">
        <f t="shared" si="5"/>
        <v>1946.6153249393981</v>
      </c>
      <c r="AC15" s="318">
        <v>453.76879259609865</v>
      </c>
      <c r="AD15" s="318">
        <v>960.25711214069895</v>
      </c>
      <c r="AE15" s="285">
        <v>1294.295336042997</v>
      </c>
      <c r="AF15" s="285">
        <v>1536.5785512645984</v>
      </c>
      <c r="AG15" s="285">
        <v>476.26175045680122</v>
      </c>
      <c r="AH15" s="285">
        <v>947.79234485279846</v>
      </c>
      <c r="AI15" s="285">
        <v>1390.1284389262985</v>
      </c>
      <c r="AJ15" s="285">
        <v>1946.6153249393981</v>
      </c>
      <c r="AL15" s="285">
        <f t="shared" si="0"/>
        <v>453.76879259609865</v>
      </c>
      <c r="AM15" s="285">
        <f t="shared" si="1"/>
        <v>506.4883195446003</v>
      </c>
      <c r="AN15" s="285">
        <f t="shared" si="2"/>
        <v>334.038223902298</v>
      </c>
      <c r="AO15" s="285">
        <f t="shared" si="3"/>
        <v>242.28321522160149</v>
      </c>
      <c r="AP15" s="285">
        <f t="shared" si="4"/>
        <v>476.26175045680122</v>
      </c>
      <c r="AQ15" s="285">
        <f t="shared" si="6"/>
        <v>471.53059439599724</v>
      </c>
      <c r="AR15" s="285">
        <f t="shared" si="6"/>
        <v>442.33609407350002</v>
      </c>
      <c r="AS15" s="285">
        <f t="shared" si="6"/>
        <v>556.48688601309959</v>
      </c>
    </row>
    <row r="16" spans="2:45" ht="15" customHeight="1" x14ac:dyDescent="0.35">
      <c r="B16" s="42" t="s">
        <v>422</v>
      </c>
      <c r="C16" s="42"/>
      <c r="D16" s="42"/>
      <c r="E16" s="42"/>
      <c r="F16" s="42"/>
      <c r="G16" s="42"/>
      <c r="H16" s="42"/>
      <c r="I16" s="42"/>
      <c r="J16" s="42"/>
      <c r="K16" s="42"/>
      <c r="L16" s="295">
        <v>0.75</v>
      </c>
      <c r="M16" s="295">
        <v>0.75</v>
      </c>
      <c r="N16" s="295">
        <v>0.73</v>
      </c>
      <c r="O16" s="295">
        <v>0.7</v>
      </c>
      <c r="P16" s="295">
        <v>0.71</v>
      </c>
      <c r="Q16" s="295">
        <v>0.74</v>
      </c>
      <c r="R16" s="295">
        <v>0.71</v>
      </c>
      <c r="S16" s="295">
        <v>0.75</v>
      </c>
      <c r="T16" s="295">
        <v>0.77</v>
      </c>
      <c r="U16" s="295">
        <v>0.9</v>
      </c>
      <c r="V16" s="295">
        <v>0.96</v>
      </c>
      <c r="W16" s="295">
        <v>1</v>
      </c>
      <c r="X16" s="295">
        <v>0.91</v>
      </c>
      <c r="Y16" s="295">
        <v>0.81947130775513066</v>
      </c>
      <c r="Z16" s="295">
        <v>0.66236696656512473</v>
      </c>
      <c r="AA16" s="295">
        <f t="shared" si="5"/>
        <v>0.72415292141250398</v>
      </c>
      <c r="AC16" s="276">
        <v>0.71846114400255634</v>
      </c>
      <c r="AD16" s="276">
        <v>0.79448832563334737</v>
      </c>
      <c r="AE16" s="305">
        <v>0.7478055968726296</v>
      </c>
      <c r="AF16" s="305">
        <v>0.66236696656512473</v>
      </c>
      <c r="AG16" s="305">
        <v>0.62400044123555032</v>
      </c>
      <c r="AH16" s="305">
        <v>0.66548340882865009</v>
      </c>
      <c r="AI16" s="305">
        <v>0.6909735155924368</v>
      </c>
      <c r="AJ16" s="305">
        <v>0.72415292141250398</v>
      </c>
      <c r="AL16" s="295">
        <v>0.71851546914088471</v>
      </c>
      <c r="AM16" s="295">
        <v>0.87770980990174496</v>
      </c>
      <c r="AN16" s="295">
        <v>0.63975179070747312</v>
      </c>
      <c r="AO16" s="295">
        <v>0.41</v>
      </c>
      <c r="AP16" s="295">
        <v>0.59</v>
      </c>
      <c r="AQ16" s="295">
        <v>0.71</v>
      </c>
      <c r="AR16" s="295">
        <v>0.75276221444706937</v>
      </c>
      <c r="AS16" s="295">
        <v>0</v>
      </c>
    </row>
    <row r="17" spans="1:45" ht="15" customHeight="1" outlineLevel="1" x14ac:dyDescent="0.35">
      <c r="B17" s="147" t="s">
        <v>180</v>
      </c>
      <c r="C17" s="147"/>
      <c r="D17" s="147"/>
      <c r="E17" s="147"/>
      <c r="F17" s="147"/>
      <c r="G17" s="147"/>
      <c r="H17" s="147"/>
      <c r="I17" s="147"/>
      <c r="J17" s="147"/>
      <c r="K17" s="147"/>
      <c r="L17" s="293">
        <v>461.67</v>
      </c>
      <c r="M17" s="293">
        <v>539.28</v>
      </c>
      <c r="N17" s="293">
        <v>633.44000000000005</v>
      </c>
      <c r="O17" s="293">
        <v>590.25</v>
      </c>
      <c r="P17" s="293">
        <v>544.48</v>
      </c>
      <c r="Q17" s="293">
        <v>690.16</v>
      </c>
      <c r="R17" s="293">
        <v>666.47</v>
      </c>
      <c r="S17" s="293">
        <v>728.59</v>
      </c>
      <c r="T17" s="293">
        <v>652.79</v>
      </c>
      <c r="U17" s="293">
        <v>913.57</v>
      </c>
      <c r="V17" s="293">
        <v>856.47</v>
      </c>
      <c r="W17" s="293">
        <v>949.78</v>
      </c>
      <c r="X17" s="293">
        <v>1248.27</v>
      </c>
      <c r="Y17" s="293">
        <v>1086.6112688606925</v>
      </c>
      <c r="Z17" s="293">
        <v>746.17847385779987</v>
      </c>
      <c r="AA17" s="293">
        <f t="shared" si="5"/>
        <v>732.26275650629907</v>
      </c>
      <c r="AC17" s="412">
        <v>227.73583553269992</v>
      </c>
      <c r="AD17" s="412">
        <v>474.62593293939938</v>
      </c>
      <c r="AE17" s="412">
        <v>611.34790608250023</v>
      </c>
      <c r="AF17" s="412">
        <v>746.17847385779987</v>
      </c>
      <c r="AG17" s="412">
        <v>168.49824414799997</v>
      </c>
      <c r="AH17" s="412">
        <v>311.94620513259935</v>
      </c>
      <c r="AI17" s="412">
        <f t="shared" ref="AI17:AJ17" si="9">AI200</f>
        <v>529.65688279409881</v>
      </c>
      <c r="AJ17" s="412">
        <f t="shared" si="9"/>
        <v>732.26275650629907</v>
      </c>
      <c r="AL17" s="293">
        <f t="shared" si="0"/>
        <v>227.73583553269992</v>
      </c>
      <c r="AM17" s="293">
        <f t="shared" si="1"/>
        <v>246.89009740669945</v>
      </c>
      <c r="AN17" s="293">
        <f t="shared" si="2"/>
        <v>136.72197314310085</v>
      </c>
      <c r="AO17" s="293">
        <f t="shared" si="3"/>
        <v>134.83056777529964</v>
      </c>
      <c r="AP17" s="293">
        <f t="shared" si="4"/>
        <v>168.49824414799997</v>
      </c>
      <c r="AQ17" s="293">
        <f>AH17-AG17</f>
        <v>143.44796098459938</v>
      </c>
      <c r="AR17" s="293">
        <f>AI17-AH17</f>
        <v>217.71067766149946</v>
      </c>
      <c r="AS17" s="293">
        <f>AJ17-AI17</f>
        <v>202.60587371220026</v>
      </c>
    </row>
    <row r="18" spans="1:45" ht="15" customHeight="1" outlineLevel="1" x14ac:dyDescent="0.35">
      <c r="B18" s="147" t="s">
        <v>9</v>
      </c>
      <c r="C18" s="147"/>
      <c r="D18" s="147"/>
      <c r="E18" s="147"/>
      <c r="F18" s="147"/>
      <c r="G18" s="147"/>
      <c r="H18" s="147"/>
      <c r="I18" s="147"/>
      <c r="J18" s="147"/>
      <c r="K18" s="147"/>
      <c r="L18" s="293">
        <v>288.33</v>
      </c>
      <c r="M18" s="293">
        <v>270.17</v>
      </c>
      <c r="N18" s="293">
        <v>317.66000000000003</v>
      </c>
      <c r="O18" s="293">
        <v>329.5</v>
      </c>
      <c r="P18" s="293">
        <v>359.28</v>
      </c>
      <c r="Q18" s="293">
        <v>461.9</v>
      </c>
      <c r="R18" s="293">
        <v>501.53</v>
      </c>
      <c r="S18" s="293">
        <v>598.58000000000004</v>
      </c>
      <c r="T18" s="293">
        <v>634.41999999999996</v>
      </c>
      <c r="U18" s="293">
        <v>614.53</v>
      </c>
      <c r="V18" s="293">
        <v>776.55</v>
      </c>
      <c r="W18" s="293">
        <v>746.68</v>
      </c>
      <c r="X18" s="293">
        <v>655.08000000000004</v>
      </c>
      <c r="Y18" s="293">
        <v>583.70266976659889</v>
      </c>
      <c r="Z18" s="293">
        <v>857.59150980290212</v>
      </c>
      <c r="AA18" s="293">
        <f t="shared" si="5"/>
        <v>1097.9568189180006</v>
      </c>
      <c r="AC18" s="412">
        <v>222.60244022539987</v>
      </c>
      <c r="AD18" s="412">
        <v>471.22448362749992</v>
      </c>
      <c r="AE18" s="412">
        <v>639.35</v>
      </c>
      <c r="AF18" s="412">
        <v>857.59150980290212</v>
      </c>
      <c r="AG18" s="412">
        <v>284.24419354300005</v>
      </c>
      <c r="AH18" s="412">
        <v>596.78330853010073</v>
      </c>
      <c r="AI18" s="412">
        <f t="shared" ref="AI18:AJ18" si="10">AI154</f>
        <v>801.39535388040179</v>
      </c>
      <c r="AJ18" s="412">
        <f t="shared" si="10"/>
        <v>1097.9568189180006</v>
      </c>
      <c r="AL18" s="293">
        <f t="shared" si="0"/>
        <v>222.60244022539987</v>
      </c>
      <c r="AM18" s="293">
        <f t="shared" si="1"/>
        <v>248.62204340210005</v>
      </c>
      <c r="AN18" s="293">
        <f t="shared" si="2"/>
        <v>168.1255163725001</v>
      </c>
      <c r="AO18" s="293">
        <f t="shared" si="3"/>
        <v>218.2415098029021</v>
      </c>
      <c r="AP18" s="293">
        <f t="shared" si="4"/>
        <v>284.24419354300005</v>
      </c>
      <c r="AQ18" s="293">
        <f t="shared" si="6"/>
        <v>312.53911498710067</v>
      </c>
      <c r="AR18" s="293">
        <f t="shared" si="6"/>
        <v>204.61204535030106</v>
      </c>
      <c r="AS18" s="293">
        <f t="shared" si="6"/>
        <v>296.56146503759885</v>
      </c>
    </row>
    <row r="19" spans="1:45" ht="15" customHeight="1" outlineLevel="1" x14ac:dyDescent="0.35">
      <c r="B19" s="147" t="s">
        <v>181</v>
      </c>
      <c r="C19" s="147"/>
      <c r="D19" s="147"/>
      <c r="E19" s="147"/>
      <c r="F19" s="147"/>
      <c r="G19" s="147"/>
      <c r="H19" s="147"/>
      <c r="I19" s="147"/>
      <c r="J19" s="147"/>
      <c r="K19" s="147"/>
      <c r="L19" s="293">
        <v>-0.44</v>
      </c>
      <c r="M19" s="293">
        <v>13.1</v>
      </c>
      <c r="N19" s="293">
        <v>16.559999999999999</v>
      </c>
      <c r="O19" s="293">
        <v>14.45</v>
      </c>
      <c r="P19" s="293">
        <v>15.29</v>
      </c>
      <c r="Q19" s="293">
        <v>12.3</v>
      </c>
      <c r="R19" s="293">
        <v>25.07</v>
      </c>
      <c r="S19" s="293">
        <v>56.3</v>
      </c>
      <c r="T19" s="293">
        <v>32.54</v>
      </c>
      <c r="U19" s="293">
        <v>138.93</v>
      </c>
      <c r="V19" s="293">
        <v>25.99</v>
      </c>
      <c r="W19" s="293">
        <v>48.72</v>
      </c>
      <c r="X19" s="293">
        <v>177.42</v>
      </c>
      <c r="Y19" s="293">
        <v>155.57541180649969</v>
      </c>
      <c r="Z19" s="293">
        <v>50.106410112599967</v>
      </c>
      <c r="AA19" s="293">
        <f t="shared" si="5"/>
        <v>55.270887538699895</v>
      </c>
      <c r="AC19" s="412">
        <v>8.1108967535000183</v>
      </c>
      <c r="AD19" s="412">
        <v>14.731751172700005</v>
      </c>
      <c r="AE19" s="412">
        <v>29.201875327800014</v>
      </c>
      <c r="AF19" s="412">
        <v>50.106410112599967</v>
      </c>
      <c r="AG19" s="412">
        <v>12.958628695199996</v>
      </c>
      <c r="AH19" s="412">
        <v>25.299505722799971</v>
      </c>
      <c r="AI19" s="412">
        <f t="shared" ref="AI19:AJ19" si="11">AI304</f>
        <v>41.649649285599963</v>
      </c>
      <c r="AJ19" s="412">
        <f t="shared" si="11"/>
        <v>55.270887538699895</v>
      </c>
      <c r="AL19" s="293">
        <f t="shared" si="0"/>
        <v>8.1108967535000183</v>
      </c>
      <c r="AM19" s="293">
        <f t="shared" si="1"/>
        <v>6.6208544191999863</v>
      </c>
      <c r="AN19" s="293">
        <f t="shared" si="2"/>
        <v>14.470124155100009</v>
      </c>
      <c r="AO19" s="293">
        <f t="shared" si="3"/>
        <v>20.904534784799953</v>
      </c>
      <c r="AP19" s="293">
        <f t="shared" si="4"/>
        <v>12.958628695199996</v>
      </c>
      <c r="AQ19" s="293">
        <f t="shared" si="6"/>
        <v>12.340877027599975</v>
      </c>
      <c r="AR19" s="293">
        <f t="shared" si="6"/>
        <v>16.350143562799992</v>
      </c>
      <c r="AS19" s="293">
        <f t="shared" si="6"/>
        <v>13.621238253099932</v>
      </c>
    </row>
    <row r="20" spans="1:45" ht="15" customHeight="1" outlineLevel="1" x14ac:dyDescent="0.35">
      <c r="B20" s="147" t="s">
        <v>182</v>
      </c>
      <c r="C20" s="147"/>
      <c r="D20" s="147"/>
      <c r="E20" s="147"/>
      <c r="F20" s="147"/>
      <c r="G20" s="147"/>
      <c r="H20" s="147"/>
      <c r="I20" s="147"/>
      <c r="J20" s="147"/>
      <c r="K20" s="147"/>
      <c r="L20" s="293">
        <v>-36.809999999999945</v>
      </c>
      <c r="M20" s="293">
        <v>-21.810000000000059</v>
      </c>
      <c r="N20" s="293">
        <v>-30.080000000000041</v>
      </c>
      <c r="O20" s="293">
        <v>-13.690000000000055</v>
      </c>
      <c r="P20" s="293">
        <v>-15.849999999999909</v>
      </c>
      <c r="Q20" s="293">
        <v>-22.069999999999936</v>
      </c>
      <c r="R20" s="293">
        <v>-22.119999999999891</v>
      </c>
      <c r="S20" s="293">
        <v>-17.150000000000091</v>
      </c>
      <c r="T20" s="293">
        <v>-19.839999999999918</v>
      </c>
      <c r="U20" s="293">
        <v>-15.6099999999999</v>
      </c>
      <c r="V20" s="293">
        <v>-4.2799999999999727</v>
      </c>
      <c r="W20" s="293">
        <v>14.8599999999999</v>
      </c>
      <c r="X20" s="293">
        <v>76.440000000000055</v>
      </c>
      <c r="Y20" s="293">
        <v>8.77868469455575</v>
      </c>
      <c r="Z20" s="293">
        <v>-117.29784250870352</v>
      </c>
      <c r="AA20" s="293">
        <f t="shared" si="5"/>
        <v>61.124861976398279</v>
      </c>
      <c r="AC20" s="412">
        <v>-4.6803799155011916</v>
      </c>
      <c r="AD20" s="412">
        <v>-0.32505559890034874</v>
      </c>
      <c r="AE20" s="412">
        <v>14.395554632696758</v>
      </c>
      <c r="AF20" s="412">
        <v>-117.29784250870352</v>
      </c>
      <c r="AG20" s="412">
        <v>10.560684070601212</v>
      </c>
      <c r="AH20" s="412">
        <v>13.763325467298387</v>
      </c>
      <c r="AI20" s="412">
        <f t="shared" ref="AI20:AJ20" si="12">AI15-SUM(AI17:AI19)</f>
        <v>17.42655296619796</v>
      </c>
      <c r="AJ20" s="412">
        <f t="shared" si="12"/>
        <v>61.124861976398279</v>
      </c>
      <c r="AL20" s="293">
        <f t="shared" si="0"/>
        <v>-4.6803799155011916</v>
      </c>
      <c r="AM20" s="293">
        <f t="shared" si="1"/>
        <v>4.3553243166008428</v>
      </c>
      <c r="AN20" s="293">
        <f t="shared" si="2"/>
        <v>14.720610231597107</v>
      </c>
      <c r="AO20" s="293">
        <f t="shared" si="3"/>
        <v>-131.69339714140028</v>
      </c>
      <c r="AP20" s="293">
        <f t="shared" si="4"/>
        <v>10.560684070601212</v>
      </c>
      <c r="AQ20" s="293">
        <f t="shared" si="6"/>
        <v>3.2026413966971745</v>
      </c>
      <c r="AR20" s="293">
        <f t="shared" si="6"/>
        <v>3.6632274988995732</v>
      </c>
      <c r="AS20" s="293">
        <f t="shared" si="6"/>
        <v>43.698309010200319</v>
      </c>
    </row>
    <row r="21" spans="1:45" ht="15" customHeight="1" x14ac:dyDescent="0.35">
      <c r="B21" s="42" t="s">
        <v>222</v>
      </c>
      <c r="C21" s="42"/>
      <c r="D21" s="42"/>
      <c r="E21" s="42"/>
      <c r="F21" s="42"/>
      <c r="G21" s="42"/>
      <c r="H21" s="42"/>
      <c r="I21" s="42"/>
      <c r="J21" s="42"/>
      <c r="K21" s="42"/>
      <c r="L21" s="294">
        <v>-0.16</v>
      </c>
      <c r="M21" s="294">
        <v>-0.27</v>
      </c>
      <c r="N21" s="294">
        <v>0</v>
      </c>
      <c r="O21" s="294">
        <v>1.29</v>
      </c>
      <c r="P21" s="294">
        <v>0.02</v>
      </c>
      <c r="Q21" s="294">
        <v>-0.17</v>
      </c>
      <c r="R21" s="294">
        <v>4.7</v>
      </c>
      <c r="S21" s="294">
        <v>-0.19</v>
      </c>
      <c r="T21" s="294">
        <v>0.33</v>
      </c>
      <c r="U21" s="294">
        <v>1.24</v>
      </c>
      <c r="V21" s="294">
        <v>0.7</v>
      </c>
      <c r="W21" s="294">
        <v>1.56</v>
      </c>
      <c r="X21" s="294">
        <v>-5.61</v>
      </c>
      <c r="Y21" s="294">
        <v>-16.467327647599994</v>
      </c>
      <c r="Z21" s="294">
        <v>-140.36526277979999</v>
      </c>
      <c r="AA21" s="294">
        <f t="shared" si="5"/>
        <v>-1.9697827931999961</v>
      </c>
      <c r="AC21" s="292">
        <v>1.0119990000000001E-2</v>
      </c>
      <c r="AD21" s="292">
        <v>2.2413166499999999</v>
      </c>
      <c r="AE21" s="286">
        <v>2.0794881901999993</v>
      </c>
      <c r="AF21" s="286">
        <v>-140.36526277979999</v>
      </c>
      <c r="AG21" s="286">
        <v>-0.20201452999999997</v>
      </c>
      <c r="AH21" s="286">
        <v>-0.38353790000000715</v>
      </c>
      <c r="AI21" s="286">
        <v>-0.46470312400000058</v>
      </c>
      <c r="AJ21" s="286">
        <v>-1.9697827931999961</v>
      </c>
      <c r="AL21" s="294">
        <f t="shared" si="0"/>
        <v>1.0119990000000001E-2</v>
      </c>
      <c r="AM21" s="294">
        <f t="shared" si="1"/>
        <v>2.2311966599999997</v>
      </c>
      <c r="AN21" s="294">
        <f t="shared" si="2"/>
        <v>-0.1618284598000006</v>
      </c>
      <c r="AO21" s="294">
        <f t="shared" si="3"/>
        <v>-142.44475097</v>
      </c>
      <c r="AP21" s="294">
        <f t="shared" si="4"/>
        <v>-0.20201452999999997</v>
      </c>
      <c r="AQ21" s="294">
        <f t="shared" si="6"/>
        <v>-0.18152337000000718</v>
      </c>
      <c r="AR21" s="294">
        <f t="shared" si="6"/>
        <v>-8.116522399999343E-2</v>
      </c>
      <c r="AS21" s="294">
        <f t="shared" si="6"/>
        <v>-1.5050796691999955</v>
      </c>
    </row>
    <row r="22" spans="1:45" ht="15" customHeight="1" x14ac:dyDescent="0.35">
      <c r="B22" s="42" t="s">
        <v>223</v>
      </c>
      <c r="C22" s="42"/>
      <c r="D22" s="42"/>
      <c r="E22" s="42"/>
      <c r="F22" s="42"/>
      <c r="G22" s="42"/>
      <c r="H22" s="42"/>
      <c r="I22" s="42"/>
      <c r="J22" s="42"/>
      <c r="K22" s="42"/>
      <c r="L22" s="294">
        <v>434.4</v>
      </c>
      <c r="M22" s="294">
        <v>468.49</v>
      </c>
      <c r="N22" s="294">
        <v>502.71</v>
      </c>
      <c r="O22" s="294">
        <v>464.67</v>
      </c>
      <c r="P22" s="294">
        <v>499.78</v>
      </c>
      <c r="Q22" s="294">
        <v>587.47</v>
      </c>
      <c r="R22" s="294">
        <v>624.5</v>
      </c>
      <c r="S22" s="294">
        <v>582.87</v>
      </c>
      <c r="T22" s="294">
        <v>562.04</v>
      </c>
      <c r="U22" s="294">
        <v>608.95000000000005</v>
      </c>
      <c r="V22" s="294">
        <v>616.61</v>
      </c>
      <c r="W22" s="294">
        <v>623.32000000000005</v>
      </c>
      <c r="X22" s="294">
        <v>771.06</v>
      </c>
      <c r="Y22" s="294">
        <v>964.59857069360169</v>
      </c>
      <c r="Z22" s="294">
        <v>1428.7491631995006</v>
      </c>
      <c r="AA22" s="294">
        <f t="shared" si="5"/>
        <v>1015.6956421568001</v>
      </c>
      <c r="AC22" s="292">
        <v>199.42460755890048</v>
      </c>
      <c r="AD22" s="292">
        <v>400.86241258580043</v>
      </c>
      <c r="AE22" s="286">
        <v>608.07898352210054</v>
      </c>
      <c r="AF22" s="286">
        <v>1428.7491631995006</v>
      </c>
      <c r="AG22" s="286">
        <v>246.41099030189977</v>
      </c>
      <c r="AH22" s="286">
        <v>498.30551537559978</v>
      </c>
      <c r="AI22" s="286">
        <v>769.06059541590037</v>
      </c>
      <c r="AJ22" s="286">
        <v>1015.6956421568001</v>
      </c>
      <c r="AL22" s="294">
        <f t="shared" si="0"/>
        <v>199.42460755890048</v>
      </c>
      <c r="AM22" s="294">
        <f t="shared" si="1"/>
        <v>201.43780502689995</v>
      </c>
      <c r="AN22" s="294">
        <f t="shared" si="2"/>
        <v>207.21657093630012</v>
      </c>
      <c r="AO22" s="294">
        <f t="shared" si="3"/>
        <v>820.67017967740003</v>
      </c>
      <c r="AP22" s="294">
        <f t="shared" si="4"/>
        <v>246.41099030189977</v>
      </c>
      <c r="AQ22" s="294">
        <f t="shared" si="6"/>
        <v>251.89452507370001</v>
      </c>
      <c r="AR22" s="294">
        <f t="shared" si="6"/>
        <v>270.75508004030058</v>
      </c>
      <c r="AS22" s="294">
        <f t="shared" si="6"/>
        <v>246.63504674089972</v>
      </c>
    </row>
    <row r="23" spans="1:45" ht="15" customHeight="1" x14ac:dyDescent="0.35">
      <c r="B23" s="42" t="s">
        <v>224</v>
      </c>
      <c r="C23" s="42"/>
      <c r="D23" s="42"/>
      <c r="E23" s="42"/>
      <c r="F23" s="42"/>
      <c r="G23" s="42"/>
      <c r="H23" s="42"/>
      <c r="I23" s="42"/>
      <c r="J23" s="42"/>
      <c r="K23" s="42"/>
      <c r="L23" s="294">
        <v>11.41</v>
      </c>
      <c r="M23" s="294">
        <v>14.99</v>
      </c>
      <c r="N23" s="294">
        <v>15.23</v>
      </c>
      <c r="O23" s="294">
        <v>18.47</v>
      </c>
      <c r="P23" s="294">
        <v>19.02</v>
      </c>
      <c r="Q23" s="294">
        <v>22.84</v>
      </c>
      <c r="R23" s="294">
        <v>22.21</v>
      </c>
      <c r="S23" s="294">
        <v>19.510000000000002</v>
      </c>
      <c r="T23" s="294">
        <v>16.16</v>
      </c>
      <c r="U23" s="294">
        <v>17.329999999999998</v>
      </c>
      <c r="V23" s="294">
        <v>16.579999999999998</v>
      </c>
      <c r="W23" s="294">
        <v>16.03</v>
      </c>
      <c r="X23" s="294">
        <v>19.75</v>
      </c>
      <c r="Y23" s="294">
        <v>20.937256573500001</v>
      </c>
      <c r="Z23" s="294">
        <v>23.376094109299995</v>
      </c>
      <c r="AA23" s="294">
        <f t="shared" si="5"/>
        <v>29.397213914800005</v>
      </c>
      <c r="AC23" s="292">
        <v>4.803682790399999</v>
      </c>
      <c r="AD23" s="292">
        <v>9.4321206325999984</v>
      </c>
      <c r="AE23" s="286">
        <v>14.082849322199992</v>
      </c>
      <c r="AF23" s="286">
        <v>23.376094109299995</v>
      </c>
      <c r="AG23" s="286">
        <v>11.747960290099993</v>
      </c>
      <c r="AH23" s="286">
        <v>17.287310420000004</v>
      </c>
      <c r="AI23" s="286">
        <v>23.2381822981</v>
      </c>
      <c r="AJ23" s="286">
        <v>29.397213914800005</v>
      </c>
      <c r="AL23" s="294">
        <f t="shared" si="0"/>
        <v>4.803682790399999</v>
      </c>
      <c r="AM23" s="294">
        <f t="shared" si="1"/>
        <v>4.6284378421999994</v>
      </c>
      <c r="AN23" s="294">
        <f t="shared" si="2"/>
        <v>4.650728689599994</v>
      </c>
      <c r="AO23" s="294">
        <f t="shared" si="3"/>
        <v>9.2932447871000026</v>
      </c>
      <c r="AP23" s="294">
        <f t="shared" si="4"/>
        <v>11.747960290099993</v>
      </c>
      <c r="AQ23" s="294">
        <f t="shared" si="6"/>
        <v>5.5393501299000114</v>
      </c>
      <c r="AR23" s="294">
        <f t="shared" si="6"/>
        <v>5.9508718780999956</v>
      </c>
      <c r="AS23" s="294">
        <f t="shared" si="6"/>
        <v>6.1590316167000054</v>
      </c>
    </row>
    <row r="24" spans="1:45" s="240" customFormat="1" ht="15" customHeight="1" x14ac:dyDescent="0.35">
      <c r="A24" s="6"/>
      <c r="B24" s="127" t="s">
        <v>166</v>
      </c>
      <c r="C24" s="127"/>
      <c r="D24" s="127"/>
      <c r="E24" s="127"/>
      <c r="F24" s="127"/>
      <c r="G24" s="127"/>
      <c r="H24" s="127"/>
      <c r="I24" s="127"/>
      <c r="J24" s="127"/>
      <c r="K24" s="127"/>
      <c r="L24" s="285">
        <v>289.91000000000003</v>
      </c>
      <c r="M24" s="285">
        <v>347.5</v>
      </c>
      <c r="N24" s="285">
        <v>450.11</v>
      </c>
      <c r="O24" s="285">
        <v>473.02</v>
      </c>
      <c r="P24" s="285">
        <v>422.41</v>
      </c>
      <c r="Q24" s="285">
        <v>577.84</v>
      </c>
      <c r="R24" s="285">
        <v>563.96</v>
      </c>
      <c r="S24" s="285">
        <v>803.14</v>
      </c>
      <c r="T24" s="285">
        <v>753.7</v>
      </c>
      <c r="U24" s="285">
        <v>1058.5600000000002</v>
      </c>
      <c r="V24" s="285">
        <v>1053.99</v>
      </c>
      <c r="W24" s="285">
        <v>1151.19</v>
      </c>
      <c r="X24" s="285">
        <v>1411.51</v>
      </c>
      <c r="Y24" s="285">
        <v>874.53939336058784</v>
      </c>
      <c r="Z24" s="285">
        <v>-9.1597806054003392</v>
      </c>
      <c r="AA24" s="285">
        <f t="shared" si="5"/>
        <v>958.3471139042</v>
      </c>
      <c r="AC24" s="318">
        <v>259.15798781759793</v>
      </c>
      <c r="AD24" s="318">
        <v>571.06813683749931</v>
      </c>
      <c r="AE24" s="285">
        <v>702.37869003329774</v>
      </c>
      <c r="AF24" s="285">
        <v>-9.1597806054003392</v>
      </c>
      <c r="AG24" s="285">
        <v>241.39670591500166</v>
      </c>
      <c r="AH24" s="285">
        <v>466.39060199719819</v>
      </c>
      <c r="AI24" s="285">
        <v>643.8413226844973</v>
      </c>
      <c r="AJ24" s="285">
        <v>958.3471139042</v>
      </c>
      <c r="AL24" s="285">
        <f t="shared" si="0"/>
        <v>259.15798781759793</v>
      </c>
      <c r="AM24" s="285">
        <f t="shared" si="1"/>
        <v>311.91014901990138</v>
      </c>
      <c r="AN24" s="285">
        <f t="shared" si="2"/>
        <v>131.31055319579843</v>
      </c>
      <c r="AO24" s="285">
        <f t="shared" si="3"/>
        <v>-711.53847063869807</v>
      </c>
      <c r="AP24" s="285">
        <f t="shared" si="4"/>
        <v>241.39670591500166</v>
      </c>
      <c r="AQ24" s="285">
        <f t="shared" si="6"/>
        <v>224.99389608219653</v>
      </c>
      <c r="AR24" s="285">
        <f t="shared" si="6"/>
        <v>177.45072068729911</v>
      </c>
      <c r="AS24" s="285">
        <f t="shared" si="6"/>
        <v>314.5057912197027</v>
      </c>
    </row>
    <row r="25" spans="1:45" s="240" customFormat="1" ht="15" customHeight="1" outlineLevel="1" x14ac:dyDescent="0.35">
      <c r="A25" s="6"/>
      <c r="B25" s="147" t="s">
        <v>180</v>
      </c>
      <c r="C25" s="147"/>
      <c r="D25" s="147"/>
      <c r="E25" s="147"/>
      <c r="F25" s="147"/>
      <c r="G25" s="147"/>
      <c r="H25" s="147"/>
      <c r="I25" s="147"/>
      <c r="J25" s="147"/>
      <c r="K25" s="147"/>
      <c r="L25" s="293">
        <v>254.17</v>
      </c>
      <c r="M25" s="293">
        <v>288.61</v>
      </c>
      <c r="N25" s="293">
        <v>374.42</v>
      </c>
      <c r="O25" s="293">
        <v>355.45</v>
      </c>
      <c r="P25" s="293">
        <v>275.26</v>
      </c>
      <c r="Q25" s="293">
        <v>400.85</v>
      </c>
      <c r="R25" s="293">
        <v>359.79</v>
      </c>
      <c r="S25" s="293">
        <v>437.02</v>
      </c>
      <c r="T25" s="293">
        <v>399.37</v>
      </c>
      <c r="U25" s="293">
        <v>658.09</v>
      </c>
      <c r="V25" s="293">
        <v>633.49</v>
      </c>
      <c r="W25" s="293">
        <v>697.53</v>
      </c>
      <c r="X25" s="293">
        <v>1007.96</v>
      </c>
      <c r="Y25" s="293">
        <v>854.85381794789453</v>
      </c>
      <c r="Z25" s="293">
        <v>483.99066997550131</v>
      </c>
      <c r="AA25" s="293">
        <f t="shared" si="5"/>
        <v>421.97444924979879</v>
      </c>
      <c r="AC25" s="412">
        <v>163.35057189630007</v>
      </c>
      <c r="AD25" s="412">
        <v>345.00126714949954</v>
      </c>
      <c r="AE25" s="412">
        <v>415.88623288530096</v>
      </c>
      <c r="AF25" s="412">
        <v>483.99066997550131</v>
      </c>
      <c r="AG25" s="412">
        <v>102.5186276779</v>
      </c>
      <c r="AH25" s="412">
        <v>172.48788853590005</v>
      </c>
      <c r="AI25" s="412">
        <f t="shared" ref="AI25:AJ25" si="13">AI208</f>
        <v>289.08587001130013</v>
      </c>
      <c r="AJ25" s="412">
        <f t="shared" si="13"/>
        <v>421.97444924979879</v>
      </c>
      <c r="AL25" s="293">
        <f t="shared" si="0"/>
        <v>163.35057189630007</v>
      </c>
      <c r="AM25" s="293">
        <f t="shared" si="1"/>
        <v>181.65069525319947</v>
      </c>
      <c r="AN25" s="293">
        <f t="shared" si="2"/>
        <v>70.884965735801416</v>
      </c>
      <c r="AO25" s="293">
        <f t="shared" si="3"/>
        <v>68.104437090200349</v>
      </c>
      <c r="AP25" s="293">
        <f t="shared" si="4"/>
        <v>102.5186276779</v>
      </c>
      <c r="AQ25" s="293">
        <f t="shared" si="6"/>
        <v>69.969260858000055</v>
      </c>
      <c r="AR25" s="293">
        <f t="shared" si="6"/>
        <v>116.59798147540008</v>
      </c>
      <c r="AS25" s="293">
        <f t="shared" si="6"/>
        <v>132.88857923849866</v>
      </c>
    </row>
    <row r="26" spans="1:45" ht="15" customHeight="1" outlineLevel="1" x14ac:dyDescent="0.35">
      <c r="B26" s="147" t="s">
        <v>9</v>
      </c>
      <c r="C26" s="147"/>
      <c r="D26" s="147"/>
      <c r="E26" s="147"/>
      <c r="F26" s="147"/>
      <c r="G26" s="147"/>
      <c r="H26" s="147"/>
      <c r="I26" s="147"/>
      <c r="J26" s="147"/>
      <c r="K26" s="147"/>
      <c r="L26" s="293">
        <v>75.94</v>
      </c>
      <c r="M26" s="293">
        <v>74.209999999999994</v>
      </c>
      <c r="N26" s="293">
        <v>98.32</v>
      </c>
      <c r="O26" s="293">
        <v>128.9</v>
      </c>
      <c r="P26" s="293">
        <v>156.84</v>
      </c>
      <c r="Q26" s="293">
        <v>195</v>
      </c>
      <c r="R26" s="293">
        <v>212.49</v>
      </c>
      <c r="S26" s="293">
        <v>340.06</v>
      </c>
      <c r="T26" s="293">
        <v>361.44</v>
      </c>
      <c r="U26" s="293">
        <v>297.63</v>
      </c>
      <c r="V26" s="293">
        <v>417.6</v>
      </c>
      <c r="W26" s="293">
        <v>410.79</v>
      </c>
      <c r="X26" s="293">
        <v>255.81</v>
      </c>
      <c r="Y26" s="293">
        <v>141.76097417359679</v>
      </c>
      <c r="Z26" s="293">
        <v>390.98198284370034</v>
      </c>
      <c r="AA26" s="293">
        <f t="shared" si="5"/>
        <v>522.15863968550025</v>
      </c>
      <c r="AC26" s="412">
        <v>117.31784350959994</v>
      </c>
      <c r="AD26" s="412">
        <v>260.5350013817993</v>
      </c>
      <c r="AE26" s="412">
        <v>317.26</v>
      </c>
      <c r="AF26" s="412">
        <v>390.98198284370034</v>
      </c>
      <c r="AG26" s="412">
        <v>140.2241384288003</v>
      </c>
      <c r="AH26" s="412">
        <v>303.25475289150086</v>
      </c>
      <c r="AI26" s="412">
        <f t="shared" ref="AI26:AJ26" si="14">AI159</f>
        <v>367.18528056260152</v>
      </c>
      <c r="AJ26" s="412">
        <f t="shared" si="14"/>
        <v>522.15863968550025</v>
      </c>
      <c r="AL26" s="293">
        <f t="shared" si="0"/>
        <v>117.31784350959994</v>
      </c>
      <c r="AM26" s="293">
        <f t="shared" si="1"/>
        <v>143.21715787219938</v>
      </c>
      <c r="AN26" s="293">
        <f t="shared" si="2"/>
        <v>56.724998618200686</v>
      </c>
      <c r="AO26" s="293">
        <f t="shared" si="3"/>
        <v>73.721982843700346</v>
      </c>
      <c r="AP26" s="293">
        <f t="shared" si="4"/>
        <v>140.2241384288003</v>
      </c>
      <c r="AQ26" s="293">
        <f t="shared" si="6"/>
        <v>163.03061446270056</v>
      </c>
      <c r="AR26" s="293">
        <f t="shared" si="6"/>
        <v>63.930527671100663</v>
      </c>
      <c r="AS26" s="293">
        <f t="shared" si="6"/>
        <v>154.97335912289873</v>
      </c>
    </row>
    <row r="27" spans="1:45" ht="15" customHeight="1" outlineLevel="1" x14ac:dyDescent="0.35">
      <c r="B27" s="147" t="s">
        <v>181</v>
      </c>
      <c r="C27" s="147"/>
      <c r="D27" s="147"/>
      <c r="E27" s="147"/>
      <c r="F27" s="147"/>
      <c r="G27" s="147"/>
      <c r="H27" s="147"/>
      <c r="I27" s="147"/>
      <c r="J27" s="147"/>
      <c r="K27" s="147"/>
      <c r="L27" s="293">
        <v>-1.78</v>
      </c>
      <c r="M27" s="293">
        <v>8.5399999999999991</v>
      </c>
      <c r="N27" s="293">
        <v>10.23</v>
      </c>
      <c r="O27" s="293">
        <v>8.01</v>
      </c>
      <c r="P27" s="293">
        <v>9.3800000000000008</v>
      </c>
      <c r="Q27" s="293">
        <v>7.23</v>
      </c>
      <c r="R27" s="293">
        <v>17.079999999999998</v>
      </c>
      <c r="S27" s="293">
        <v>46.05</v>
      </c>
      <c r="T27" s="293">
        <v>19.059999999999999</v>
      </c>
      <c r="U27" s="293">
        <v>123.22</v>
      </c>
      <c r="V27" s="293">
        <v>17.149999999999999</v>
      </c>
      <c r="W27" s="293">
        <v>37.700000000000003</v>
      </c>
      <c r="X27" s="293">
        <v>158.63999999999999</v>
      </c>
      <c r="Y27" s="293">
        <v>121.63859164429957</v>
      </c>
      <c r="Z27" s="293">
        <v>21.679877346999906</v>
      </c>
      <c r="AA27" s="293">
        <f t="shared" si="5"/>
        <v>20.481287143199914</v>
      </c>
      <c r="AC27" s="412">
        <v>1.6857580932000154</v>
      </c>
      <c r="AD27" s="412">
        <v>3.0083244640000126</v>
      </c>
      <c r="AE27" s="412">
        <v>9.1619622416000031</v>
      </c>
      <c r="AF27" s="412">
        <v>21.679877346999906</v>
      </c>
      <c r="AG27" s="412">
        <v>4.6502614953000005</v>
      </c>
      <c r="AH27" s="412">
        <v>8.8742233531999517</v>
      </c>
      <c r="AI27" s="412">
        <f t="shared" ref="AI27:AJ27" si="15">AI309</f>
        <v>16.480953297899969</v>
      </c>
      <c r="AJ27" s="412">
        <f t="shared" si="15"/>
        <v>20.481287143199914</v>
      </c>
      <c r="AL27" s="293">
        <f t="shared" si="0"/>
        <v>1.6857580932000154</v>
      </c>
      <c r="AM27" s="293">
        <f t="shared" si="1"/>
        <v>1.3225663707999973</v>
      </c>
      <c r="AN27" s="293">
        <f t="shared" si="2"/>
        <v>6.1536377775999904</v>
      </c>
      <c r="AO27" s="293">
        <f t="shared" si="3"/>
        <v>12.517915105399902</v>
      </c>
      <c r="AP27" s="293">
        <f t="shared" si="4"/>
        <v>4.6502614953000005</v>
      </c>
      <c r="AQ27" s="293">
        <f t="shared" si="6"/>
        <v>4.2239618578999512</v>
      </c>
      <c r="AR27" s="293">
        <f t="shared" si="6"/>
        <v>7.6067299447000174</v>
      </c>
      <c r="AS27" s="293">
        <f t="shared" si="6"/>
        <v>4.0003338452999451</v>
      </c>
    </row>
    <row r="28" spans="1:45" ht="15" customHeight="1" outlineLevel="1" x14ac:dyDescent="0.35">
      <c r="B28" s="147" t="s">
        <v>182</v>
      </c>
      <c r="C28" s="147"/>
      <c r="D28" s="147"/>
      <c r="E28" s="147"/>
      <c r="F28" s="147"/>
      <c r="G28" s="147"/>
      <c r="H28" s="147"/>
      <c r="I28" s="147"/>
      <c r="J28" s="147"/>
      <c r="K28" s="147"/>
      <c r="L28" s="293">
        <v>-38.420000000000016</v>
      </c>
      <c r="M28" s="293">
        <v>-23.860000000000014</v>
      </c>
      <c r="N28" s="293">
        <v>-32.860000000000014</v>
      </c>
      <c r="O28" s="293">
        <v>-19.340000000000032</v>
      </c>
      <c r="P28" s="293">
        <v>-19.069999999999993</v>
      </c>
      <c r="Q28" s="293">
        <v>-25.240000000000009</v>
      </c>
      <c r="R28" s="293">
        <v>-25.399999999999977</v>
      </c>
      <c r="S28" s="293">
        <v>-19.989999999999895</v>
      </c>
      <c r="T28" s="293">
        <v>-26.169999999999845</v>
      </c>
      <c r="U28" s="293">
        <v>-20.379999999999882</v>
      </c>
      <c r="V28" s="293">
        <v>-14.250000000000227</v>
      </c>
      <c r="W28" s="293">
        <v>5.1700000000000728</v>
      </c>
      <c r="X28" s="293">
        <v>-10.899999999999864</v>
      </c>
      <c r="Y28" s="293">
        <v>-243.71399040520305</v>
      </c>
      <c r="Z28" s="293">
        <v>-905.8123107716018</v>
      </c>
      <c r="AA28" s="293">
        <f t="shared" si="5"/>
        <v>-6.267262174298935</v>
      </c>
      <c r="AC28" s="412">
        <v>-23.196185681502129</v>
      </c>
      <c r="AD28" s="412">
        <v>-37.476456157799589</v>
      </c>
      <c r="AE28" s="412">
        <v>-39.929505093603211</v>
      </c>
      <c r="AF28" s="412">
        <v>-905.8123107716018</v>
      </c>
      <c r="AG28" s="412">
        <v>-5.9963216869986411</v>
      </c>
      <c r="AH28" s="412">
        <v>-18.226262783402717</v>
      </c>
      <c r="AI28" s="412">
        <f t="shared" ref="AI28:AJ28" si="16">AI24-SUM(AI25:AI27)</f>
        <v>-28.910781187304337</v>
      </c>
      <c r="AJ28" s="412">
        <f t="shared" si="16"/>
        <v>-6.267262174298935</v>
      </c>
      <c r="AL28" s="293">
        <f t="shared" si="0"/>
        <v>-23.196185681502129</v>
      </c>
      <c r="AM28" s="293">
        <f t="shared" si="1"/>
        <v>-14.28027047629746</v>
      </c>
      <c r="AN28" s="293">
        <f t="shared" si="2"/>
        <v>-2.453048935803622</v>
      </c>
      <c r="AO28" s="293">
        <f t="shared" si="3"/>
        <v>-865.88280567799859</v>
      </c>
      <c r="AP28" s="293">
        <f t="shared" si="4"/>
        <v>-5.9963216869986411</v>
      </c>
      <c r="AQ28" s="293">
        <f t="shared" si="6"/>
        <v>-12.229941096404076</v>
      </c>
      <c r="AR28" s="293">
        <f t="shared" si="6"/>
        <v>-10.68451840390162</v>
      </c>
      <c r="AS28" s="293">
        <f t="shared" si="6"/>
        <v>22.643519013005402</v>
      </c>
    </row>
    <row r="29" spans="1:45" ht="15" customHeight="1" x14ac:dyDescent="0.35">
      <c r="B29" t="s">
        <v>423</v>
      </c>
      <c r="L29" s="294">
        <v>-174.15</v>
      </c>
      <c r="M29" s="294">
        <v>-233.63</v>
      </c>
      <c r="N29" s="294">
        <v>-274.85000000000002</v>
      </c>
      <c r="O29" s="294">
        <v>-261.70999999999998</v>
      </c>
      <c r="P29" s="294">
        <v>-249.88</v>
      </c>
      <c r="Q29" s="294">
        <v>-285.48</v>
      </c>
      <c r="R29" s="294">
        <v>-350.09</v>
      </c>
      <c r="S29" s="294">
        <v>-301.58</v>
      </c>
      <c r="T29" s="294">
        <v>-219.74</v>
      </c>
      <c r="U29" s="294">
        <v>-349.46</v>
      </c>
      <c r="V29" s="294">
        <v>-285.06</v>
      </c>
      <c r="W29" s="294">
        <v>-248.6</v>
      </c>
      <c r="X29" s="294">
        <v>-449.1</v>
      </c>
      <c r="Y29" s="294">
        <v>-313.21352849292947</v>
      </c>
      <c r="Z29" s="294">
        <v>-372.77295764929863</v>
      </c>
      <c r="AA29" s="294">
        <f t="shared" si="5"/>
        <v>-482.1526116097009</v>
      </c>
      <c r="AC29" s="292">
        <v>-108.39493698199963</v>
      </c>
      <c r="AD29" s="292">
        <v>-222.68150944079974</v>
      </c>
      <c r="AE29" s="286">
        <v>-309.74628047919879</v>
      </c>
      <c r="AF29" s="286">
        <v>-372.77295764929863</v>
      </c>
      <c r="AG29" s="286">
        <v>-125.31018049570015</v>
      </c>
      <c r="AH29" s="286">
        <v>-243.88919599220043</v>
      </c>
      <c r="AI29" s="286">
        <v>-360.92220645720101</v>
      </c>
      <c r="AJ29" s="286">
        <v>-482.1526116097009</v>
      </c>
      <c r="AL29" s="294">
        <f t="shared" si="0"/>
        <v>-108.39493698199963</v>
      </c>
      <c r="AM29" s="294">
        <f t="shared" si="1"/>
        <v>-114.28657245880011</v>
      </c>
      <c r="AN29" s="294">
        <f t="shared" si="2"/>
        <v>-87.064771038399044</v>
      </c>
      <c r="AO29" s="294">
        <f t="shared" si="3"/>
        <v>-63.026677170099845</v>
      </c>
      <c r="AP29" s="294">
        <f t="shared" si="4"/>
        <v>-125.31018049570015</v>
      </c>
      <c r="AQ29" s="294">
        <f t="shared" si="6"/>
        <v>-118.57901549650028</v>
      </c>
      <c r="AR29" s="294">
        <f t="shared" si="6"/>
        <v>-117.03301046500059</v>
      </c>
      <c r="AS29" s="294">
        <f t="shared" si="6"/>
        <v>-121.23040515249988</v>
      </c>
    </row>
    <row r="30" spans="1:45" ht="15" customHeight="1" x14ac:dyDescent="0.35">
      <c r="B30" s="6" t="s">
        <v>424</v>
      </c>
      <c r="C30" s="6"/>
      <c r="D30" s="6"/>
      <c r="E30" s="6"/>
      <c r="F30" s="6"/>
      <c r="G30" s="6"/>
      <c r="H30" s="6"/>
      <c r="I30" s="6"/>
      <c r="J30" s="6"/>
      <c r="K30" s="6"/>
      <c r="L30" s="285">
        <v>120.8</v>
      </c>
      <c r="M30" s="285">
        <v>118.66</v>
      </c>
      <c r="N30" s="285">
        <v>182.09</v>
      </c>
      <c r="O30" s="285">
        <v>226.03</v>
      </c>
      <c r="P30" s="285">
        <v>194.29</v>
      </c>
      <c r="Q30" s="285">
        <v>290.83999999999997</v>
      </c>
      <c r="R30" s="285">
        <v>213.68</v>
      </c>
      <c r="S30" s="285">
        <v>504.27</v>
      </c>
      <c r="T30" s="285">
        <v>535.61</v>
      </c>
      <c r="U30" s="285">
        <v>709.11</v>
      </c>
      <c r="V30" s="285">
        <v>768.93</v>
      </c>
      <c r="W30" s="285">
        <v>902.59</v>
      </c>
      <c r="X30" s="285">
        <v>962.41</v>
      </c>
      <c r="Y30" s="285">
        <v>561.32586486766502</v>
      </c>
      <c r="Z30" s="285">
        <v>-381.93273825469794</v>
      </c>
      <c r="AA30" s="285">
        <f t="shared" si="5"/>
        <v>476.19450229449779</v>
      </c>
      <c r="AC30" s="318">
        <v>150.76305083559836</v>
      </c>
      <c r="AD30" s="318">
        <v>348.38662739669957</v>
      </c>
      <c r="AE30" s="285">
        <v>392.63240955409913</v>
      </c>
      <c r="AF30" s="285">
        <v>-381.93273825469794</v>
      </c>
      <c r="AG30" s="285">
        <v>116.08652541930152</v>
      </c>
      <c r="AH30" s="285">
        <v>222.5014060049985</v>
      </c>
      <c r="AI30" s="285">
        <v>282.91911622729685</v>
      </c>
      <c r="AJ30" s="285">
        <v>476.19450229449779</v>
      </c>
      <c r="AL30" s="285">
        <f t="shared" si="0"/>
        <v>150.76305083559836</v>
      </c>
      <c r="AM30" s="285">
        <f t="shared" si="1"/>
        <v>197.6235765611012</v>
      </c>
      <c r="AN30" s="285">
        <f t="shared" si="2"/>
        <v>44.24578215739956</v>
      </c>
      <c r="AO30" s="285">
        <f t="shared" si="3"/>
        <v>-774.56514780879706</v>
      </c>
      <c r="AP30" s="285">
        <f t="shared" si="4"/>
        <v>116.08652541930152</v>
      </c>
      <c r="AQ30" s="285">
        <f t="shared" si="6"/>
        <v>106.41488058569698</v>
      </c>
      <c r="AR30" s="285">
        <f t="shared" si="6"/>
        <v>60.417710222298354</v>
      </c>
      <c r="AS30" s="285">
        <f t="shared" si="6"/>
        <v>193.27538606720094</v>
      </c>
    </row>
    <row r="31" spans="1:45" ht="15" customHeight="1" x14ac:dyDescent="0.35">
      <c r="B31" t="s">
        <v>425</v>
      </c>
      <c r="L31" s="294">
        <v>37.76</v>
      </c>
      <c r="M31" s="294">
        <v>28.04</v>
      </c>
      <c r="N31" s="294">
        <v>46.04</v>
      </c>
      <c r="O31" s="294">
        <v>56.91</v>
      </c>
      <c r="P31" s="294">
        <v>16.399999999999999</v>
      </c>
      <c r="Q31" s="294">
        <v>45.35</v>
      </c>
      <c r="R31" s="294">
        <v>37.57</v>
      </c>
      <c r="S31" s="294">
        <v>48.06</v>
      </c>
      <c r="T31" s="294">
        <v>63.44</v>
      </c>
      <c r="U31" s="294">
        <v>86.44</v>
      </c>
      <c r="V31" s="294">
        <v>86.08</v>
      </c>
      <c r="W31" s="294">
        <v>93.01</v>
      </c>
      <c r="X31" s="294">
        <v>145.30000000000001</v>
      </c>
      <c r="Y31" s="294">
        <v>101.8963526155989</v>
      </c>
      <c r="Z31" s="294">
        <v>21.504475165899926</v>
      </c>
      <c r="AA31" s="294">
        <f t="shared" si="5"/>
        <v>168.43251936969992</v>
      </c>
      <c r="AC31" s="292">
        <v>36.756230400399978</v>
      </c>
      <c r="AD31" s="292">
        <v>50.246715168599998</v>
      </c>
      <c r="AE31" s="286">
        <v>64.412761532000005</v>
      </c>
      <c r="AF31" s="286">
        <v>21.504475165899926</v>
      </c>
      <c r="AG31" s="286">
        <v>41.291836204499987</v>
      </c>
      <c r="AH31" s="286">
        <v>72.287863887899931</v>
      </c>
      <c r="AI31" s="286">
        <v>107.78660595439989</v>
      </c>
      <c r="AJ31" s="286">
        <v>168.43251936969992</v>
      </c>
      <c r="AL31" s="294">
        <f t="shared" si="0"/>
        <v>36.756230400399978</v>
      </c>
      <c r="AM31" s="294">
        <f t="shared" si="1"/>
        <v>13.49048476820002</v>
      </c>
      <c r="AN31" s="294">
        <f t="shared" si="2"/>
        <v>14.166046363400007</v>
      </c>
      <c r="AO31" s="294">
        <f t="shared" si="3"/>
        <v>-42.908286366100079</v>
      </c>
      <c r="AP31" s="294">
        <f t="shared" si="4"/>
        <v>41.291836204499987</v>
      </c>
      <c r="AQ31" s="294">
        <f t="shared" si="6"/>
        <v>30.996027683399944</v>
      </c>
      <c r="AR31" s="294">
        <f t="shared" si="6"/>
        <v>35.498742066499958</v>
      </c>
      <c r="AS31" s="294">
        <f t="shared" si="6"/>
        <v>60.645913415300029</v>
      </c>
    </row>
    <row r="32" spans="1:45" ht="15" customHeight="1" x14ac:dyDescent="0.35">
      <c r="B32" s="6" t="s">
        <v>426</v>
      </c>
      <c r="C32" s="6"/>
      <c r="D32" s="6"/>
      <c r="E32" s="6"/>
      <c r="F32" s="6"/>
      <c r="G32" s="6"/>
      <c r="H32" s="6"/>
      <c r="I32" s="6"/>
      <c r="J32" s="6"/>
      <c r="K32" s="6"/>
      <c r="L32" s="285">
        <v>83.04</v>
      </c>
      <c r="M32" s="285">
        <v>90.62</v>
      </c>
      <c r="N32" s="285">
        <v>136.05000000000001</v>
      </c>
      <c r="O32" s="285">
        <v>169.13</v>
      </c>
      <c r="P32" s="285">
        <v>177.89</v>
      </c>
      <c r="Q32" s="285">
        <v>245.49</v>
      </c>
      <c r="R32" s="285">
        <v>176.11</v>
      </c>
      <c r="S32" s="285">
        <v>456.21</v>
      </c>
      <c r="T32" s="285">
        <v>472.17</v>
      </c>
      <c r="U32" s="285">
        <v>622.66999999999996</v>
      </c>
      <c r="V32" s="285">
        <v>682.85</v>
      </c>
      <c r="W32" s="285">
        <v>809.58</v>
      </c>
      <c r="X32" s="285">
        <v>817.11</v>
      </c>
      <c r="Y32" s="285">
        <v>459.42951225213699</v>
      </c>
      <c r="Z32" s="285">
        <v>-403.43721342059848</v>
      </c>
      <c r="AA32" s="285">
        <f t="shared" si="5"/>
        <v>307.76198292479819</v>
      </c>
      <c r="AC32" s="318">
        <v>114.00682043519831</v>
      </c>
      <c r="AD32" s="318">
        <v>298.13991222809949</v>
      </c>
      <c r="AE32" s="285">
        <v>328.21964802209868</v>
      </c>
      <c r="AF32" s="285">
        <v>-403.43721342059848</v>
      </c>
      <c r="AG32" s="285">
        <v>74.794689214801451</v>
      </c>
      <c r="AH32" s="285">
        <v>150.21354211709851</v>
      </c>
      <c r="AI32" s="285">
        <v>175.13251027289738</v>
      </c>
      <c r="AJ32" s="285">
        <v>307.76198292479819</v>
      </c>
      <c r="AL32" s="285">
        <f t="shared" si="0"/>
        <v>114.00682043519831</v>
      </c>
      <c r="AM32" s="285">
        <f t="shared" si="1"/>
        <v>184.13309179290118</v>
      </c>
      <c r="AN32" s="285">
        <f t="shared" si="2"/>
        <v>30.079735793999191</v>
      </c>
      <c r="AO32" s="285">
        <f t="shared" si="3"/>
        <v>-731.65686144269716</v>
      </c>
      <c r="AP32" s="285">
        <f t="shared" si="4"/>
        <v>74.794689214801451</v>
      </c>
      <c r="AQ32" s="285">
        <f t="shared" si="6"/>
        <v>75.418852902297061</v>
      </c>
      <c r="AR32" s="285">
        <f t="shared" si="6"/>
        <v>24.918968155798865</v>
      </c>
      <c r="AS32" s="285">
        <f t="shared" si="6"/>
        <v>132.62947265190081</v>
      </c>
    </row>
    <row r="33" spans="2:45" ht="15" customHeight="1" x14ac:dyDescent="0.35">
      <c r="B33" s="68" t="s">
        <v>427</v>
      </c>
      <c r="C33" s="68"/>
      <c r="D33" s="68"/>
      <c r="E33" s="68"/>
      <c r="F33" s="68"/>
      <c r="G33" s="68"/>
      <c r="H33" s="68"/>
      <c r="I33" s="68"/>
      <c r="J33" s="68"/>
      <c r="K33" s="68"/>
      <c r="L33" s="296">
        <v>80.2</v>
      </c>
      <c r="M33" s="296">
        <v>88.6</v>
      </c>
      <c r="N33" s="296">
        <v>126.27</v>
      </c>
      <c r="O33" s="296">
        <v>135.12</v>
      </c>
      <c r="P33" s="296">
        <v>126.01</v>
      </c>
      <c r="Q33" s="296">
        <v>166.61</v>
      </c>
      <c r="R33" s="296">
        <v>56.33</v>
      </c>
      <c r="S33" s="296">
        <v>275.89999999999998</v>
      </c>
      <c r="T33" s="296">
        <v>313.36</v>
      </c>
      <c r="U33" s="296">
        <v>475.13</v>
      </c>
      <c r="V33" s="296">
        <v>555.67999999999995</v>
      </c>
      <c r="W33" s="296">
        <v>655.44</v>
      </c>
      <c r="X33" s="296">
        <v>616.23</v>
      </c>
      <c r="Y33" s="296">
        <v>309.00902557023619</v>
      </c>
      <c r="Z33" s="296">
        <v>-556.17451321049839</v>
      </c>
      <c r="AA33" s="296">
        <f t="shared" si="5"/>
        <v>215.80106759489829</v>
      </c>
      <c r="AC33" s="421">
        <v>68.05646306539829</v>
      </c>
      <c r="AD33" s="421">
        <v>210.05856130809943</v>
      </c>
      <c r="AE33" s="296">
        <v>209.77370284199858</v>
      </c>
      <c r="AF33" s="296">
        <v>-556.17451321049839</v>
      </c>
      <c r="AG33" s="296">
        <v>51.754242854801412</v>
      </c>
      <c r="AH33" s="296">
        <v>93.471455776998511</v>
      </c>
      <c r="AI33" s="296">
        <v>106.6532966826975</v>
      </c>
      <c r="AJ33" s="296">
        <v>215.80106759489829</v>
      </c>
      <c r="AL33" s="296">
        <f t="shared" si="0"/>
        <v>68.05646306539829</v>
      </c>
      <c r="AM33" s="296">
        <f t="shared" si="1"/>
        <v>142.00209824270115</v>
      </c>
      <c r="AN33" s="296">
        <f t="shared" si="2"/>
        <v>-0.28485846610084309</v>
      </c>
      <c r="AO33" s="296">
        <f t="shared" si="3"/>
        <v>-765.94821605249695</v>
      </c>
      <c r="AP33" s="296">
        <f t="shared" si="4"/>
        <v>51.754242854801412</v>
      </c>
      <c r="AQ33" s="296">
        <f t="shared" si="6"/>
        <v>41.717212922197099</v>
      </c>
      <c r="AR33" s="296">
        <f t="shared" si="6"/>
        <v>13.181840905698991</v>
      </c>
      <c r="AS33" s="296">
        <f t="shared" si="6"/>
        <v>109.14777091220078</v>
      </c>
    </row>
    <row r="34" spans="2:45" ht="15" customHeight="1" x14ac:dyDescent="0.35">
      <c r="B34" t="s">
        <v>428</v>
      </c>
      <c r="L34" s="294">
        <v>2.84</v>
      </c>
      <c r="M34" s="294">
        <v>2.02</v>
      </c>
      <c r="N34" s="294">
        <v>9.7799999999999994</v>
      </c>
      <c r="O34" s="294">
        <v>34.01</v>
      </c>
      <c r="P34" s="294">
        <v>51.88</v>
      </c>
      <c r="Q34" s="294">
        <v>78.88</v>
      </c>
      <c r="R34" s="294">
        <v>119.78</v>
      </c>
      <c r="S34" s="294">
        <v>180.31</v>
      </c>
      <c r="T34" s="294">
        <v>158.80000000000001</v>
      </c>
      <c r="U34" s="294">
        <v>147.54</v>
      </c>
      <c r="V34" s="294">
        <v>127.17</v>
      </c>
      <c r="W34" s="294">
        <v>154.13999999999999</v>
      </c>
      <c r="X34" s="294">
        <v>200.87</v>
      </c>
      <c r="Y34" s="294">
        <v>150.4204866819008</v>
      </c>
      <c r="Z34" s="294">
        <v>152.73729978989994</v>
      </c>
      <c r="AA34" s="294">
        <f t="shared" si="5"/>
        <v>91.960915329899876</v>
      </c>
      <c r="AC34" s="292">
        <v>45.950357369800024</v>
      </c>
      <c r="AD34" s="292">
        <v>88.081350920000062</v>
      </c>
      <c r="AE34" s="286">
        <v>118.4459451801001</v>
      </c>
      <c r="AF34" s="286">
        <v>152.73729978989994</v>
      </c>
      <c r="AG34" s="286">
        <v>23.040446360000036</v>
      </c>
      <c r="AH34" s="286">
        <v>56.742086340099995</v>
      </c>
      <c r="AI34" s="286">
        <v>68.479213590199876</v>
      </c>
      <c r="AJ34" s="286">
        <v>91.960915329899876</v>
      </c>
      <c r="AL34" s="294">
        <f t="shared" si="0"/>
        <v>45.950357369800024</v>
      </c>
      <c r="AM34" s="294">
        <f t="shared" si="1"/>
        <v>42.130993550200039</v>
      </c>
      <c r="AN34" s="294">
        <f t="shared" si="2"/>
        <v>30.364594260100034</v>
      </c>
      <c r="AO34" s="294">
        <f t="shared" si="3"/>
        <v>34.291354609799839</v>
      </c>
      <c r="AP34" s="294">
        <f t="shared" si="4"/>
        <v>23.040446360000036</v>
      </c>
      <c r="AQ34" s="294">
        <f t="shared" si="6"/>
        <v>33.701639980099955</v>
      </c>
      <c r="AR34" s="294">
        <f t="shared" si="6"/>
        <v>11.737127250099881</v>
      </c>
      <c r="AS34" s="294">
        <f t="shared" si="6"/>
        <v>23.4817017397</v>
      </c>
    </row>
    <row r="35" spans="2:45" ht="15" customHeight="1" x14ac:dyDescent="0.35">
      <c r="L35" s="294"/>
      <c r="M35" s="294"/>
      <c r="N35" s="294"/>
      <c r="O35" s="294"/>
      <c r="P35" s="294"/>
      <c r="Q35" s="294"/>
      <c r="R35" s="294"/>
      <c r="S35" s="294"/>
      <c r="T35" s="294"/>
      <c r="U35" s="294"/>
      <c r="V35" s="294"/>
      <c r="X35" s="294"/>
      <c r="AC35" s="294"/>
      <c r="AD35" s="294"/>
      <c r="AE35" s="294"/>
      <c r="AF35" s="294"/>
      <c r="AL35" s="294"/>
      <c r="AM35" s="294"/>
      <c r="AN35" s="294"/>
      <c r="AO35" s="294"/>
      <c r="AP35" s="294"/>
      <c r="AQ35" s="294"/>
      <c r="AR35" s="294"/>
      <c r="AS35" s="294"/>
    </row>
    <row r="36" spans="2:45" ht="15" customHeight="1" x14ac:dyDescent="0.35">
      <c r="B36" s="166" t="s">
        <v>183</v>
      </c>
      <c r="C36" s="166"/>
      <c r="D36" s="166"/>
      <c r="E36" s="166"/>
      <c r="F36" s="166"/>
      <c r="G36" s="166"/>
      <c r="H36" s="166"/>
      <c r="I36" s="166"/>
      <c r="J36" s="166"/>
      <c r="K36" s="166"/>
      <c r="L36" s="218">
        <v>2010</v>
      </c>
      <c r="M36" s="218">
        <v>2011</v>
      </c>
      <c r="N36" s="218">
        <v>2012</v>
      </c>
      <c r="O36" s="218">
        <v>2013</v>
      </c>
      <c r="P36" s="218">
        <v>2014</v>
      </c>
      <c r="Q36" s="218">
        <v>2015</v>
      </c>
      <c r="R36" s="218">
        <v>2016</v>
      </c>
      <c r="S36" s="218">
        <v>2017</v>
      </c>
      <c r="T36" s="218">
        <v>2018</v>
      </c>
      <c r="U36" s="218">
        <v>2019</v>
      </c>
      <c r="V36" s="218">
        <v>2020</v>
      </c>
      <c r="W36" s="218">
        <v>2021</v>
      </c>
      <c r="X36" s="218">
        <v>2022</v>
      </c>
      <c r="Y36" s="218">
        <v>2023</v>
      </c>
      <c r="Z36" s="219">
        <v>2024</v>
      </c>
      <c r="AA36" s="220">
        <v>2025</v>
      </c>
      <c r="AC36" s="221" t="s">
        <v>3</v>
      </c>
      <c r="AD36" s="221" t="s">
        <v>4</v>
      </c>
      <c r="AE36" s="221" t="s">
        <v>5</v>
      </c>
      <c r="AF36" s="221">
        <v>2024</v>
      </c>
      <c r="AG36" s="222" t="s">
        <v>6</v>
      </c>
      <c r="AH36" s="222" t="s">
        <v>7</v>
      </c>
      <c r="AI36" s="222" t="s">
        <v>8</v>
      </c>
      <c r="AJ36" s="222">
        <v>2025</v>
      </c>
      <c r="AL36" s="221" t="s">
        <v>3</v>
      </c>
      <c r="AM36" s="221" t="s">
        <v>24</v>
      </c>
      <c r="AN36" s="221" t="s">
        <v>25</v>
      </c>
      <c r="AO36" s="221" t="s">
        <v>26</v>
      </c>
      <c r="AP36" s="222" t="s">
        <v>6</v>
      </c>
      <c r="AQ36" s="222" t="s">
        <v>27</v>
      </c>
      <c r="AR36" s="222" t="s">
        <v>28</v>
      </c>
      <c r="AS36" s="222" t="s">
        <v>29</v>
      </c>
    </row>
    <row r="37" spans="2:45" ht="15" customHeight="1" x14ac:dyDescent="0.35">
      <c r="B37" s="6" t="s">
        <v>180</v>
      </c>
      <c r="C37" s="6"/>
      <c r="D37" s="6"/>
      <c r="E37" s="6"/>
      <c r="F37" s="6"/>
      <c r="G37" s="6"/>
      <c r="H37" s="6"/>
      <c r="I37" s="6"/>
      <c r="J37" s="6"/>
      <c r="K37" s="6"/>
      <c r="L37" s="285">
        <v>539.09</v>
      </c>
      <c r="M37" s="285">
        <v>367.75</v>
      </c>
      <c r="N37" s="285">
        <v>423.33</v>
      </c>
      <c r="O37" s="285">
        <v>387.05</v>
      </c>
      <c r="P37" s="285">
        <v>163.78</v>
      </c>
      <c r="Q37" s="285">
        <v>183.74</v>
      </c>
      <c r="R37" s="285">
        <v>131.59</v>
      </c>
      <c r="S37" s="285">
        <v>150</v>
      </c>
      <c r="T37" s="285">
        <v>349.37</v>
      </c>
      <c r="U37" s="285">
        <v>254.09</v>
      </c>
      <c r="V37" s="285">
        <v>570.63</v>
      </c>
      <c r="W37" s="285">
        <v>744.99</v>
      </c>
      <c r="X37" s="285">
        <v>736.89</v>
      </c>
      <c r="Y37" s="285">
        <v>876.47</v>
      </c>
      <c r="Z37" s="285">
        <v>1007.6554379271994</v>
      </c>
      <c r="AA37" s="285">
        <f t="shared" ref="AA37:AA40" si="17">AJ37</f>
        <v>609.85109748709999</v>
      </c>
      <c r="AB37" s="242"/>
      <c r="AC37" s="285">
        <v>112.87</v>
      </c>
      <c r="AD37" s="285">
        <v>354.26</v>
      </c>
      <c r="AE37" s="285">
        <v>641.59750967919899</v>
      </c>
      <c r="AF37" s="285">
        <v>1007.6554379271994</v>
      </c>
      <c r="AG37" s="285">
        <v>144.07186589520006</v>
      </c>
      <c r="AH37" s="285">
        <v>291.05494414589987</v>
      </c>
      <c r="AI37" s="285">
        <v>395.04883225050025</v>
      </c>
      <c r="AJ37" s="285">
        <v>609.85109748709999</v>
      </c>
      <c r="AL37" s="285">
        <f>AC37</f>
        <v>112.87</v>
      </c>
      <c r="AM37" s="285">
        <f t="shared" ref="AM37:AO40" si="18">AD37-AC37</f>
        <v>241.39</v>
      </c>
      <c r="AN37" s="285">
        <f t="shared" si="18"/>
        <v>287.337509679199</v>
      </c>
      <c r="AO37" s="285">
        <f t="shared" si="18"/>
        <v>366.05792824800039</v>
      </c>
      <c r="AP37" s="285">
        <f t="shared" ref="AP37:AP40" si="19">AG37</f>
        <v>144.07186589520006</v>
      </c>
      <c r="AQ37" s="285">
        <f t="shared" ref="AQ37:AS40" si="20">AH37-AG37</f>
        <v>146.9830782506998</v>
      </c>
      <c r="AR37" s="285">
        <f t="shared" si="20"/>
        <v>103.99388810460039</v>
      </c>
      <c r="AS37" s="285">
        <f t="shared" si="20"/>
        <v>214.80226523659974</v>
      </c>
    </row>
    <row r="38" spans="2:45" ht="15" customHeight="1" x14ac:dyDescent="0.35">
      <c r="B38" s="6" t="s">
        <v>9</v>
      </c>
      <c r="C38" s="6"/>
      <c r="D38" s="6"/>
      <c r="E38" s="6"/>
      <c r="F38" s="6"/>
      <c r="G38" s="6"/>
      <c r="H38" s="6"/>
      <c r="I38" s="6"/>
      <c r="J38" s="6"/>
      <c r="K38" s="6"/>
      <c r="L38" s="285">
        <v>783.23</v>
      </c>
      <c r="M38" s="285">
        <v>405.11</v>
      </c>
      <c r="N38" s="285">
        <v>178.69</v>
      </c>
      <c r="O38" s="285">
        <v>212.38</v>
      </c>
      <c r="P38" s="285">
        <v>543.02</v>
      </c>
      <c r="Q38" s="285">
        <v>645.99</v>
      </c>
      <c r="R38" s="285">
        <v>840.93</v>
      </c>
      <c r="S38" s="285">
        <v>707.87</v>
      </c>
      <c r="T38" s="285">
        <v>756.79953383019597</v>
      </c>
      <c r="U38" s="285">
        <v>783.87660310518436</v>
      </c>
      <c r="V38" s="285">
        <v>1188.714066</v>
      </c>
      <c r="W38" s="285">
        <v>1388.2245055930002</v>
      </c>
      <c r="X38" s="285">
        <v>1861.55</v>
      </c>
      <c r="Y38" s="285">
        <v>2798.62</v>
      </c>
      <c r="Z38" s="285">
        <v>1872.6987002093022</v>
      </c>
      <c r="AA38" s="285">
        <f t="shared" si="17"/>
        <v>1296.1632802851827</v>
      </c>
      <c r="AC38" s="285">
        <v>488.61</v>
      </c>
      <c r="AD38" s="285">
        <v>859.6</v>
      </c>
      <c r="AE38" s="285">
        <v>1214.6516268399009</v>
      </c>
      <c r="AF38" s="285">
        <v>1872.6987002093022</v>
      </c>
      <c r="AG38" s="285">
        <v>367.41023332260102</v>
      </c>
      <c r="AH38" s="285">
        <v>680.18902451620102</v>
      </c>
      <c r="AI38" s="285">
        <v>1011.9558846262196</v>
      </c>
      <c r="AJ38" s="285">
        <v>1296.1632802851827</v>
      </c>
      <c r="AL38" s="285">
        <f>AC38</f>
        <v>488.61</v>
      </c>
      <c r="AM38" s="285">
        <f t="shared" si="18"/>
        <v>370.99</v>
      </c>
      <c r="AN38" s="285">
        <f t="shared" si="18"/>
        <v>355.0516268399009</v>
      </c>
      <c r="AO38" s="285">
        <f t="shared" si="18"/>
        <v>658.04707336940123</v>
      </c>
      <c r="AP38" s="285">
        <f t="shared" si="19"/>
        <v>367.41023332260102</v>
      </c>
      <c r="AQ38" s="285">
        <f t="shared" si="20"/>
        <v>312.7787911936</v>
      </c>
      <c r="AR38" s="285">
        <f t="shared" si="20"/>
        <v>331.76686011001857</v>
      </c>
      <c r="AS38" s="285">
        <f t="shared" si="20"/>
        <v>284.20739565896315</v>
      </c>
    </row>
    <row r="39" spans="2:45" ht="15" customHeight="1" x14ac:dyDescent="0.35">
      <c r="B39" s="6" t="s">
        <v>184</v>
      </c>
      <c r="C39" s="6"/>
      <c r="D39" s="6"/>
      <c r="E39" s="6"/>
      <c r="F39" s="6"/>
      <c r="G39" s="6"/>
      <c r="H39" s="6"/>
      <c r="I39" s="6"/>
      <c r="J39" s="6"/>
      <c r="K39" s="6"/>
      <c r="L39" s="285">
        <v>78.69</v>
      </c>
      <c r="M39" s="285">
        <v>56.59</v>
      </c>
      <c r="N39" s="285">
        <v>9.77</v>
      </c>
      <c r="O39" s="285">
        <v>27.409999999999997</v>
      </c>
      <c r="P39" s="285">
        <v>25.560000000000002</v>
      </c>
      <c r="Q39" s="285">
        <v>72.930000000000007</v>
      </c>
      <c r="R39" s="285">
        <v>56.839999999999996</v>
      </c>
      <c r="S39" s="285">
        <v>193.23</v>
      </c>
      <c r="T39" s="285">
        <v>168.53</v>
      </c>
      <c r="U39" s="285">
        <v>71.5</v>
      </c>
      <c r="V39" s="285">
        <v>338.7</v>
      </c>
      <c r="W39" s="285">
        <v>388.86</v>
      </c>
      <c r="X39" s="285">
        <v>847.86</v>
      </c>
      <c r="Y39" s="285">
        <v>880.95</v>
      </c>
      <c r="Z39" s="285">
        <v>540.03529046680057</v>
      </c>
      <c r="AA39" s="285">
        <f t="shared" si="17"/>
        <v>318.78547387852893</v>
      </c>
      <c r="AB39" s="240"/>
      <c r="AC39" s="285">
        <v>129.66999999999999</v>
      </c>
      <c r="AD39" s="285">
        <v>280.83</v>
      </c>
      <c r="AE39" s="285">
        <v>389.75304557810028</v>
      </c>
      <c r="AF39" s="285">
        <v>540.03529046680057</v>
      </c>
      <c r="AG39" s="285">
        <v>98.192586717799998</v>
      </c>
      <c r="AH39" s="285">
        <v>147.9738769055003</v>
      </c>
      <c r="AI39" s="285">
        <v>217.15353297586603</v>
      </c>
      <c r="AJ39" s="285">
        <v>318.78547387852893</v>
      </c>
      <c r="AL39" s="285">
        <f>AC39</f>
        <v>129.66999999999999</v>
      </c>
      <c r="AM39" s="285">
        <f t="shared" si="18"/>
        <v>151.16</v>
      </c>
      <c r="AN39" s="285">
        <f t="shared" si="18"/>
        <v>108.9230455781003</v>
      </c>
      <c r="AO39" s="285">
        <f t="shared" si="18"/>
        <v>150.28224488870029</v>
      </c>
      <c r="AP39" s="285">
        <f t="shared" si="19"/>
        <v>98.192586717799998</v>
      </c>
      <c r="AQ39" s="285">
        <f t="shared" si="20"/>
        <v>49.781290187700307</v>
      </c>
      <c r="AR39" s="285">
        <f t="shared" si="20"/>
        <v>69.179656070365724</v>
      </c>
      <c r="AS39" s="285">
        <f t="shared" si="20"/>
        <v>101.6319409026629</v>
      </c>
    </row>
    <row r="40" spans="2:45" ht="15" customHeight="1" x14ac:dyDescent="0.35">
      <c r="B40" s="68" t="s">
        <v>78</v>
      </c>
      <c r="C40" s="68"/>
      <c r="D40" s="68"/>
      <c r="E40" s="68"/>
      <c r="F40" s="68"/>
      <c r="G40" s="68"/>
      <c r="H40" s="68"/>
      <c r="I40" s="68"/>
      <c r="J40" s="68"/>
      <c r="K40" s="68"/>
      <c r="L40" s="296">
        <v>1401.0100000000002</v>
      </c>
      <c r="M40" s="296">
        <v>829.45</v>
      </c>
      <c r="N40" s="296">
        <v>611.79</v>
      </c>
      <c r="O40" s="296">
        <v>626.84</v>
      </c>
      <c r="P40" s="296">
        <v>732.3599999999999</v>
      </c>
      <c r="Q40" s="296">
        <v>902.66000000000008</v>
      </c>
      <c r="R40" s="296">
        <v>1029.3599999999999</v>
      </c>
      <c r="S40" s="296">
        <v>1051.0999999999999</v>
      </c>
      <c r="T40" s="296">
        <v>1274.6995338301961</v>
      </c>
      <c r="U40" s="296">
        <v>1109.4666031051843</v>
      </c>
      <c r="V40" s="296">
        <v>2098.0440659999999</v>
      </c>
      <c r="W40" s="296">
        <v>2522.0745055930006</v>
      </c>
      <c r="X40" s="296">
        <v>3446.3</v>
      </c>
      <c r="Y40" s="296">
        <v>4556.04</v>
      </c>
      <c r="Z40" s="296">
        <v>3420.3894286033023</v>
      </c>
      <c r="AA40" s="296">
        <f t="shared" si="17"/>
        <v>2224.7998516508119</v>
      </c>
      <c r="AC40" s="296">
        <v>731.15</v>
      </c>
      <c r="AD40" s="296">
        <v>1494.69</v>
      </c>
      <c r="AE40" s="296">
        <v>2246.0021820972001</v>
      </c>
      <c r="AF40" s="296">
        <v>3420.3894286033023</v>
      </c>
      <c r="AG40" s="296">
        <v>609.67468593560102</v>
      </c>
      <c r="AH40" s="296">
        <v>1119.2178455676012</v>
      </c>
      <c r="AI40" s="296">
        <f t="shared" ref="AI40:AJ40" si="21">SUM(AI37:AI39)</f>
        <v>1624.1582498525859</v>
      </c>
      <c r="AJ40" s="296">
        <f t="shared" si="21"/>
        <v>2224.7998516508119</v>
      </c>
      <c r="AL40" s="296">
        <f>AC40</f>
        <v>731.15</v>
      </c>
      <c r="AM40" s="296">
        <f t="shared" si="18"/>
        <v>763.54000000000008</v>
      </c>
      <c r="AN40" s="296">
        <f t="shared" si="18"/>
        <v>751.31218209720009</v>
      </c>
      <c r="AO40" s="296">
        <f t="shared" si="18"/>
        <v>1174.3872465061022</v>
      </c>
      <c r="AP40" s="296">
        <f t="shared" si="19"/>
        <v>609.67468593560102</v>
      </c>
      <c r="AQ40" s="296">
        <f t="shared" si="20"/>
        <v>509.5431596320002</v>
      </c>
      <c r="AR40" s="296">
        <f t="shared" si="20"/>
        <v>504.94040428498465</v>
      </c>
      <c r="AS40" s="296">
        <f t="shared" si="20"/>
        <v>600.64160179822602</v>
      </c>
    </row>
    <row r="41" spans="2:45" ht="15" customHeight="1" x14ac:dyDescent="0.35">
      <c r="T41" s="242"/>
      <c r="U41" s="242"/>
    </row>
    <row r="42" spans="2:45" ht="15" customHeight="1" x14ac:dyDescent="0.35">
      <c r="B42" s="166" t="s">
        <v>185</v>
      </c>
      <c r="C42" s="166"/>
      <c r="D42" s="166"/>
      <c r="E42" s="166"/>
      <c r="F42" s="166"/>
      <c r="G42" s="166"/>
      <c r="H42" s="166"/>
      <c r="I42" s="166"/>
      <c r="J42" s="166"/>
      <c r="K42" s="166"/>
      <c r="L42" s="218">
        <v>2010</v>
      </c>
      <c r="M42" s="218">
        <v>2011</v>
      </c>
      <c r="N42" s="218">
        <v>2012</v>
      </c>
      <c r="O42" s="218">
        <v>2013</v>
      </c>
      <c r="P42" s="218">
        <v>2014</v>
      </c>
      <c r="Q42" s="218">
        <v>2015</v>
      </c>
      <c r="R42" s="218">
        <v>2016</v>
      </c>
      <c r="S42" s="218">
        <v>2017</v>
      </c>
      <c r="T42" s="218">
        <v>2018</v>
      </c>
      <c r="U42" s="218">
        <v>2019</v>
      </c>
      <c r="V42" s="218">
        <v>2020</v>
      </c>
      <c r="W42" s="218">
        <v>2021</v>
      </c>
      <c r="X42" s="218">
        <v>2022</v>
      </c>
      <c r="Y42" s="218">
        <v>2023</v>
      </c>
      <c r="Z42" s="219">
        <v>2024</v>
      </c>
      <c r="AA42" s="220">
        <v>2025</v>
      </c>
      <c r="AC42" s="221" t="s">
        <v>3</v>
      </c>
      <c r="AD42" s="221" t="s">
        <v>4</v>
      </c>
      <c r="AE42" s="221" t="s">
        <v>5</v>
      </c>
      <c r="AF42" s="221">
        <v>2024</v>
      </c>
      <c r="AG42" s="222" t="s">
        <v>6</v>
      </c>
      <c r="AH42" s="222" t="s">
        <v>7</v>
      </c>
      <c r="AI42" s="222" t="s">
        <v>8</v>
      </c>
      <c r="AJ42" s="222">
        <v>2025</v>
      </c>
      <c r="AL42" s="221" t="s">
        <v>3</v>
      </c>
      <c r="AM42" s="221" t="s">
        <v>24</v>
      </c>
      <c r="AN42" s="221" t="s">
        <v>25</v>
      </c>
      <c r="AO42" s="221" t="s">
        <v>26</v>
      </c>
      <c r="AP42" s="222" t="s">
        <v>6</v>
      </c>
      <c r="AQ42" s="222" t="s">
        <v>27</v>
      </c>
      <c r="AR42" s="222" t="s">
        <v>28</v>
      </c>
      <c r="AS42" s="222" t="s">
        <v>29</v>
      </c>
    </row>
    <row r="43" spans="2:45" ht="15" customHeight="1" x14ac:dyDescent="0.35">
      <c r="B43" s="151" t="s">
        <v>186</v>
      </c>
      <c r="C43" s="151"/>
      <c r="D43" s="151"/>
      <c r="E43" s="151"/>
      <c r="F43" s="151"/>
      <c r="G43" s="151"/>
      <c r="H43" s="151"/>
      <c r="I43" s="151"/>
      <c r="J43" s="151"/>
      <c r="K43" s="151"/>
      <c r="L43" s="296">
        <v>6676.35</v>
      </c>
      <c r="M43" s="296">
        <v>7482.7800000000007</v>
      </c>
      <c r="N43" s="296">
        <v>7986.6200000000008</v>
      </c>
      <c r="O43" s="296">
        <v>8564.7800000000007</v>
      </c>
      <c r="P43" s="296">
        <v>9035.7400000000016</v>
      </c>
      <c r="Q43" s="296">
        <v>9637.2599999999984</v>
      </c>
      <c r="R43" s="296">
        <v>10407.609999999999</v>
      </c>
      <c r="S43" s="296">
        <v>11007.160000000002</v>
      </c>
      <c r="T43" s="296">
        <v>11672.260000000002</v>
      </c>
      <c r="U43" s="296">
        <v>11362.100000000002</v>
      </c>
      <c r="V43" s="296">
        <v>12168.480000000001</v>
      </c>
      <c r="W43" s="296">
        <v>13758.590000000002</v>
      </c>
      <c r="X43" s="296">
        <v>14917.109999999999</v>
      </c>
      <c r="Y43" s="296">
        <v>16555.092368819998</v>
      </c>
      <c r="Z43" s="296">
        <v>19315.392400000012</v>
      </c>
      <c r="AA43" s="296">
        <f>AJ43</f>
        <v>20355.958000000013</v>
      </c>
      <c r="AC43" s="296">
        <v>16498.117699999999</v>
      </c>
      <c r="AD43" s="296">
        <v>16611.131099999999</v>
      </c>
      <c r="AE43" s="296">
        <v>16827.25989999999</v>
      </c>
      <c r="AF43" s="296">
        <v>19315.392400000012</v>
      </c>
      <c r="AG43" s="296">
        <v>19331.043600000012</v>
      </c>
      <c r="AH43" s="296">
        <v>19621.713300000003</v>
      </c>
      <c r="AI43" s="296">
        <f t="shared" ref="AI43:AJ43" si="22">AI45+AI77</f>
        <v>19802.583500000015</v>
      </c>
      <c r="AJ43" s="296">
        <f t="shared" si="22"/>
        <v>20355.958000000013</v>
      </c>
      <c r="AK43" s="242"/>
      <c r="AL43" s="297"/>
      <c r="AM43" s="297"/>
      <c r="AN43" s="297"/>
      <c r="AO43" s="297"/>
      <c r="AP43" s="297"/>
      <c r="AQ43" s="297"/>
      <c r="AR43" s="297"/>
      <c r="AS43" s="297"/>
    </row>
    <row r="44" spans="2:45" ht="15" customHeight="1" x14ac:dyDescent="0.35">
      <c r="B44" s="41"/>
      <c r="C44" s="41"/>
      <c r="D44" s="41"/>
      <c r="E44" s="41"/>
      <c r="F44" s="41"/>
      <c r="G44" s="41"/>
      <c r="H44" s="41"/>
      <c r="I44" s="41"/>
      <c r="J44" s="41"/>
      <c r="K44" s="41"/>
      <c r="L44" s="385"/>
      <c r="M44" s="242"/>
      <c r="N44" s="242"/>
      <c r="O44" s="242"/>
      <c r="P44" s="242"/>
      <c r="Q44" s="242"/>
      <c r="R44" s="242"/>
      <c r="S44" s="242"/>
      <c r="T44" s="242"/>
      <c r="U44" s="242"/>
      <c r="V44" s="242"/>
      <c r="W44" s="242"/>
      <c r="X44" s="242"/>
      <c r="Y44" s="242"/>
      <c r="Z44" s="242"/>
      <c r="AA44" s="242"/>
      <c r="AC44" s="242"/>
      <c r="AD44" s="242"/>
      <c r="AH44" s="242"/>
      <c r="AI44" s="242"/>
      <c r="AJ44" s="242"/>
      <c r="AL44" s="242"/>
      <c r="AM44" s="242"/>
      <c r="AN44" s="242"/>
      <c r="AO44" s="242"/>
      <c r="AP44" s="242"/>
      <c r="AQ44" s="242"/>
      <c r="AR44" s="242"/>
      <c r="AS44" s="242"/>
    </row>
    <row r="45" spans="2:45" ht="15" customHeight="1" x14ac:dyDescent="0.35">
      <c r="B45" s="68" t="s">
        <v>187</v>
      </c>
      <c r="C45" s="68"/>
      <c r="D45" s="68"/>
      <c r="E45" s="68"/>
      <c r="F45" s="68"/>
      <c r="G45" s="68"/>
      <c r="H45" s="68"/>
      <c r="I45" s="68"/>
      <c r="J45" s="68"/>
      <c r="K45" s="68"/>
      <c r="L45" s="296">
        <v>6437.35</v>
      </c>
      <c r="M45" s="296">
        <v>7157.18</v>
      </c>
      <c r="N45" s="296">
        <v>7597.02</v>
      </c>
      <c r="O45" s="296">
        <v>7756.42</v>
      </c>
      <c r="P45" s="296">
        <v>8149.4600000000009</v>
      </c>
      <c r="Q45" s="296">
        <v>9281.3099999999977</v>
      </c>
      <c r="R45" s="296">
        <v>10051.659999999998</v>
      </c>
      <c r="S45" s="296">
        <v>10675.960000000001</v>
      </c>
      <c r="T45" s="296">
        <v>11301.070000000002</v>
      </c>
      <c r="U45" s="296">
        <v>10812.060000000001</v>
      </c>
      <c r="V45" s="296">
        <v>11499.930000000002</v>
      </c>
      <c r="W45" s="296">
        <v>12489.990000000002</v>
      </c>
      <c r="X45" s="296">
        <v>13633.55</v>
      </c>
      <c r="Y45" s="296">
        <v>15485.276993489999</v>
      </c>
      <c r="Z45" s="296">
        <v>17785.224200000011</v>
      </c>
      <c r="AA45" s="296">
        <f>AJ45</f>
        <v>18769.596200000015</v>
      </c>
      <c r="AC45" s="296">
        <v>15300.9023</v>
      </c>
      <c r="AD45" s="296">
        <v>15492.767699999999</v>
      </c>
      <c r="AE45" s="296">
        <v>15708.896499999992</v>
      </c>
      <c r="AF45" s="296">
        <v>17785.224200000011</v>
      </c>
      <c r="AG45" s="296">
        <v>17800.875400000012</v>
      </c>
      <c r="AH45" s="296">
        <v>18114.546600000001</v>
      </c>
      <c r="AI45" s="296">
        <f t="shared" ref="AI45:AJ45" si="23">AI47+AI61</f>
        <v>18261.221700000016</v>
      </c>
      <c r="AJ45" s="296">
        <f t="shared" si="23"/>
        <v>18769.596200000015</v>
      </c>
      <c r="AK45" s="242"/>
      <c r="AL45" s="297"/>
      <c r="AM45" s="297"/>
      <c r="AN45" s="297"/>
      <c r="AO45" s="297"/>
      <c r="AP45" s="297"/>
      <c r="AQ45" s="297"/>
      <c r="AR45" s="297"/>
      <c r="AS45" s="297"/>
    </row>
    <row r="46" spans="2:45" ht="15" customHeight="1" x14ac:dyDescent="0.35">
      <c r="B46" s="107"/>
      <c r="C46" s="107"/>
      <c r="D46" s="107"/>
      <c r="E46" s="107"/>
      <c r="F46" s="107"/>
      <c r="G46" s="107"/>
      <c r="H46" s="107"/>
      <c r="I46" s="107"/>
      <c r="J46" s="107"/>
      <c r="K46" s="107"/>
      <c r="L46" s="285"/>
      <c r="M46" s="285"/>
      <c r="N46" s="285"/>
      <c r="O46" s="285"/>
      <c r="P46" s="285"/>
      <c r="Q46" s="285"/>
      <c r="R46" s="285"/>
      <c r="S46" s="285"/>
      <c r="T46" s="285"/>
      <c r="U46" s="285"/>
      <c r="V46" s="285"/>
      <c r="W46" s="285"/>
      <c r="X46" s="285"/>
      <c r="Y46" s="285"/>
      <c r="Z46" s="285"/>
      <c r="AA46" s="285"/>
      <c r="AC46" s="285"/>
      <c r="AD46" s="285"/>
      <c r="AH46" s="285"/>
      <c r="AI46" s="285"/>
      <c r="AL46" s="297"/>
      <c r="AM46" s="297"/>
      <c r="AN46" s="297"/>
      <c r="AO46" s="297"/>
      <c r="AP46" s="297"/>
      <c r="AQ46" s="297"/>
      <c r="AR46" s="297"/>
      <c r="AS46" s="297"/>
    </row>
    <row r="47" spans="2:45" ht="15" customHeight="1" x14ac:dyDescent="0.35">
      <c r="B47" s="6" t="s">
        <v>188</v>
      </c>
      <c r="C47" s="6"/>
      <c r="D47" s="6"/>
      <c r="E47" s="6"/>
      <c r="F47" s="6"/>
      <c r="G47" s="6"/>
      <c r="H47" s="6"/>
      <c r="I47" s="6"/>
      <c r="J47" s="6"/>
      <c r="K47" s="6"/>
      <c r="L47" s="285">
        <v>6437.35</v>
      </c>
      <c r="M47" s="285">
        <v>7157.18</v>
      </c>
      <c r="N47" s="285">
        <v>7558.2400000000007</v>
      </c>
      <c r="O47" s="285">
        <v>7706.04</v>
      </c>
      <c r="P47" s="285">
        <v>8067.0800000000008</v>
      </c>
      <c r="Q47" s="285">
        <v>9198.9299999999985</v>
      </c>
      <c r="R47" s="285">
        <v>9969.2799999999988</v>
      </c>
      <c r="S47" s="285">
        <v>10530.77</v>
      </c>
      <c r="T47" s="285">
        <v>11155.880000000001</v>
      </c>
      <c r="U47" s="285">
        <v>10666.87</v>
      </c>
      <c r="V47" s="285">
        <v>11154.740000000002</v>
      </c>
      <c r="W47" s="285">
        <v>11845.150000000001</v>
      </c>
      <c r="X47" s="285">
        <v>12136.019999999999</v>
      </c>
      <c r="Y47" s="285">
        <v>12432.236999999999</v>
      </c>
      <c r="Z47" s="285">
        <v>12266.337</v>
      </c>
      <c r="AA47" s="285">
        <f t="shared" ref="AA47:AA59" si="24">AJ47</f>
        <v>12540.681999999999</v>
      </c>
      <c r="AC47" s="285">
        <v>12134.437</v>
      </c>
      <c r="AD47" s="285">
        <v>11943.736999999999</v>
      </c>
      <c r="AE47" s="285">
        <v>11904.136999999999</v>
      </c>
      <c r="AF47" s="285">
        <v>12266.337</v>
      </c>
      <c r="AG47" s="285">
        <v>12264.3369</v>
      </c>
      <c r="AH47" s="285">
        <v>12425.187</v>
      </c>
      <c r="AI47" s="285">
        <f t="shared" ref="AI47:AJ47" si="25">AI48+AI52+AI56</f>
        <v>12377.207000000002</v>
      </c>
      <c r="AJ47" s="285">
        <f t="shared" si="25"/>
        <v>12540.681999999999</v>
      </c>
      <c r="AL47" s="297"/>
      <c r="AM47" s="297"/>
      <c r="AN47" s="297"/>
      <c r="AO47" s="297"/>
      <c r="AP47" s="297"/>
      <c r="AQ47" s="297"/>
      <c r="AR47" s="297"/>
      <c r="AS47" s="297"/>
    </row>
    <row r="48" spans="2:45" ht="15" customHeight="1" x14ac:dyDescent="0.35">
      <c r="B48" s="141" t="s">
        <v>180</v>
      </c>
      <c r="C48" s="141"/>
      <c r="D48" s="141"/>
      <c r="E48" s="141"/>
      <c r="F48" s="141"/>
      <c r="G48" s="141"/>
      <c r="H48" s="141"/>
      <c r="I48" s="141"/>
      <c r="J48" s="141"/>
      <c r="K48" s="141"/>
      <c r="L48" s="285">
        <v>3200.03</v>
      </c>
      <c r="M48" s="285">
        <v>3651.86</v>
      </c>
      <c r="N48" s="285">
        <v>3837.66</v>
      </c>
      <c r="O48" s="285">
        <v>4116.34</v>
      </c>
      <c r="P48" s="285">
        <v>4178.38</v>
      </c>
      <c r="Q48" s="285">
        <v>4912.2299999999996</v>
      </c>
      <c r="R48" s="285">
        <v>4934.08</v>
      </c>
      <c r="S48" s="285">
        <v>5005.9799999999996</v>
      </c>
      <c r="T48" s="285">
        <v>5217.08</v>
      </c>
      <c r="U48" s="285">
        <v>4346.47</v>
      </c>
      <c r="V48" s="285">
        <v>4713.84</v>
      </c>
      <c r="W48" s="285">
        <v>5174.68</v>
      </c>
      <c r="X48" s="285">
        <v>5050.3499999999995</v>
      </c>
      <c r="Y48" s="285">
        <v>4929.6149999999998</v>
      </c>
      <c r="Z48" s="285">
        <v>4871.5150000000003</v>
      </c>
      <c r="AA48" s="285">
        <f t="shared" si="24"/>
        <v>4783.1899999999996</v>
      </c>
      <c r="AC48" s="285">
        <v>4929.6149999999998</v>
      </c>
      <c r="AD48" s="285">
        <v>4738.915</v>
      </c>
      <c r="AE48" s="285">
        <v>4709.9149999999991</v>
      </c>
      <c r="AF48" s="285">
        <v>4871.5150000000003</v>
      </c>
      <c r="AG48" s="285">
        <v>4871.5150000000003</v>
      </c>
      <c r="AH48" s="285">
        <v>4934.5150000000003</v>
      </c>
      <c r="AI48" s="285">
        <f t="shared" ref="AI48:AJ48" si="26">AI49+AI50+AI51</f>
        <v>4813.3150000000005</v>
      </c>
      <c r="AJ48" s="285">
        <f t="shared" si="26"/>
        <v>4783.1899999999996</v>
      </c>
      <c r="AL48" s="297"/>
      <c r="AM48" s="297"/>
      <c r="AN48" s="297"/>
      <c r="AO48" s="297"/>
      <c r="AP48" s="297"/>
      <c r="AQ48" s="297"/>
      <c r="AR48" s="297"/>
      <c r="AS48" s="297"/>
    </row>
    <row r="49" spans="1:45" ht="15" customHeight="1" x14ac:dyDescent="0.35">
      <c r="B49" s="38" t="s">
        <v>90</v>
      </c>
      <c r="C49" s="38"/>
      <c r="D49" s="38"/>
      <c r="E49" s="38"/>
      <c r="F49" s="38"/>
      <c r="G49" s="38"/>
      <c r="H49" s="38"/>
      <c r="I49" s="38"/>
      <c r="J49" s="38"/>
      <c r="K49" s="38"/>
      <c r="L49" s="286">
        <v>2049.61</v>
      </c>
      <c r="M49" s="286">
        <v>2200.94</v>
      </c>
      <c r="N49" s="286">
        <v>2310.44</v>
      </c>
      <c r="O49" s="286">
        <v>2194.0700000000002</v>
      </c>
      <c r="P49" s="286">
        <v>2194.0700000000002</v>
      </c>
      <c r="Q49" s="286">
        <v>2194.2199999999998</v>
      </c>
      <c r="R49" s="286">
        <v>2194.2199999999998</v>
      </c>
      <c r="S49" s="286">
        <v>2243.7199999999998</v>
      </c>
      <c r="T49" s="286">
        <v>2311.52</v>
      </c>
      <c r="U49" s="286">
        <v>1974.2</v>
      </c>
      <c r="V49" s="286">
        <v>2137.37</v>
      </c>
      <c r="W49" s="286">
        <v>2193.61</v>
      </c>
      <c r="X49" s="286">
        <v>2157.58</v>
      </c>
      <c r="Y49" s="286" vm="468">
        <v>1966.72</v>
      </c>
      <c r="Z49" s="286" vm="589">
        <v>1986.7200000000003</v>
      </c>
      <c r="AA49" s="286" vm="808">
        <f t="shared" si="24"/>
        <v>1986.7199999999998</v>
      </c>
      <c r="AC49" s="286" vm="130">
        <v>1966.7199999999998</v>
      </c>
      <c r="AD49" s="292" vm="238">
        <v>1966.72</v>
      </c>
      <c r="AE49" s="286" vm="336">
        <v>1966.72</v>
      </c>
      <c r="AF49" s="286" vm="589">
        <v>1986.7200000000003</v>
      </c>
      <c r="AG49" s="286" vm="526">
        <v>1986.7200000000005</v>
      </c>
      <c r="AH49" s="292" vm="688">
        <v>1986.7200000000003</v>
      </c>
      <c r="AI49" s="292" vm="908">
        <v>1986.72</v>
      </c>
      <c r="AJ49" s="292" vm="808">
        <v>1986.7199999999998</v>
      </c>
      <c r="AL49" s="298"/>
      <c r="AM49" s="298"/>
      <c r="AN49" s="298"/>
      <c r="AO49" s="298"/>
      <c r="AP49" s="298"/>
      <c r="AQ49" s="298"/>
      <c r="AR49" s="298"/>
      <c r="AS49" s="298"/>
    </row>
    <row r="50" spans="1:45" ht="15" customHeight="1" x14ac:dyDescent="0.35">
      <c r="B50" s="38" t="s">
        <v>85</v>
      </c>
      <c r="C50" s="38"/>
      <c r="D50" s="38"/>
      <c r="E50" s="38"/>
      <c r="F50" s="38"/>
      <c r="G50" s="38"/>
      <c r="H50" s="38"/>
      <c r="I50" s="38"/>
      <c r="J50" s="38"/>
      <c r="K50" s="38"/>
      <c r="L50" s="286">
        <v>599.16999999999996</v>
      </c>
      <c r="M50" s="286">
        <v>613.07000000000005</v>
      </c>
      <c r="N50" s="286">
        <v>615.37</v>
      </c>
      <c r="O50" s="286">
        <v>619.37</v>
      </c>
      <c r="P50" s="286">
        <v>621.72</v>
      </c>
      <c r="Q50" s="286">
        <v>1244.92</v>
      </c>
      <c r="R50" s="286">
        <v>1248.77</v>
      </c>
      <c r="S50" s="286">
        <v>1248.77</v>
      </c>
      <c r="T50" s="286">
        <v>1304.07</v>
      </c>
      <c r="U50" s="286">
        <v>1159.97</v>
      </c>
      <c r="V50" s="286">
        <v>1223.97</v>
      </c>
      <c r="W50" s="286">
        <v>1137.67</v>
      </c>
      <c r="X50" s="286">
        <v>1155.57</v>
      </c>
      <c r="Y50" s="286" vm="71">
        <v>1177.17</v>
      </c>
      <c r="Z50" s="286" vm="419">
        <v>1177.17</v>
      </c>
      <c r="AA50" s="286" vm="949">
        <f t="shared" si="24"/>
        <v>1177.17</v>
      </c>
      <c r="AC50" s="286" vm="132">
        <v>1177.1699999999996</v>
      </c>
      <c r="AD50" s="292" vm="231">
        <v>1177.1699999999998</v>
      </c>
      <c r="AE50" s="286" vm="337">
        <v>1177.1699999999994</v>
      </c>
      <c r="AF50" s="286" vm="419">
        <v>1177.17</v>
      </c>
      <c r="AG50" s="286" vm="527">
        <v>1177.17</v>
      </c>
      <c r="AH50" s="292" vm="669">
        <v>1177.17</v>
      </c>
      <c r="AI50" s="292" vm="902">
        <v>1177.17</v>
      </c>
      <c r="AJ50" s="292" vm="949">
        <v>1177.17</v>
      </c>
      <c r="AL50" s="298"/>
      <c r="AM50" s="298"/>
      <c r="AN50" s="298"/>
      <c r="AO50" s="298"/>
      <c r="AP50" s="298"/>
      <c r="AQ50" s="298"/>
      <c r="AR50" s="298"/>
      <c r="AS50" s="298"/>
    </row>
    <row r="51" spans="1:45" ht="15" customHeight="1" x14ac:dyDescent="0.35">
      <c r="B51" s="38" t="s">
        <v>189</v>
      </c>
      <c r="C51" s="38"/>
      <c r="D51" s="38"/>
      <c r="E51" s="38"/>
      <c r="F51" s="38"/>
      <c r="G51" s="38"/>
      <c r="H51" s="38"/>
      <c r="I51" s="38"/>
      <c r="J51" s="38"/>
      <c r="K51" s="38"/>
      <c r="L51" s="286">
        <v>551.25</v>
      </c>
      <c r="M51" s="286">
        <v>837.85</v>
      </c>
      <c r="N51" s="286">
        <v>911.85</v>
      </c>
      <c r="O51" s="286">
        <v>1302.9000000000001</v>
      </c>
      <c r="P51" s="286">
        <v>1362.5900000000001</v>
      </c>
      <c r="Q51" s="286">
        <v>1473.0900000000001</v>
      </c>
      <c r="R51" s="286">
        <v>1491.0900000000001</v>
      </c>
      <c r="S51" s="286">
        <v>1513.49</v>
      </c>
      <c r="T51" s="286">
        <v>1601.49</v>
      </c>
      <c r="U51" s="286">
        <v>1212.3</v>
      </c>
      <c r="V51" s="286">
        <v>1352.5</v>
      </c>
      <c r="W51" s="286">
        <v>1843.3999999999996</v>
      </c>
      <c r="X51" s="286">
        <v>1737.1999999999998</v>
      </c>
      <c r="Y51" s="286">
        <v>1785.7249999999999</v>
      </c>
      <c r="Z51" s="286">
        <v>1707.625</v>
      </c>
      <c r="AA51" s="286">
        <f t="shared" si="24"/>
        <v>1619.2999999999997</v>
      </c>
      <c r="AC51" s="286">
        <v>1785.7249999999999</v>
      </c>
      <c r="AD51" s="286">
        <v>1595.0250000000001</v>
      </c>
      <c r="AE51" s="286">
        <v>1566.0250000000001</v>
      </c>
      <c r="AF51" s="286">
        <v>1707.625</v>
      </c>
      <c r="AG51" s="286">
        <v>1707.625</v>
      </c>
      <c r="AH51" s="286">
        <v>1770.625</v>
      </c>
      <c r="AI51" s="286">
        <v>1649.4249999999997</v>
      </c>
      <c r="AJ51" s="286">
        <v>1619.2999999999997</v>
      </c>
      <c r="AL51" s="298"/>
      <c r="AM51" s="298"/>
      <c r="AN51" s="298"/>
      <c r="AO51" s="298"/>
      <c r="AP51" s="298"/>
      <c r="AQ51" s="298"/>
      <c r="AR51" s="298"/>
      <c r="AS51" s="298"/>
    </row>
    <row r="52" spans="1:45" ht="15" customHeight="1" x14ac:dyDescent="0.35">
      <c r="B52" s="141" t="s">
        <v>9</v>
      </c>
      <c r="C52" s="141"/>
      <c r="D52" s="141"/>
      <c r="E52" s="141"/>
      <c r="F52" s="141"/>
      <c r="G52" s="141"/>
      <c r="H52" s="141"/>
      <c r="I52" s="141"/>
      <c r="J52" s="141"/>
      <c r="K52" s="141"/>
      <c r="L52" s="285">
        <v>3223.52</v>
      </c>
      <c r="M52" s="285">
        <v>3421.52</v>
      </c>
      <c r="N52" s="285">
        <v>3636.78</v>
      </c>
      <c r="O52" s="285">
        <v>3505.9</v>
      </c>
      <c r="P52" s="285">
        <v>3804.9</v>
      </c>
      <c r="Q52" s="285">
        <v>4202.8999999999996</v>
      </c>
      <c r="R52" s="285">
        <v>4831.3999999999996</v>
      </c>
      <c r="S52" s="285">
        <v>5194.09</v>
      </c>
      <c r="T52" s="285">
        <v>5471.6</v>
      </c>
      <c r="U52" s="285">
        <v>5853.2</v>
      </c>
      <c r="V52" s="285">
        <v>6005.2</v>
      </c>
      <c r="W52" s="285">
        <v>6079.27</v>
      </c>
      <c r="X52" s="285">
        <v>6175.27</v>
      </c>
      <c r="Y52" s="285">
        <v>6671.021999999999</v>
      </c>
      <c r="Z52" s="285">
        <v>6363.3220000000001</v>
      </c>
      <c r="AA52" s="285">
        <f t="shared" si="24"/>
        <v>6602.0919999999996</v>
      </c>
      <c r="AC52" s="285">
        <v>6373.9220000000005</v>
      </c>
      <c r="AD52" s="285">
        <v>6373.9220000000005</v>
      </c>
      <c r="AE52" s="285">
        <v>6363.3220000000001</v>
      </c>
      <c r="AF52" s="285">
        <v>6363.3220000000001</v>
      </c>
      <c r="AG52" s="285">
        <v>6361.3218999999999</v>
      </c>
      <c r="AH52" s="285">
        <v>6435.5720000000001</v>
      </c>
      <c r="AI52" s="285">
        <f t="shared" ref="AI52:AJ52" si="27">AI53+AI54+AI55</f>
        <v>6408.492000000002</v>
      </c>
      <c r="AJ52" s="285">
        <f t="shared" si="27"/>
        <v>6602.0919999999996</v>
      </c>
      <c r="AL52" s="297"/>
      <c r="AM52" s="297"/>
      <c r="AN52" s="297"/>
      <c r="AO52" s="297"/>
      <c r="AP52" s="297"/>
      <c r="AQ52" s="297"/>
      <c r="AR52" s="297"/>
      <c r="AS52" s="297"/>
    </row>
    <row r="53" spans="1:45" ht="15" customHeight="1" x14ac:dyDescent="0.35">
      <c r="B53" s="38" t="s">
        <v>190</v>
      </c>
      <c r="C53" s="38"/>
      <c r="D53" s="38"/>
      <c r="E53" s="38"/>
      <c r="F53" s="38"/>
      <c r="G53" s="38"/>
      <c r="H53" s="38"/>
      <c r="I53" s="38"/>
      <c r="J53" s="38"/>
      <c r="K53" s="38"/>
      <c r="L53" s="286">
        <v>3223.52</v>
      </c>
      <c r="M53" s="286">
        <v>3421.52</v>
      </c>
      <c r="N53" s="286">
        <v>3636.78</v>
      </c>
      <c r="O53" s="286">
        <v>3475.9</v>
      </c>
      <c r="P53" s="286">
        <v>3774.9</v>
      </c>
      <c r="Q53" s="286">
        <v>4172.8999999999996</v>
      </c>
      <c r="R53" s="286">
        <v>4601.3999999999996</v>
      </c>
      <c r="S53" s="286">
        <v>4964.59</v>
      </c>
      <c r="T53" s="286">
        <v>5242.1000000000004</v>
      </c>
      <c r="U53" s="286">
        <v>5623.7</v>
      </c>
      <c r="V53" s="286">
        <v>5737.9</v>
      </c>
      <c r="W53" s="286">
        <v>5749.97</v>
      </c>
      <c r="X53" s="286">
        <v>5749.97</v>
      </c>
      <c r="Y53" s="286" vm="72">
        <v>5948.6619999999994</v>
      </c>
      <c r="Z53" s="286" vm="396">
        <v>5938.0619999999999</v>
      </c>
      <c r="AA53" s="286" vm="826">
        <f t="shared" si="24"/>
        <v>6176.8319999999994</v>
      </c>
      <c r="AC53" s="286" vm="137">
        <v>5948.6620000000003</v>
      </c>
      <c r="AD53" s="292" vm="240">
        <v>5948.6620000000003</v>
      </c>
      <c r="AE53" s="286" vm="339">
        <v>5938.0619999999999</v>
      </c>
      <c r="AF53" s="286" vm="396">
        <v>5938.0619999999999</v>
      </c>
      <c r="AG53" s="286" vm="529">
        <v>5936.0618999999997</v>
      </c>
      <c r="AH53" s="292" vm="693">
        <v>6010.3119999999999</v>
      </c>
      <c r="AI53" s="292" vm="906">
        <v>5983.2320000000018</v>
      </c>
      <c r="AJ53" s="292" vm="826">
        <v>6176.8319999999994</v>
      </c>
      <c r="AL53" s="298"/>
      <c r="AM53" s="298"/>
      <c r="AN53" s="298"/>
      <c r="AO53" s="298"/>
      <c r="AP53" s="298"/>
      <c r="AQ53" s="298"/>
      <c r="AR53" s="298"/>
      <c r="AS53" s="298"/>
    </row>
    <row r="54" spans="1:45" ht="15" customHeight="1" x14ac:dyDescent="0.35">
      <c r="B54" s="38" t="s">
        <v>191</v>
      </c>
      <c r="C54" s="38"/>
      <c r="D54" s="38"/>
      <c r="E54" s="38"/>
      <c r="F54" s="38"/>
      <c r="G54" s="38"/>
      <c r="H54" s="38"/>
      <c r="I54" s="38"/>
      <c r="J54" s="38"/>
      <c r="K54" s="38"/>
      <c r="L54" s="286">
        <v>0</v>
      </c>
      <c r="M54" s="286">
        <v>0</v>
      </c>
      <c r="N54" s="286">
        <v>0</v>
      </c>
      <c r="O54" s="286">
        <v>30</v>
      </c>
      <c r="P54" s="286">
        <v>30</v>
      </c>
      <c r="Q54" s="286">
        <v>30</v>
      </c>
      <c r="R54" s="286">
        <v>30</v>
      </c>
      <c r="S54" s="286">
        <v>30</v>
      </c>
      <c r="T54" s="286">
        <v>30</v>
      </c>
      <c r="U54" s="286">
        <v>30</v>
      </c>
      <c r="V54" s="286">
        <v>67.8</v>
      </c>
      <c r="W54" s="286">
        <v>129.80000000000001</v>
      </c>
      <c r="X54" s="286">
        <v>129.80000000000001</v>
      </c>
      <c r="Y54" s="286" vm="470">
        <v>426.86</v>
      </c>
      <c r="Z54" s="286" vm="421">
        <v>129.76</v>
      </c>
      <c r="AA54" s="286" vm="830">
        <f t="shared" si="24"/>
        <v>129.76</v>
      </c>
      <c r="AC54" s="286" vm="138">
        <v>129.76</v>
      </c>
      <c r="AD54" s="292" vm="213">
        <v>129.76</v>
      </c>
      <c r="AE54" s="286" vm="340">
        <v>129.76</v>
      </c>
      <c r="AF54" s="286" vm="421">
        <v>129.76</v>
      </c>
      <c r="AG54" s="286" vm="530">
        <v>129.76</v>
      </c>
      <c r="AH54" s="292" vm="687">
        <v>129.76</v>
      </c>
      <c r="AI54" s="292" vm="899">
        <v>129.76</v>
      </c>
      <c r="AJ54" s="292" vm="830">
        <v>129.76</v>
      </c>
      <c r="AL54" s="298"/>
      <c r="AM54" s="298"/>
      <c r="AN54" s="298"/>
      <c r="AO54" s="298"/>
      <c r="AP54" s="298"/>
      <c r="AQ54" s="298"/>
      <c r="AR54" s="298"/>
      <c r="AS54" s="298"/>
    </row>
    <row r="55" spans="1:45" s="240" customFormat="1" ht="15" customHeight="1" x14ac:dyDescent="0.35">
      <c r="A55"/>
      <c r="B55" s="38" t="s">
        <v>192</v>
      </c>
      <c r="C55" s="38"/>
      <c r="D55" s="38"/>
      <c r="E55" s="38"/>
      <c r="F55" s="38"/>
      <c r="G55" s="38"/>
      <c r="H55" s="38"/>
      <c r="I55" s="38"/>
      <c r="J55" s="38"/>
      <c r="K55" s="38"/>
      <c r="L55" s="286">
        <v>0</v>
      </c>
      <c r="M55" s="286">
        <v>0</v>
      </c>
      <c r="N55" s="286">
        <v>0</v>
      </c>
      <c r="O55" s="286">
        <v>0</v>
      </c>
      <c r="P55" s="286">
        <v>0</v>
      </c>
      <c r="Q55" s="286">
        <v>0</v>
      </c>
      <c r="R55" s="286">
        <v>200</v>
      </c>
      <c r="S55" s="286">
        <v>199.5</v>
      </c>
      <c r="T55" s="286">
        <v>199.5</v>
      </c>
      <c r="U55" s="286">
        <v>199.5</v>
      </c>
      <c r="V55" s="286">
        <v>199.5</v>
      </c>
      <c r="W55" s="286">
        <v>199.5</v>
      </c>
      <c r="X55" s="286">
        <v>295.5</v>
      </c>
      <c r="Y55" s="286" vm="471">
        <v>295.5</v>
      </c>
      <c r="Z55" s="286" vm="409">
        <v>295.5</v>
      </c>
      <c r="AA55" s="286" vm="829">
        <f t="shared" si="24"/>
        <v>295.5</v>
      </c>
      <c r="AC55" s="286" vm="139">
        <v>295.5</v>
      </c>
      <c r="AD55" s="292" vm="241">
        <v>295.5</v>
      </c>
      <c r="AE55" s="286" vm="341">
        <v>295.5</v>
      </c>
      <c r="AF55" s="286" vm="409">
        <v>295.5</v>
      </c>
      <c r="AG55" s="286" vm="531">
        <v>295.5</v>
      </c>
      <c r="AH55" s="292" vm="679">
        <v>295.5</v>
      </c>
      <c r="AI55" s="292" vm="898">
        <v>295.5</v>
      </c>
      <c r="AJ55" s="292" vm="829">
        <v>295.5</v>
      </c>
      <c r="AL55" s="298"/>
      <c r="AM55" s="298"/>
      <c r="AN55" s="298"/>
      <c r="AO55" s="298"/>
      <c r="AP55" s="298"/>
      <c r="AQ55" s="298"/>
      <c r="AR55" s="298"/>
      <c r="AS55" s="298"/>
    </row>
    <row r="56" spans="1:45" ht="15" customHeight="1" x14ac:dyDescent="0.35">
      <c r="B56" s="141" t="s">
        <v>181</v>
      </c>
      <c r="C56" s="141"/>
      <c r="D56" s="141"/>
      <c r="E56" s="141"/>
      <c r="F56" s="141"/>
      <c r="G56" s="141"/>
      <c r="H56" s="141"/>
      <c r="I56" s="141"/>
      <c r="J56" s="141"/>
      <c r="K56" s="141"/>
      <c r="L56" s="285">
        <v>13.8</v>
      </c>
      <c r="M56" s="285">
        <v>83.8</v>
      </c>
      <c r="N56" s="285">
        <v>83.8</v>
      </c>
      <c r="O56" s="285">
        <v>83.8</v>
      </c>
      <c r="P56" s="285">
        <v>83.8</v>
      </c>
      <c r="Q56" s="285">
        <v>83.8</v>
      </c>
      <c r="R56" s="285">
        <v>203.8</v>
      </c>
      <c r="S56" s="285">
        <v>330.7</v>
      </c>
      <c r="T56" s="285">
        <v>467.2</v>
      </c>
      <c r="U56" s="285">
        <v>467.2</v>
      </c>
      <c r="V56" s="285">
        <v>435.7</v>
      </c>
      <c r="W56" s="285">
        <v>591.20000000000005</v>
      </c>
      <c r="X56" s="285">
        <v>910.4</v>
      </c>
      <c r="Y56" s="285">
        <v>831.60000000000014</v>
      </c>
      <c r="Z56" s="285">
        <v>1031.5000000000002</v>
      </c>
      <c r="AA56" s="285">
        <f t="shared" si="24"/>
        <v>1155.4000000000001</v>
      </c>
      <c r="AC56" s="285">
        <v>830.9</v>
      </c>
      <c r="AD56" s="285">
        <v>830.9</v>
      </c>
      <c r="AE56" s="285">
        <v>830.90000000000009</v>
      </c>
      <c r="AF56" s="285">
        <v>1031.5000000000002</v>
      </c>
      <c r="AG56" s="285">
        <v>1031.5</v>
      </c>
      <c r="AH56" s="285">
        <v>1055.1000000000001</v>
      </c>
      <c r="AI56" s="285">
        <f t="shared" ref="AI56:AJ56" si="28">AI57+AI58</f>
        <v>1155.3999999999999</v>
      </c>
      <c r="AJ56" s="285">
        <f t="shared" si="28"/>
        <v>1155.4000000000001</v>
      </c>
      <c r="AL56" s="297"/>
      <c r="AM56" s="297"/>
      <c r="AN56" s="297"/>
      <c r="AO56" s="297"/>
      <c r="AP56" s="297"/>
      <c r="AQ56" s="297"/>
      <c r="AR56" s="297"/>
      <c r="AS56" s="297"/>
    </row>
    <row r="57" spans="1:45" ht="15" customHeight="1" x14ac:dyDescent="0.35">
      <c r="B57" s="38" t="s">
        <v>91</v>
      </c>
      <c r="C57" s="38"/>
      <c r="D57" s="38"/>
      <c r="E57" s="38"/>
      <c r="F57" s="38"/>
      <c r="G57" s="38"/>
      <c r="H57" s="38"/>
      <c r="I57" s="38"/>
      <c r="J57" s="38"/>
      <c r="K57" s="38"/>
      <c r="L57" s="286">
        <v>13.8</v>
      </c>
      <c r="M57" s="286">
        <v>83.8</v>
      </c>
      <c r="N57" s="286">
        <v>83.8</v>
      </c>
      <c r="O57" s="286">
        <v>83.8</v>
      </c>
      <c r="P57" s="286">
        <v>83.8</v>
      </c>
      <c r="Q57" s="286">
        <v>83.8</v>
      </c>
      <c r="R57" s="286">
        <v>203.8</v>
      </c>
      <c r="S57" s="286">
        <v>330.7</v>
      </c>
      <c r="T57" s="286">
        <v>467.2</v>
      </c>
      <c r="U57" s="286">
        <v>467.2</v>
      </c>
      <c r="V57" s="286">
        <v>435.7</v>
      </c>
      <c r="W57" s="286">
        <v>591.20000000000005</v>
      </c>
      <c r="X57" s="286">
        <v>910.4</v>
      </c>
      <c r="Y57" s="286" vm="473">
        <v>749.00000000000011</v>
      </c>
      <c r="Z57" s="286" vm="423">
        <v>948.9000000000002</v>
      </c>
      <c r="AA57" s="286" vm="809">
        <f t="shared" si="24"/>
        <v>1072.8000000000002</v>
      </c>
      <c r="AC57" s="286" vm="141">
        <v>748.3</v>
      </c>
      <c r="AD57" s="292" vm="243">
        <v>748.3</v>
      </c>
      <c r="AE57" s="286" vm="341">
        <v>748.30000000000007</v>
      </c>
      <c r="AF57" s="286" vm="423">
        <v>948.9000000000002</v>
      </c>
      <c r="AG57" s="286" vm="533">
        <v>948.90000000000009</v>
      </c>
      <c r="AH57" s="292" vm="675">
        <v>972.50000000000011</v>
      </c>
      <c r="AI57" s="292" vm="892">
        <v>1072.8</v>
      </c>
      <c r="AJ57" s="292" vm="809">
        <v>1072.8000000000002</v>
      </c>
      <c r="AL57" s="298"/>
      <c r="AM57" s="298"/>
      <c r="AN57" s="298"/>
      <c r="AO57" s="298"/>
      <c r="AP57" s="298"/>
      <c r="AQ57" s="298"/>
      <c r="AR57" s="298"/>
      <c r="AS57" s="298"/>
    </row>
    <row r="58" spans="1:45" ht="15" customHeight="1" x14ac:dyDescent="0.35">
      <c r="B58" s="38" t="s">
        <v>193</v>
      </c>
      <c r="C58" s="38"/>
      <c r="D58" s="38"/>
      <c r="E58" s="38"/>
      <c r="F58" s="38"/>
      <c r="G58" s="38"/>
      <c r="H58" s="38"/>
      <c r="I58" s="38"/>
      <c r="J58" s="38"/>
      <c r="K58" s="38"/>
      <c r="L58" s="385" t="s">
        <v>18</v>
      </c>
      <c r="M58" s="385" t="s">
        <v>18</v>
      </c>
      <c r="N58" s="385" t="s">
        <v>18</v>
      </c>
      <c r="O58" s="385" t="s">
        <v>18</v>
      </c>
      <c r="P58" s="385" t="s">
        <v>18</v>
      </c>
      <c r="Q58" s="385" t="s">
        <v>18</v>
      </c>
      <c r="R58" s="385" t="s">
        <v>18</v>
      </c>
      <c r="S58" s="385" t="s">
        <v>18</v>
      </c>
      <c r="T58" s="385" t="s">
        <v>18</v>
      </c>
      <c r="U58" s="385" t="s">
        <v>18</v>
      </c>
      <c r="V58" s="385" t="s">
        <v>18</v>
      </c>
      <c r="W58" s="385" t="s">
        <v>18</v>
      </c>
      <c r="X58" s="385" t="s">
        <v>18</v>
      </c>
      <c r="Y58" s="385" vm="77">
        <v>82.6</v>
      </c>
      <c r="Z58" s="385" vm="424">
        <v>82.6</v>
      </c>
      <c r="AA58" s="385" vm="795">
        <f t="shared" si="24"/>
        <v>82.6</v>
      </c>
      <c r="AC58" s="385" vm="143">
        <v>82.6</v>
      </c>
      <c r="AD58" s="369" vm="257">
        <v>82.6</v>
      </c>
      <c r="AE58" s="287" vm="344">
        <v>82.6</v>
      </c>
      <c r="AF58" s="287" vm="424">
        <v>82.6</v>
      </c>
      <c r="AG58" s="287" vm="535">
        <v>82.6</v>
      </c>
      <c r="AH58" s="369" vm="597">
        <v>82.6</v>
      </c>
      <c r="AI58" s="369" vm="879">
        <v>82.6</v>
      </c>
      <c r="AJ58" s="369" vm="795">
        <v>82.6</v>
      </c>
      <c r="AL58" s="298"/>
      <c r="AM58" s="298"/>
      <c r="AN58" s="298"/>
      <c r="AO58" s="298"/>
      <c r="AP58" s="298"/>
      <c r="AQ58" s="298"/>
      <c r="AR58" s="298"/>
      <c r="AS58" s="298"/>
    </row>
    <row r="59" spans="1:45" ht="15" customHeight="1" x14ac:dyDescent="0.35">
      <c r="B59" s="141" t="s">
        <v>194</v>
      </c>
      <c r="C59" s="38"/>
      <c r="D59" s="38"/>
      <c r="E59" s="38"/>
      <c r="F59" s="38"/>
      <c r="G59" s="38"/>
      <c r="H59" s="38"/>
      <c r="I59" s="38"/>
      <c r="J59" s="38"/>
      <c r="K59" s="38"/>
      <c r="L59" s="386" t="s">
        <v>18</v>
      </c>
      <c r="M59" s="386" t="s">
        <v>18</v>
      </c>
      <c r="N59" s="386" t="s">
        <v>18</v>
      </c>
      <c r="O59" s="386" t="s">
        <v>18</v>
      </c>
      <c r="P59" s="386" t="s">
        <v>18</v>
      </c>
      <c r="Q59" s="386" t="s">
        <v>18</v>
      </c>
      <c r="R59" s="386" t="s">
        <v>18</v>
      </c>
      <c r="S59" s="386" t="s">
        <v>18</v>
      </c>
      <c r="T59" s="386" t="s">
        <v>18</v>
      </c>
      <c r="U59" s="386" t="s">
        <v>18</v>
      </c>
      <c r="V59" s="386" t="s">
        <v>18</v>
      </c>
      <c r="W59" s="386" t="s">
        <v>18</v>
      </c>
      <c r="X59" s="386" t="s">
        <v>18</v>
      </c>
      <c r="Y59" s="386" t="s">
        <v>18</v>
      </c>
      <c r="Z59" s="386" t="s">
        <v>18</v>
      </c>
      <c r="AA59" s="386" t="str">
        <f t="shared" si="24"/>
        <v>-</v>
      </c>
      <c r="AC59" s="386" t="s">
        <v>18</v>
      </c>
      <c r="AD59" s="386" t="s">
        <v>18</v>
      </c>
      <c r="AE59" s="386" t="s">
        <v>18</v>
      </c>
      <c r="AF59" s="386" t="s">
        <v>18</v>
      </c>
      <c r="AG59" s="386" t="s">
        <v>18</v>
      </c>
      <c r="AH59" s="386" t="s">
        <v>18</v>
      </c>
      <c r="AI59" s="386" t="s">
        <v>18</v>
      </c>
      <c r="AJ59" s="386" t="s">
        <v>18</v>
      </c>
      <c r="AL59" s="298"/>
      <c r="AM59" s="298"/>
      <c r="AN59" s="298"/>
      <c r="AO59" s="298"/>
      <c r="AP59" s="298"/>
      <c r="AQ59" s="298"/>
      <c r="AR59" s="298"/>
      <c r="AS59" s="298"/>
    </row>
    <row r="60" spans="1:45" ht="15" customHeight="1" x14ac:dyDescent="0.35">
      <c r="B60" s="20"/>
      <c r="C60" s="20"/>
      <c r="D60" s="20"/>
      <c r="E60" s="20"/>
      <c r="F60" s="20"/>
      <c r="G60" s="20"/>
      <c r="H60" s="20"/>
      <c r="I60" s="20"/>
      <c r="J60" s="20"/>
      <c r="K60" s="20"/>
      <c r="L60" s="286"/>
      <c r="M60" s="107"/>
      <c r="N60" s="107"/>
      <c r="O60" s="107"/>
      <c r="P60" s="107"/>
      <c r="Q60" s="293"/>
      <c r="R60" s="293"/>
      <c r="S60" s="293"/>
      <c r="T60" s="293"/>
      <c r="U60" s="293"/>
      <c r="V60" s="293"/>
      <c r="W60" s="293"/>
      <c r="X60" s="293"/>
      <c r="Y60" s="293"/>
      <c r="Z60" s="293"/>
      <c r="AA60" s="293"/>
      <c r="AC60" s="293"/>
      <c r="AD60" s="293"/>
      <c r="AH60" s="293"/>
      <c r="AI60" s="293"/>
      <c r="AL60" s="299"/>
      <c r="AM60" s="299"/>
      <c r="AN60" s="299"/>
      <c r="AO60" s="299"/>
      <c r="AP60" s="299"/>
      <c r="AQ60" s="299"/>
      <c r="AR60" s="299"/>
      <c r="AS60" s="299"/>
    </row>
    <row r="61" spans="1:45" s="240" customFormat="1" ht="15" customHeight="1" x14ac:dyDescent="0.35">
      <c r="A61"/>
      <c r="B61" s="6" t="s">
        <v>195</v>
      </c>
      <c r="C61" s="6"/>
      <c r="D61" s="6"/>
      <c r="E61" s="6"/>
      <c r="F61" s="6"/>
      <c r="G61" s="6"/>
      <c r="H61" s="6"/>
      <c r="I61" s="6"/>
      <c r="J61" s="6"/>
      <c r="K61" s="6"/>
      <c r="L61" s="249">
        <v>0</v>
      </c>
      <c r="M61" s="249">
        <v>0</v>
      </c>
      <c r="N61" s="249">
        <v>38.78</v>
      </c>
      <c r="O61" s="249">
        <v>50.38</v>
      </c>
      <c r="P61" s="249">
        <v>82.38</v>
      </c>
      <c r="Q61" s="249">
        <v>82.38</v>
      </c>
      <c r="R61" s="249">
        <v>82.38</v>
      </c>
      <c r="S61" s="249">
        <v>145.19</v>
      </c>
      <c r="T61" s="249">
        <v>145.19</v>
      </c>
      <c r="U61" s="249">
        <v>145.19</v>
      </c>
      <c r="V61" s="249">
        <v>345.19</v>
      </c>
      <c r="W61" s="249">
        <v>644.83999999999992</v>
      </c>
      <c r="X61" s="249">
        <v>1497.5300000000002</v>
      </c>
      <c r="Y61" s="249">
        <v>3053.0399934899992</v>
      </c>
      <c r="Z61" s="249">
        <v>5518.8872000000138</v>
      </c>
      <c r="AA61" s="249">
        <f t="shared" ref="AA61:AA75" si="29">AJ61</f>
        <v>6228.9142000000138</v>
      </c>
      <c r="AC61" s="249">
        <v>3166.4652999999998</v>
      </c>
      <c r="AD61" s="249">
        <v>3549.0306999999998</v>
      </c>
      <c r="AE61" s="249">
        <v>3804.7594999999937</v>
      </c>
      <c r="AF61" s="249">
        <v>5518.8872000000138</v>
      </c>
      <c r="AG61" s="249">
        <v>5536.5385000000133</v>
      </c>
      <c r="AH61" s="249">
        <v>5689.3595999999998</v>
      </c>
      <c r="AI61" s="249">
        <f t="shared" ref="AI61:AJ61" si="30">AI62+AI66+AI70+AI72</f>
        <v>5884.0147000000143</v>
      </c>
      <c r="AJ61" s="249">
        <f t="shared" si="30"/>
        <v>6228.9142000000138</v>
      </c>
      <c r="AL61" s="249"/>
      <c r="AM61" s="249"/>
      <c r="AN61" s="249"/>
      <c r="AO61" s="249"/>
      <c r="AP61" s="249"/>
      <c r="AQ61" s="249"/>
      <c r="AR61" s="249"/>
      <c r="AS61" s="249"/>
    </row>
    <row r="62" spans="1:45" ht="15" customHeight="1" x14ac:dyDescent="0.35">
      <c r="B62" s="141" t="s">
        <v>180</v>
      </c>
      <c r="C62" s="141"/>
      <c r="D62" s="141"/>
      <c r="E62" s="141"/>
      <c r="F62" s="141"/>
      <c r="G62" s="141"/>
      <c r="H62" s="141"/>
      <c r="I62" s="141"/>
      <c r="J62" s="141"/>
      <c r="K62" s="141"/>
      <c r="L62" s="249">
        <v>0</v>
      </c>
      <c r="M62" s="249">
        <v>0</v>
      </c>
      <c r="N62" s="249">
        <v>38.78</v>
      </c>
      <c r="O62" s="249">
        <v>50.38</v>
      </c>
      <c r="P62" s="249">
        <v>52.38</v>
      </c>
      <c r="Q62" s="249">
        <v>52.38</v>
      </c>
      <c r="R62" s="249">
        <v>52.38</v>
      </c>
      <c r="S62" s="249">
        <v>54.88</v>
      </c>
      <c r="T62" s="249">
        <v>54.88</v>
      </c>
      <c r="U62" s="249">
        <v>54.88</v>
      </c>
      <c r="V62" s="249">
        <v>54.88</v>
      </c>
      <c r="W62" s="249">
        <v>54.88</v>
      </c>
      <c r="X62" s="249">
        <v>107.78</v>
      </c>
      <c r="Y62" s="249">
        <v>605.66</v>
      </c>
      <c r="Z62" s="249">
        <v>1142.8360000000002</v>
      </c>
      <c r="AA62" s="249">
        <f t="shared" si="29"/>
        <v>941.14149999999995</v>
      </c>
      <c r="AC62" s="249">
        <v>616.86</v>
      </c>
      <c r="AD62" s="249">
        <v>634.22</v>
      </c>
      <c r="AE62" s="249">
        <v>536.05000000000007</v>
      </c>
      <c r="AF62" s="249">
        <v>1142.8360000000002</v>
      </c>
      <c r="AG62" s="249">
        <v>1142.8360000000002</v>
      </c>
      <c r="AH62" s="249">
        <v>1091.5859999999998</v>
      </c>
      <c r="AI62" s="249">
        <f t="shared" ref="AI62:AJ62" si="31">SUM(AI63:AI65)</f>
        <v>1103.8200000000002</v>
      </c>
      <c r="AJ62" s="249">
        <f t="shared" si="31"/>
        <v>941.14149999999995</v>
      </c>
      <c r="AL62" s="249"/>
      <c r="AM62" s="249"/>
      <c r="AN62" s="249"/>
      <c r="AO62" s="249"/>
      <c r="AP62" s="249"/>
      <c r="AQ62" s="249"/>
      <c r="AR62" s="249"/>
      <c r="AS62" s="249"/>
    </row>
    <row r="63" spans="1:45" s="240" customFormat="1" ht="15" customHeight="1" x14ac:dyDescent="0.35">
      <c r="A63"/>
      <c r="B63" s="38" t="s">
        <v>90</v>
      </c>
      <c r="C63" s="38"/>
      <c r="D63" s="38"/>
      <c r="E63" s="38"/>
      <c r="F63" s="38"/>
      <c r="G63" s="38"/>
      <c r="H63" s="38"/>
      <c r="I63" s="38"/>
      <c r="J63" s="38"/>
      <c r="K63" s="38"/>
      <c r="L63" s="286">
        <v>0</v>
      </c>
      <c r="M63" s="286">
        <v>0</v>
      </c>
      <c r="N63" s="286">
        <v>0</v>
      </c>
      <c r="O63" s="286">
        <v>0</v>
      </c>
      <c r="P63" s="286">
        <v>0</v>
      </c>
      <c r="Q63" s="286">
        <v>0</v>
      </c>
      <c r="R63" s="286">
        <v>0</v>
      </c>
      <c r="S63" s="286">
        <v>0</v>
      </c>
      <c r="T63" s="286">
        <v>0</v>
      </c>
      <c r="U63" s="286">
        <v>0</v>
      </c>
      <c r="V63" s="286">
        <v>0</v>
      </c>
      <c r="W63" s="286">
        <v>0</v>
      </c>
      <c r="X63" s="286">
        <v>8.5</v>
      </c>
      <c r="Y63" s="286" vm="77">
        <v>74.87</v>
      </c>
      <c r="Z63" s="286" vm="418">
        <v>347.90000000000003</v>
      </c>
      <c r="AA63" s="286" vm="948">
        <f t="shared" si="29"/>
        <v>95.02000000000001</v>
      </c>
      <c r="AC63" s="286" vm="131">
        <v>74.87</v>
      </c>
      <c r="AD63" s="292" vm="212">
        <v>74.87</v>
      </c>
      <c r="AE63" s="286" vm="336">
        <v>82.12</v>
      </c>
      <c r="AF63" s="286" vm="418">
        <v>347.90000000000003</v>
      </c>
      <c r="AG63" s="286" vm="526">
        <v>347.9</v>
      </c>
      <c r="AH63" s="292" vm="681">
        <v>285.04999999999995</v>
      </c>
      <c r="AI63" s="292" vm="907">
        <v>285.05</v>
      </c>
      <c r="AJ63" s="292" vm="948">
        <v>95.02000000000001</v>
      </c>
      <c r="AL63" s="298"/>
      <c r="AM63" s="298"/>
      <c r="AN63" s="298"/>
      <c r="AO63" s="298"/>
      <c r="AP63" s="298"/>
      <c r="AQ63" s="298"/>
      <c r="AR63" s="298"/>
      <c r="AS63" s="298"/>
    </row>
    <row r="64" spans="1:45" ht="15" customHeight="1" x14ac:dyDescent="0.35">
      <c r="B64" s="38" t="s">
        <v>85</v>
      </c>
      <c r="C64" s="38"/>
      <c r="D64" s="38"/>
      <c r="E64" s="38"/>
      <c r="F64" s="38"/>
      <c r="G64" s="38"/>
      <c r="H64" s="38"/>
      <c r="I64" s="38"/>
      <c r="J64" s="38"/>
      <c r="K64" s="38"/>
      <c r="L64" s="286">
        <v>0</v>
      </c>
      <c r="M64" s="286">
        <v>0</v>
      </c>
      <c r="N64" s="286">
        <v>0</v>
      </c>
      <c r="O64" s="286">
        <v>0</v>
      </c>
      <c r="P64" s="286">
        <v>2</v>
      </c>
      <c r="Q64" s="286">
        <v>2</v>
      </c>
      <c r="R64" s="286">
        <v>2</v>
      </c>
      <c r="S64" s="286">
        <v>4.5</v>
      </c>
      <c r="T64" s="286">
        <v>4.5</v>
      </c>
      <c r="U64" s="286">
        <v>4.5</v>
      </c>
      <c r="V64" s="286">
        <v>4.5</v>
      </c>
      <c r="W64" s="286">
        <v>4.5</v>
      </c>
      <c r="X64" s="286">
        <v>12.9</v>
      </c>
      <c r="Y64" s="286" vm="469">
        <v>235.8</v>
      </c>
      <c r="Z64" s="286" vm="420">
        <v>235.8</v>
      </c>
      <c r="AA64" s="286" vm="947">
        <f t="shared" si="29"/>
        <v>248.9</v>
      </c>
      <c r="AC64" s="286" vm="133">
        <v>235.8</v>
      </c>
      <c r="AD64" s="292" vm="239">
        <v>235.8</v>
      </c>
      <c r="AE64" s="286" vm="338">
        <v>235.8</v>
      </c>
      <c r="AF64" s="286" vm="420">
        <v>235.8</v>
      </c>
      <c r="AG64" s="286" vm="528">
        <v>235.8</v>
      </c>
      <c r="AH64" s="292" vm="664">
        <v>235.8</v>
      </c>
      <c r="AI64" s="292" vm="901">
        <v>248.9</v>
      </c>
      <c r="AJ64" s="292" vm="947">
        <v>248.9</v>
      </c>
      <c r="AL64" s="298"/>
      <c r="AM64" s="298"/>
      <c r="AN64" s="298"/>
      <c r="AO64" s="298"/>
      <c r="AP64" s="298"/>
      <c r="AQ64" s="298"/>
      <c r="AR64" s="298"/>
      <c r="AS64" s="298"/>
    </row>
    <row r="65" spans="2:45" ht="15" customHeight="1" x14ac:dyDescent="0.35">
      <c r="B65" s="38" t="s">
        <v>189</v>
      </c>
      <c r="C65" s="38"/>
      <c r="D65" s="38"/>
      <c r="E65" s="38"/>
      <c r="F65" s="38"/>
      <c r="G65" s="38"/>
      <c r="H65" s="38"/>
      <c r="I65" s="38"/>
      <c r="J65" s="38"/>
      <c r="K65" s="38"/>
      <c r="L65" s="286">
        <v>0</v>
      </c>
      <c r="M65" s="286">
        <v>0</v>
      </c>
      <c r="N65" s="286">
        <v>38.78</v>
      </c>
      <c r="O65" s="286">
        <v>50.38</v>
      </c>
      <c r="P65" s="286">
        <v>50.38</v>
      </c>
      <c r="Q65" s="286">
        <v>50.38</v>
      </c>
      <c r="R65" s="286">
        <v>50.38</v>
      </c>
      <c r="S65" s="286">
        <v>50.38</v>
      </c>
      <c r="T65" s="286">
        <v>50.38</v>
      </c>
      <c r="U65" s="286">
        <v>50.38</v>
      </c>
      <c r="V65" s="286">
        <v>50.38</v>
      </c>
      <c r="W65" s="286">
        <v>50.38</v>
      </c>
      <c r="X65" s="286">
        <v>86.38</v>
      </c>
      <c r="Y65" s="286">
        <v>294.98999999999995</v>
      </c>
      <c r="Z65" s="286">
        <v>559.13600000000008</v>
      </c>
      <c r="AA65" s="286">
        <f t="shared" si="29"/>
        <v>597.22149999999988</v>
      </c>
      <c r="AC65" s="286">
        <v>306.19</v>
      </c>
      <c r="AD65" s="286">
        <v>323.54999999999995</v>
      </c>
      <c r="AE65" s="286">
        <v>218.13000000000002</v>
      </c>
      <c r="AF65" s="286">
        <v>559.13600000000008</v>
      </c>
      <c r="AG65" s="286">
        <v>559.13600000000008</v>
      </c>
      <c r="AH65" s="286">
        <v>570.73599999999999</v>
      </c>
      <c r="AI65" s="286">
        <v>569.87</v>
      </c>
      <c r="AJ65" s="286">
        <v>597.22149999999988</v>
      </c>
      <c r="AL65" s="298"/>
      <c r="AM65" s="298"/>
      <c r="AN65" s="298"/>
      <c r="AO65" s="298"/>
      <c r="AP65" s="298"/>
      <c r="AQ65" s="298"/>
      <c r="AR65" s="298"/>
      <c r="AS65" s="298"/>
    </row>
    <row r="66" spans="2:45" ht="15" customHeight="1" x14ac:dyDescent="0.35">
      <c r="B66" s="141" t="s">
        <v>9</v>
      </c>
      <c r="C66" s="141"/>
      <c r="D66" s="141"/>
      <c r="E66" s="141"/>
      <c r="F66" s="141"/>
      <c r="G66" s="141"/>
      <c r="H66" s="141"/>
      <c r="I66" s="141"/>
      <c r="J66" s="141"/>
      <c r="K66" s="141"/>
      <c r="L66" s="285">
        <v>0</v>
      </c>
      <c r="M66" s="285">
        <v>0</v>
      </c>
      <c r="N66" s="285">
        <v>0</v>
      </c>
      <c r="O66" s="285">
        <v>0</v>
      </c>
      <c r="P66" s="285">
        <v>30</v>
      </c>
      <c r="Q66" s="285">
        <v>30</v>
      </c>
      <c r="R66" s="285">
        <v>30</v>
      </c>
      <c r="S66" s="285">
        <v>90.31</v>
      </c>
      <c r="T66" s="285">
        <v>90.31</v>
      </c>
      <c r="U66" s="285">
        <v>90.31</v>
      </c>
      <c r="V66" s="285">
        <v>290.31</v>
      </c>
      <c r="W66" s="285">
        <v>358.45</v>
      </c>
      <c r="X66" s="285">
        <v>474.91</v>
      </c>
      <c r="Y66" s="285">
        <v>1141.8499999999999</v>
      </c>
      <c r="Z66" s="285">
        <v>2683.8440000000132</v>
      </c>
      <c r="AA66" s="285">
        <f t="shared" si="29"/>
        <v>3506.5401000000138</v>
      </c>
      <c r="AC66" s="285">
        <v>1216.25</v>
      </c>
      <c r="AD66" s="285">
        <v>1517.4839999999999</v>
      </c>
      <c r="AE66" s="285">
        <v>1727.818999999994</v>
      </c>
      <c r="AF66" s="285">
        <v>2683.8440000000132</v>
      </c>
      <c r="AG66" s="285">
        <v>2683.0440000000135</v>
      </c>
      <c r="AH66" s="285">
        <v>2869.5289999999991</v>
      </c>
      <c r="AI66" s="285">
        <f t="shared" ref="AI66:AJ66" si="32">SUM(AI67:AI69)</f>
        <v>3020.9733000000138</v>
      </c>
      <c r="AJ66" s="285">
        <f t="shared" si="32"/>
        <v>3506.5401000000138</v>
      </c>
      <c r="AL66" s="297"/>
      <c r="AM66" s="297"/>
      <c r="AN66" s="297"/>
      <c r="AO66" s="297"/>
      <c r="AP66" s="297"/>
      <c r="AQ66" s="297"/>
      <c r="AR66" s="297"/>
      <c r="AS66" s="297"/>
    </row>
    <row r="67" spans="2:45" ht="15" customHeight="1" x14ac:dyDescent="0.35">
      <c r="B67" s="38" t="s">
        <v>190</v>
      </c>
      <c r="C67" s="38"/>
      <c r="D67" s="38"/>
      <c r="E67" s="38"/>
      <c r="F67" s="38"/>
      <c r="G67" s="38"/>
      <c r="H67" s="38"/>
      <c r="I67" s="38"/>
      <c r="J67" s="38"/>
      <c r="K67" s="38"/>
      <c r="L67" s="286">
        <v>0</v>
      </c>
      <c r="M67" s="286">
        <v>0</v>
      </c>
      <c r="N67" s="286">
        <v>0</v>
      </c>
      <c r="O67" s="286">
        <v>0</v>
      </c>
      <c r="P67" s="286">
        <v>30</v>
      </c>
      <c r="Q67" s="286">
        <v>30</v>
      </c>
      <c r="R67" s="286">
        <v>30</v>
      </c>
      <c r="S67" s="286">
        <v>90.31</v>
      </c>
      <c r="T67" s="286">
        <v>90.31</v>
      </c>
      <c r="U67" s="286">
        <v>90.31</v>
      </c>
      <c r="V67" s="286">
        <v>90.31</v>
      </c>
      <c r="W67" s="286">
        <v>158.44999999999999</v>
      </c>
      <c r="X67" s="286">
        <v>274.91000000000003</v>
      </c>
      <c r="Y67" s="286">
        <v>941.84999999999991</v>
      </c>
      <c r="Z67" s="286">
        <v>2483.8440000000132</v>
      </c>
      <c r="AA67" s="286">
        <f t="shared" si="29"/>
        <v>3306.5401000000138</v>
      </c>
      <c r="AC67" s="286">
        <v>1016.25</v>
      </c>
      <c r="AD67" s="286">
        <v>1317.4839999999999</v>
      </c>
      <c r="AE67" s="286">
        <v>1527.818999999994</v>
      </c>
      <c r="AF67" s="286">
        <v>2483.8440000000132</v>
      </c>
      <c r="AG67" s="286">
        <v>2483.0440000000135</v>
      </c>
      <c r="AH67" s="286">
        <v>2669.5289999999991</v>
      </c>
      <c r="AI67" s="286">
        <v>2820.9733000000138</v>
      </c>
      <c r="AJ67" s="286">
        <v>3306.5401000000138</v>
      </c>
      <c r="AL67" s="298"/>
      <c r="AM67" s="298"/>
      <c r="AN67" s="298"/>
      <c r="AO67" s="298"/>
      <c r="AP67" s="298"/>
      <c r="AQ67" s="298"/>
      <c r="AR67" s="298"/>
      <c r="AS67" s="298"/>
    </row>
    <row r="68" spans="2:45" ht="15" customHeight="1" x14ac:dyDescent="0.35">
      <c r="B68" s="38" t="s">
        <v>191</v>
      </c>
      <c r="C68" s="38"/>
      <c r="D68" s="38"/>
      <c r="E68" s="38"/>
      <c r="F68" s="38"/>
      <c r="G68" s="38"/>
      <c r="H68" s="38"/>
      <c r="I68" s="38"/>
      <c r="J68" s="38"/>
      <c r="K68" s="38"/>
      <c r="L68" s="286">
        <v>0</v>
      </c>
      <c r="M68" s="286">
        <v>0</v>
      </c>
      <c r="N68" s="286">
        <v>0</v>
      </c>
      <c r="O68" s="286">
        <v>0</v>
      </c>
      <c r="P68" s="286">
        <v>0</v>
      </c>
      <c r="Q68" s="286">
        <v>0</v>
      </c>
      <c r="R68" s="286">
        <v>0</v>
      </c>
      <c r="S68" s="286">
        <v>0</v>
      </c>
      <c r="T68" s="286">
        <v>0</v>
      </c>
      <c r="U68" s="286">
        <v>0</v>
      </c>
      <c r="V68" s="286">
        <v>0</v>
      </c>
      <c r="W68" s="286">
        <v>0</v>
      </c>
      <c r="X68" s="286">
        <v>0</v>
      </c>
      <c r="Y68" s="286" t="s">
        <v>18</v>
      </c>
      <c r="Z68" s="286" t="s">
        <v>18</v>
      </c>
      <c r="AA68" s="286" t="str">
        <f t="shared" si="29"/>
        <v>-</v>
      </c>
      <c r="AC68" s="286" t="s">
        <v>18</v>
      </c>
      <c r="AD68" s="286" t="s">
        <v>18</v>
      </c>
      <c r="AE68" s="286" t="s">
        <v>18</v>
      </c>
      <c r="AF68" s="286" t="s">
        <v>18</v>
      </c>
      <c r="AG68" s="286" t="s">
        <v>18</v>
      </c>
      <c r="AH68" s="286" t="s">
        <v>18</v>
      </c>
      <c r="AI68" s="286" t="s">
        <v>18</v>
      </c>
      <c r="AJ68" s="286" t="s">
        <v>18</v>
      </c>
      <c r="AL68" s="298"/>
      <c r="AM68" s="298"/>
      <c r="AN68" s="298"/>
      <c r="AO68" s="298"/>
      <c r="AP68" s="298"/>
      <c r="AQ68" s="298"/>
      <c r="AR68" s="298"/>
      <c r="AS68" s="298"/>
    </row>
    <row r="69" spans="2:45" ht="15" customHeight="1" x14ac:dyDescent="0.35">
      <c r="B69" s="38" t="s">
        <v>192</v>
      </c>
      <c r="C69" s="38"/>
      <c r="D69" s="38"/>
      <c r="E69" s="38"/>
      <c r="F69" s="38"/>
      <c r="G69" s="38"/>
      <c r="H69" s="38"/>
      <c r="I69" s="38"/>
      <c r="J69" s="38"/>
      <c r="K69" s="38"/>
      <c r="L69" s="286">
        <v>0</v>
      </c>
      <c r="M69" s="286">
        <v>0</v>
      </c>
      <c r="N69" s="286">
        <v>0</v>
      </c>
      <c r="O69" s="286">
        <v>0</v>
      </c>
      <c r="P69" s="286">
        <v>0</v>
      </c>
      <c r="Q69" s="286">
        <v>0</v>
      </c>
      <c r="R69" s="286">
        <v>0</v>
      </c>
      <c r="S69" s="286">
        <v>0</v>
      </c>
      <c r="T69" s="286">
        <v>0</v>
      </c>
      <c r="U69" s="286">
        <v>0</v>
      </c>
      <c r="V69" s="286">
        <v>200</v>
      </c>
      <c r="W69" s="286">
        <v>200</v>
      </c>
      <c r="X69" s="286">
        <v>200</v>
      </c>
      <c r="Y69" s="286" vm="472">
        <v>200</v>
      </c>
      <c r="Z69" s="286" vm="422">
        <v>200</v>
      </c>
      <c r="AA69" s="286" vm="828">
        <f t="shared" si="29"/>
        <v>200</v>
      </c>
      <c r="AC69" s="286" vm="140">
        <v>200</v>
      </c>
      <c r="AD69" s="292" vm="242">
        <v>200</v>
      </c>
      <c r="AE69" s="286" vm="342">
        <v>200</v>
      </c>
      <c r="AF69" s="286" vm="422">
        <v>200</v>
      </c>
      <c r="AG69" s="286" vm="532">
        <v>200</v>
      </c>
      <c r="AH69" s="292" vm="685">
        <v>200</v>
      </c>
      <c r="AI69" s="292" vm="897">
        <v>200</v>
      </c>
      <c r="AJ69" s="292" vm="828">
        <v>200</v>
      </c>
      <c r="AL69" s="298"/>
      <c r="AM69" s="298"/>
      <c r="AN69" s="298"/>
      <c r="AO69" s="298"/>
      <c r="AP69" s="298"/>
      <c r="AQ69" s="298"/>
      <c r="AR69" s="298"/>
      <c r="AS69" s="298"/>
    </row>
    <row r="70" spans="2:45" ht="15" customHeight="1" x14ac:dyDescent="0.35">
      <c r="B70" s="141" t="s">
        <v>181</v>
      </c>
      <c r="C70" s="141"/>
      <c r="D70" s="141"/>
      <c r="E70" s="141"/>
      <c r="F70" s="141"/>
      <c r="G70" s="141"/>
      <c r="H70" s="141"/>
      <c r="I70" s="141"/>
      <c r="J70" s="141"/>
      <c r="K70" s="141"/>
      <c r="L70" s="285">
        <v>0</v>
      </c>
      <c r="M70" s="285">
        <v>0</v>
      </c>
      <c r="N70" s="285">
        <v>0</v>
      </c>
      <c r="O70" s="285">
        <v>0</v>
      </c>
      <c r="P70" s="285">
        <v>0</v>
      </c>
      <c r="Q70" s="285">
        <v>0</v>
      </c>
      <c r="R70" s="285">
        <v>0</v>
      </c>
      <c r="S70" s="285">
        <v>0</v>
      </c>
      <c r="T70" s="285">
        <v>0</v>
      </c>
      <c r="U70" s="285">
        <v>0</v>
      </c>
      <c r="V70" s="285">
        <v>0</v>
      </c>
      <c r="W70" s="285">
        <v>203.51</v>
      </c>
      <c r="X70" s="285">
        <v>203.51</v>
      </c>
      <c r="Y70" s="285" vm="72">
        <v>415.90999999999991</v>
      </c>
      <c r="Z70" s="285" vm="411">
        <v>670.4101999999998</v>
      </c>
      <c r="AA70" s="285" vm="825">
        <f t="shared" si="29"/>
        <v>670.41020000000003</v>
      </c>
      <c r="AC70" s="285" vm="142">
        <v>415.90999999999997</v>
      </c>
      <c r="AD70" s="318" vm="232">
        <v>458.32669999999996</v>
      </c>
      <c r="AE70" s="285" vm="343">
        <v>585.57680000000005</v>
      </c>
      <c r="AF70" s="285" vm="411">
        <v>670.4101999999998</v>
      </c>
      <c r="AG70" s="285" vm="534">
        <v>670.41020000000003</v>
      </c>
      <c r="AH70" s="318" vm="678">
        <v>670.41020000000003</v>
      </c>
      <c r="AI70" s="318" vm="895">
        <v>670.41020000000003</v>
      </c>
      <c r="AJ70" s="318" vm="825">
        <v>670.41020000000003</v>
      </c>
      <c r="AL70" s="297"/>
      <c r="AM70" s="297"/>
      <c r="AN70" s="297"/>
      <c r="AO70" s="297"/>
      <c r="AP70" s="297"/>
      <c r="AQ70" s="297"/>
      <c r="AR70" s="297"/>
      <c r="AS70" s="297"/>
    </row>
    <row r="71" spans="2:45" ht="15" customHeight="1" x14ac:dyDescent="0.35">
      <c r="B71" s="38" t="s">
        <v>91</v>
      </c>
      <c r="C71" s="38"/>
      <c r="D71" s="38"/>
      <c r="E71" s="38"/>
      <c r="F71" s="38"/>
      <c r="G71" s="38"/>
      <c r="H71" s="38"/>
      <c r="I71" s="38"/>
      <c r="J71" s="38"/>
      <c r="K71" s="38"/>
      <c r="L71" s="286">
        <v>0</v>
      </c>
      <c r="M71" s="286">
        <v>0</v>
      </c>
      <c r="N71" s="286">
        <v>0</v>
      </c>
      <c r="O71" s="286">
        <v>0</v>
      </c>
      <c r="P71" s="286">
        <v>0</v>
      </c>
      <c r="Q71" s="286">
        <v>0</v>
      </c>
      <c r="R71" s="286">
        <v>0</v>
      </c>
      <c r="S71" s="286">
        <v>0</v>
      </c>
      <c r="T71" s="286">
        <v>0</v>
      </c>
      <c r="U71" s="286">
        <v>0</v>
      </c>
      <c r="V71" s="286">
        <v>0</v>
      </c>
      <c r="W71" s="286">
        <v>203.51</v>
      </c>
      <c r="X71" s="286">
        <v>203.51</v>
      </c>
      <c r="Y71" s="286" vm="72">
        <v>415.90999999999991</v>
      </c>
      <c r="Z71" s="286" vm="411">
        <v>670.4101999999998</v>
      </c>
      <c r="AA71" s="286" vm="793">
        <f t="shared" si="29"/>
        <v>670.41020000000003</v>
      </c>
      <c r="AC71" s="286" vm="142">
        <v>415.90999999999997</v>
      </c>
      <c r="AD71" s="292" vm="232">
        <v>458.32669999999996</v>
      </c>
      <c r="AE71" s="286" vm="343">
        <v>585.57680000000005</v>
      </c>
      <c r="AF71" s="286" vm="411">
        <v>670.4101999999998</v>
      </c>
      <c r="AG71" s="286" vm="534">
        <v>670.41020000000003</v>
      </c>
      <c r="AH71" s="292" vm="668">
        <v>670.41020000000003</v>
      </c>
      <c r="AI71" s="292" vm="886">
        <v>670.41020000000003</v>
      </c>
      <c r="AJ71" s="292" vm="793">
        <v>670.41020000000003</v>
      </c>
      <c r="AL71" s="298"/>
      <c r="AM71" s="298"/>
      <c r="AN71" s="298"/>
      <c r="AO71" s="298"/>
      <c r="AP71" s="298"/>
      <c r="AQ71" s="298"/>
      <c r="AR71" s="298"/>
      <c r="AS71" s="298"/>
    </row>
    <row r="72" spans="2:45" ht="15" customHeight="1" x14ac:dyDescent="0.35">
      <c r="B72" s="141" t="s">
        <v>194</v>
      </c>
      <c r="C72" s="141"/>
      <c r="D72" s="141"/>
      <c r="E72" s="141"/>
      <c r="F72" s="141"/>
      <c r="G72" s="141"/>
      <c r="H72" s="141"/>
      <c r="I72" s="141"/>
      <c r="J72" s="141"/>
      <c r="K72" s="141"/>
      <c r="L72" s="285">
        <v>0</v>
      </c>
      <c r="M72" s="285">
        <v>0</v>
      </c>
      <c r="N72" s="285">
        <v>0</v>
      </c>
      <c r="O72" s="285">
        <v>0</v>
      </c>
      <c r="P72" s="285">
        <v>0</v>
      </c>
      <c r="Q72" s="285">
        <v>0</v>
      </c>
      <c r="R72" s="285">
        <v>0</v>
      </c>
      <c r="S72" s="285">
        <v>0</v>
      </c>
      <c r="T72" s="285">
        <v>0</v>
      </c>
      <c r="U72" s="285">
        <v>0</v>
      </c>
      <c r="V72" s="285">
        <v>0</v>
      </c>
      <c r="W72" s="285">
        <v>28</v>
      </c>
      <c r="X72" s="285">
        <v>711.33</v>
      </c>
      <c r="Y72" s="285">
        <v>889.61999348999973</v>
      </c>
      <c r="Z72" s="285">
        <v>1021.7970000000003</v>
      </c>
      <c r="AA72" s="285">
        <f t="shared" si="29"/>
        <v>1110.8224</v>
      </c>
      <c r="AC72" s="285">
        <v>917.44529999999975</v>
      </c>
      <c r="AD72" s="285">
        <v>938.99999999999989</v>
      </c>
      <c r="AE72" s="285">
        <v>955.31369999999993</v>
      </c>
      <c r="AF72" s="285">
        <v>1021.7970000000003</v>
      </c>
      <c r="AG72" s="285">
        <v>1040.2482999999997</v>
      </c>
      <c r="AH72" s="285">
        <v>1057.8344000000002</v>
      </c>
      <c r="AI72" s="285">
        <f t="shared" ref="AI72:AJ72" si="33">IFERROR(SUM(AI73:AI75),"-")</f>
        <v>1088.8111999999999</v>
      </c>
      <c r="AJ72" s="285">
        <f t="shared" si="33"/>
        <v>1110.8224</v>
      </c>
      <c r="AL72" s="297"/>
      <c r="AM72" s="297"/>
      <c r="AN72" s="297"/>
      <c r="AO72" s="297"/>
      <c r="AP72" s="297"/>
      <c r="AQ72" s="297"/>
      <c r="AR72" s="297"/>
      <c r="AS72" s="297"/>
    </row>
    <row r="73" spans="2:45" ht="15" customHeight="1" x14ac:dyDescent="0.35">
      <c r="B73" s="38" t="s">
        <v>196</v>
      </c>
      <c r="C73" s="38"/>
      <c r="D73" s="38"/>
      <c r="E73" s="38"/>
      <c r="F73" s="38"/>
      <c r="G73" s="38"/>
      <c r="H73" s="38"/>
      <c r="I73" s="38"/>
      <c r="J73" s="38"/>
      <c r="K73" s="38"/>
      <c r="L73" s="286">
        <v>0</v>
      </c>
      <c r="M73" s="286">
        <v>0</v>
      </c>
      <c r="N73" s="286">
        <v>0</v>
      </c>
      <c r="O73" s="286">
        <v>0</v>
      </c>
      <c r="P73" s="286">
        <v>0</v>
      </c>
      <c r="Q73" s="286">
        <v>0</v>
      </c>
      <c r="R73" s="286">
        <v>0</v>
      </c>
      <c r="S73" s="286">
        <v>0</v>
      </c>
      <c r="T73" s="286">
        <v>0</v>
      </c>
      <c r="U73" s="286">
        <v>0</v>
      </c>
      <c r="V73" s="286">
        <v>0</v>
      </c>
      <c r="W73" s="286">
        <v>28</v>
      </c>
      <c r="X73" s="286">
        <v>404.63</v>
      </c>
      <c r="Y73" s="286">
        <v>402.47022004000002</v>
      </c>
      <c r="Z73" s="286">
        <v>402.47019999999998</v>
      </c>
      <c r="AA73" s="286">
        <f t="shared" si="29"/>
        <v>402.47019999999998</v>
      </c>
      <c r="AC73" s="286">
        <v>402.47020000000003</v>
      </c>
      <c r="AD73" s="286">
        <v>402.47020000000003</v>
      </c>
      <c r="AE73" s="286">
        <v>402.47020000000003</v>
      </c>
      <c r="AF73" s="286">
        <v>402.47019999999998</v>
      </c>
      <c r="AG73" s="286">
        <v>402.47020000000003</v>
      </c>
      <c r="AH73" s="286">
        <v>402.47019999999998</v>
      </c>
      <c r="AI73" s="286">
        <v>402.47020000000003</v>
      </c>
      <c r="AJ73" s="286">
        <v>402.47019999999998</v>
      </c>
      <c r="AL73" s="298"/>
      <c r="AM73" s="298"/>
      <c r="AN73" s="298"/>
      <c r="AO73" s="298"/>
      <c r="AP73" s="298"/>
      <c r="AQ73" s="298"/>
      <c r="AR73" s="298"/>
      <c r="AS73" s="298"/>
    </row>
    <row r="74" spans="2:45" ht="15" customHeight="1" x14ac:dyDescent="0.35">
      <c r="B74" s="38" t="s">
        <v>197</v>
      </c>
      <c r="C74" s="38"/>
      <c r="D74" s="38"/>
      <c r="E74" s="38"/>
      <c r="F74" s="38"/>
      <c r="G74" s="38"/>
      <c r="H74" s="38"/>
      <c r="I74" s="38"/>
      <c r="J74" s="38"/>
      <c r="K74" s="38"/>
      <c r="L74" s="286">
        <v>0</v>
      </c>
      <c r="M74" s="286">
        <v>0</v>
      </c>
      <c r="N74" s="286">
        <v>0</v>
      </c>
      <c r="O74" s="286">
        <v>0</v>
      </c>
      <c r="P74" s="286">
        <v>0</v>
      </c>
      <c r="Q74" s="286">
        <v>0</v>
      </c>
      <c r="R74" s="286">
        <v>0</v>
      </c>
      <c r="S74" s="286">
        <v>0</v>
      </c>
      <c r="T74" s="286">
        <v>0</v>
      </c>
      <c r="U74" s="286">
        <v>0</v>
      </c>
      <c r="V74" s="286">
        <v>0</v>
      </c>
      <c r="W74" s="286">
        <v>0</v>
      </c>
      <c r="X74" s="286">
        <v>229.6</v>
      </c>
      <c r="Y74" s="286">
        <v>314.95489431999977</v>
      </c>
      <c r="Z74" s="286">
        <v>362.66540000000003</v>
      </c>
      <c r="AA74" s="286">
        <f t="shared" si="29"/>
        <v>440.48570000000007</v>
      </c>
      <c r="AC74" s="286">
        <v>325.03509999999983</v>
      </c>
      <c r="AD74" s="286">
        <v>339.80309999999974</v>
      </c>
      <c r="AE74" s="286">
        <v>342.87269999999995</v>
      </c>
      <c r="AF74" s="286">
        <v>362.66540000000003</v>
      </c>
      <c r="AG74" s="286">
        <v>376.33489999999972</v>
      </c>
      <c r="AH74" s="286">
        <v>389.06880000000018</v>
      </c>
      <c r="AI74" s="286">
        <v>414.57569999999993</v>
      </c>
      <c r="AJ74" s="286">
        <v>440.48570000000007</v>
      </c>
      <c r="AL74" s="298"/>
      <c r="AM74" s="298"/>
      <c r="AN74" s="298"/>
      <c r="AO74" s="298"/>
      <c r="AP74" s="298"/>
      <c r="AQ74" s="298"/>
      <c r="AR74" s="298"/>
      <c r="AS74" s="298"/>
    </row>
    <row r="75" spans="2:45" ht="15" customHeight="1" x14ac:dyDescent="0.35">
      <c r="B75" s="38" t="s">
        <v>198</v>
      </c>
      <c r="C75" s="38"/>
      <c r="D75" s="38"/>
      <c r="E75" s="38"/>
      <c r="F75" s="38"/>
      <c r="G75" s="38"/>
      <c r="H75" s="38"/>
      <c r="I75" s="38"/>
      <c r="J75" s="38"/>
      <c r="K75" s="38"/>
      <c r="L75" s="286">
        <v>0</v>
      </c>
      <c r="M75" s="286">
        <v>0</v>
      </c>
      <c r="N75" s="286">
        <v>0</v>
      </c>
      <c r="O75" s="286">
        <v>0</v>
      </c>
      <c r="P75" s="286">
        <v>0</v>
      </c>
      <c r="Q75" s="286">
        <v>0</v>
      </c>
      <c r="R75" s="286">
        <v>0</v>
      </c>
      <c r="S75" s="286">
        <v>0</v>
      </c>
      <c r="T75" s="286">
        <v>0</v>
      </c>
      <c r="U75" s="286">
        <v>0</v>
      </c>
      <c r="V75" s="286">
        <v>0</v>
      </c>
      <c r="W75" s="286">
        <v>0</v>
      </c>
      <c r="X75" s="286">
        <v>77.099999999999994</v>
      </c>
      <c r="Y75" s="286">
        <v>172.19487912999998</v>
      </c>
      <c r="Z75" s="286">
        <v>256.66140000000013</v>
      </c>
      <c r="AA75" s="286">
        <f t="shared" si="29"/>
        <v>267.86649999999992</v>
      </c>
      <c r="AC75" s="286">
        <v>189.93999999999994</v>
      </c>
      <c r="AD75" s="286">
        <v>196.72670000000005</v>
      </c>
      <c r="AE75" s="286">
        <v>209.97079999999997</v>
      </c>
      <c r="AF75" s="286">
        <v>256.66140000000013</v>
      </c>
      <c r="AG75" s="286">
        <v>261.44319999999999</v>
      </c>
      <c r="AH75" s="286">
        <v>266.29539999999986</v>
      </c>
      <c r="AI75" s="286">
        <v>271.76529999999997</v>
      </c>
      <c r="AJ75" s="286">
        <v>267.86649999999992</v>
      </c>
      <c r="AL75" s="298"/>
      <c r="AM75" s="298"/>
      <c r="AN75" s="298"/>
      <c r="AO75" s="298"/>
      <c r="AP75" s="298"/>
      <c r="AQ75" s="298"/>
      <c r="AR75" s="298"/>
      <c r="AS75" s="298"/>
    </row>
    <row r="76" spans="2:45" ht="15" customHeight="1" x14ac:dyDescent="0.35">
      <c r="B76" s="20"/>
      <c r="C76" s="20"/>
      <c r="D76" s="20"/>
      <c r="E76" s="20"/>
      <c r="F76" s="20"/>
      <c r="G76" s="20"/>
      <c r="H76" s="20"/>
      <c r="I76" s="20"/>
      <c r="J76" s="20"/>
      <c r="K76" s="20"/>
      <c r="Q76" s="286"/>
      <c r="R76" s="286"/>
      <c r="S76" s="286"/>
      <c r="T76" s="286"/>
      <c r="U76" s="286"/>
      <c r="V76" s="286"/>
      <c r="W76" s="286"/>
      <c r="X76" s="286"/>
      <c r="Y76" s="286"/>
      <c r="Z76" s="286"/>
      <c r="AA76" s="286"/>
      <c r="AC76" s="286"/>
      <c r="AD76" s="286"/>
      <c r="AH76" s="286"/>
      <c r="AI76" s="286"/>
      <c r="AJ76" s="286"/>
      <c r="AL76" s="298"/>
      <c r="AM76" s="298"/>
      <c r="AN76" s="298"/>
      <c r="AO76" s="298"/>
      <c r="AP76" s="298"/>
      <c r="AQ76" s="298"/>
      <c r="AR76" s="298"/>
      <c r="AS76" s="298"/>
    </row>
    <row r="77" spans="2:45" ht="15" customHeight="1" outlineLevel="1" x14ac:dyDescent="0.35">
      <c r="B77" s="149" t="s">
        <v>199</v>
      </c>
      <c r="C77" s="149"/>
      <c r="D77" s="149"/>
      <c r="E77" s="149"/>
      <c r="F77" s="149"/>
      <c r="G77" s="149"/>
      <c r="H77" s="149"/>
      <c r="I77" s="149"/>
      <c r="J77" s="149"/>
      <c r="K77" s="149"/>
      <c r="L77" s="255">
        <v>239</v>
      </c>
      <c r="M77" s="255">
        <v>325.60000000000002</v>
      </c>
      <c r="N77" s="255">
        <v>389.6</v>
      </c>
      <c r="O77" s="255">
        <v>808.36000000000013</v>
      </c>
      <c r="P77" s="255">
        <v>886.28</v>
      </c>
      <c r="Q77" s="255">
        <v>355.95</v>
      </c>
      <c r="R77" s="255">
        <v>355.95</v>
      </c>
      <c r="S77" s="255">
        <v>331.2</v>
      </c>
      <c r="T77" s="255">
        <v>371.19</v>
      </c>
      <c r="U77" s="255">
        <v>550.04</v>
      </c>
      <c r="V77" s="255">
        <v>668.55</v>
      </c>
      <c r="W77" s="255">
        <v>1268.5999999999999</v>
      </c>
      <c r="X77" s="255">
        <v>1283.56</v>
      </c>
      <c r="Y77" s="255">
        <v>1069.8153753300001</v>
      </c>
      <c r="Z77" s="255">
        <v>1530.1682000000001</v>
      </c>
      <c r="AA77" s="255">
        <f t="shared" ref="AA77:AA81" si="34">AJ77</f>
        <v>1586.3618000000001</v>
      </c>
      <c r="AC77" s="255">
        <v>1197.2154</v>
      </c>
      <c r="AD77" s="255">
        <v>1118.3634</v>
      </c>
      <c r="AE77" s="255">
        <v>1118.3634</v>
      </c>
      <c r="AF77" s="255">
        <v>1530.1682000000001</v>
      </c>
      <c r="AG77" s="255">
        <v>1530.1682000000001</v>
      </c>
      <c r="AH77" s="255">
        <v>1507.1667</v>
      </c>
      <c r="AI77" s="255">
        <f t="shared" ref="AI77:AJ77" si="35">AI78+AI90+AI84</f>
        <v>1541.3618000000001</v>
      </c>
      <c r="AJ77" s="255">
        <f t="shared" si="35"/>
        <v>1586.3618000000001</v>
      </c>
      <c r="AL77" s="249"/>
      <c r="AM77" s="249"/>
      <c r="AN77" s="249"/>
      <c r="AO77" s="249"/>
      <c r="AP77" s="249"/>
      <c r="AQ77" s="249"/>
      <c r="AR77" s="249"/>
      <c r="AS77" s="249"/>
    </row>
    <row r="78" spans="2:45" ht="15" customHeight="1" outlineLevel="1" x14ac:dyDescent="0.35">
      <c r="B78" s="32" t="s">
        <v>200</v>
      </c>
      <c r="C78" s="32"/>
      <c r="D78" s="32"/>
      <c r="E78" s="32"/>
      <c r="F78" s="32"/>
      <c r="G78" s="32"/>
      <c r="H78" s="32"/>
      <c r="I78" s="32"/>
      <c r="J78" s="32"/>
      <c r="K78" s="32"/>
      <c r="L78" s="249">
        <v>239</v>
      </c>
      <c r="M78" s="249">
        <v>325.60000000000002</v>
      </c>
      <c r="N78" s="249">
        <v>389.6</v>
      </c>
      <c r="O78" s="249">
        <v>808.36000000000013</v>
      </c>
      <c r="P78" s="249">
        <v>886.28</v>
      </c>
      <c r="Q78" s="249">
        <v>355.95</v>
      </c>
      <c r="R78" s="249">
        <v>355.95</v>
      </c>
      <c r="S78" s="249">
        <v>331.2</v>
      </c>
      <c r="T78" s="249">
        <v>371.19</v>
      </c>
      <c r="U78" s="249">
        <v>411.03999999999996</v>
      </c>
      <c r="V78" s="249">
        <v>518.79999999999995</v>
      </c>
      <c r="W78" s="249">
        <v>767.39</v>
      </c>
      <c r="X78" s="249">
        <v>767.39</v>
      </c>
      <c r="Y78" s="249">
        <v>552.83451211600004</v>
      </c>
      <c r="Z78" s="249">
        <v>612.25249999999994</v>
      </c>
      <c r="AA78" s="249">
        <f t="shared" si="34"/>
        <v>593.68999999999994</v>
      </c>
      <c r="AC78" s="249">
        <v>612.25450000000001</v>
      </c>
      <c r="AD78" s="249">
        <v>612.25249999999994</v>
      </c>
      <c r="AE78" s="249">
        <v>612.25249999999994</v>
      </c>
      <c r="AF78" s="249">
        <v>612.25249999999994</v>
      </c>
      <c r="AG78" s="249">
        <v>612.25249999999994</v>
      </c>
      <c r="AH78" s="249">
        <v>593.68999999999994</v>
      </c>
      <c r="AI78" s="249">
        <f t="shared" ref="AI78:AJ78" si="36">SUM(AI79:AI82)</f>
        <v>593.68999999999994</v>
      </c>
      <c r="AJ78" s="249">
        <f t="shared" si="36"/>
        <v>593.68999999999994</v>
      </c>
      <c r="AL78" s="249"/>
      <c r="AM78" s="249"/>
      <c r="AN78" s="249"/>
      <c r="AO78" s="249"/>
      <c r="AP78" s="249"/>
      <c r="AQ78" s="249"/>
      <c r="AR78" s="249"/>
      <c r="AS78" s="249"/>
    </row>
    <row r="79" spans="2:45" ht="15" customHeight="1" outlineLevel="1" x14ac:dyDescent="0.35">
      <c r="B79" s="9" t="s">
        <v>85</v>
      </c>
      <c r="C79" s="9"/>
      <c r="D79" s="9"/>
      <c r="E79" s="9"/>
      <c r="F79" s="9"/>
      <c r="G79" s="9"/>
      <c r="H79" s="9"/>
      <c r="I79" s="9"/>
      <c r="J79" s="9"/>
      <c r="K79" s="9"/>
      <c r="L79" s="286">
        <v>239</v>
      </c>
      <c r="M79" s="286">
        <v>325.60000000000002</v>
      </c>
      <c r="N79" s="286">
        <v>389.6</v>
      </c>
      <c r="O79" s="286">
        <v>455.12</v>
      </c>
      <c r="P79" s="286">
        <v>533.04</v>
      </c>
      <c r="Q79" s="286">
        <v>0</v>
      </c>
      <c r="R79" s="286">
        <v>0</v>
      </c>
      <c r="S79" s="286">
        <v>0</v>
      </c>
      <c r="T79" s="286">
        <v>0</v>
      </c>
      <c r="U79" s="286">
        <v>0</v>
      </c>
      <c r="V79" s="286">
        <v>20</v>
      </c>
      <c r="W79" s="286">
        <v>19.8</v>
      </c>
      <c r="X79" s="286">
        <v>19.8</v>
      </c>
      <c r="Y79" s="286" vm="78">
        <v>19.799999999999997</v>
      </c>
      <c r="Z79" s="286" vm="425">
        <v>19.799999999999997</v>
      </c>
      <c r="AA79" s="286" vm="816">
        <f t="shared" si="34"/>
        <v>19.799999999999997</v>
      </c>
      <c r="AC79" s="286">
        <v>19.799999999999997</v>
      </c>
      <c r="AD79" s="286" vm="244">
        <v>19.799999999999997</v>
      </c>
      <c r="AE79" s="286" vm="345">
        <v>19.799999999999997</v>
      </c>
      <c r="AF79" s="286" vm="425">
        <v>19.799999999999997</v>
      </c>
      <c r="AG79" s="286" vm="536">
        <v>19.799999999999997</v>
      </c>
      <c r="AH79" s="286" vm="673">
        <v>19.799999999999997</v>
      </c>
      <c r="AI79" s="286" vm="730">
        <v>19.799999999999997</v>
      </c>
      <c r="AJ79" s="286" vm="816">
        <v>19.799999999999997</v>
      </c>
      <c r="AL79" s="298"/>
      <c r="AM79" s="298"/>
      <c r="AN79" s="298"/>
      <c r="AO79" s="298"/>
      <c r="AP79" s="298"/>
      <c r="AQ79" s="298"/>
      <c r="AR79" s="298"/>
      <c r="AS79" s="298"/>
    </row>
    <row r="80" spans="2:45" ht="15" customHeight="1" outlineLevel="1" x14ac:dyDescent="0.35">
      <c r="B80" s="9" t="s">
        <v>90</v>
      </c>
      <c r="C80" s="9"/>
      <c r="D80" s="9"/>
      <c r="E80" s="9"/>
      <c r="F80" s="9"/>
      <c r="G80" s="9"/>
      <c r="H80" s="9"/>
      <c r="I80" s="9"/>
      <c r="J80" s="9"/>
      <c r="K80" s="9"/>
      <c r="L80" s="286">
        <v>0</v>
      </c>
      <c r="M80" s="286">
        <v>0</v>
      </c>
      <c r="N80" s="286">
        <v>0</v>
      </c>
      <c r="O80" s="286">
        <v>173.8</v>
      </c>
      <c r="P80" s="286">
        <v>173.8</v>
      </c>
      <c r="Q80" s="286">
        <v>176.51</v>
      </c>
      <c r="R80" s="286">
        <v>176.51</v>
      </c>
      <c r="S80" s="286">
        <v>151.76</v>
      </c>
      <c r="T80" s="286">
        <v>151.76</v>
      </c>
      <c r="U80" s="286">
        <v>151.76</v>
      </c>
      <c r="V80" s="286">
        <v>166.9</v>
      </c>
      <c r="W80" s="286">
        <v>155.69</v>
      </c>
      <c r="X80" s="286">
        <v>155.69</v>
      </c>
      <c r="Y80" s="286" vm="474">
        <v>120.132012116</v>
      </c>
      <c r="Z80" s="286" vm="427">
        <v>120.13</v>
      </c>
      <c r="AA80" s="286" vm="832">
        <f t="shared" si="34"/>
        <v>120.13000000000001</v>
      </c>
      <c r="AC80" s="286" vm="145">
        <v>120.13200000000001</v>
      </c>
      <c r="AD80" s="292" vm="245">
        <v>120.13000000000001</v>
      </c>
      <c r="AE80" s="286" vm="347">
        <v>120.13</v>
      </c>
      <c r="AF80" s="286" vm="427">
        <v>120.13</v>
      </c>
      <c r="AG80" s="286" vm="538">
        <v>120.13</v>
      </c>
      <c r="AH80" s="292" vm="689">
        <v>120.13</v>
      </c>
      <c r="AI80" s="292" vm="900">
        <v>120.13</v>
      </c>
      <c r="AJ80" s="292" vm="832">
        <v>120.13000000000001</v>
      </c>
      <c r="AL80" s="298"/>
      <c r="AM80" s="298"/>
      <c r="AN80" s="298"/>
      <c r="AO80" s="298"/>
      <c r="AP80" s="298"/>
      <c r="AQ80" s="298"/>
      <c r="AR80" s="298"/>
      <c r="AS80" s="298"/>
    </row>
    <row r="81" spans="2:45" ht="15" customHeight="1" outlineLevel="1" x14ac:dyDescent="0.35">
      <c r="B81" s="9" t="s">
        <v>190</v>
      </c>
      <c r="C81" s="9"/>
      <c r="D81" s="9"/>
      <c r="E81" s="9"/>
      <c r="F81" s="9"/>
      <c r="G81" s="9"/>
      <c r="H81" s="9"/>
      <c r="I81" s="9"/>
      <c r="J81" s="9"/>
      <c r="K81" s="9"/>
      <c r="L81" s="286">
        <v>0</v>
      </c>
      <c r="M81" s="286">
        <v>0</v>
      </c>
      <c r="N81" s="286">
        <v>0</v>
      </c>
      <c r="O81" s="286">
        <v>179.44</v>
      </c>
      <c r="P81" s="286">
        <v>179.44</v>
      </c>
      <c r="Q81" s="286">
        <v>179.44</v>
      </c>
      <c r="R81" s="286">
        <v>179.44</v>
      </c>
      <c r="S81" s="286">
        <v>179.44</v>
      </c>
      <c r="T81" s="286">
        <v>219.43</v>
      </c>
      <c r="U81" s="286">
        <v>259.27999999999997</v>
      </c>
      <c r="V81" s="286">
        <v>331.9</v>
      </c>
      <c r="W81" s="286">
        <v>591.9</v>
      </c>
      <c r="X81" s="286">
        <v>591.9</v>
      </c>
      <c r="Y81" s="286" vm="475">
        <v>412.90249999999997</v>
      </c>
      <c r="Z81" s="286" vm="428">
        <v>412.90249999999997</v>
      </c>
      <c r="AA81" s="286" vm="831">
        <f t="shared" si="34"/>
        <v>394.34000000000003</v>
      </c>
      <c r="AC81" s="286" vm="146">
        <v>412.90250000000003</v>
      </c>
      <c r="AD81" s="292" vm="211">
        <v>412.90250000000003</v>
      </c>
      <c r="AE81" s="286" vm="348">
        <v>412.90250000000003</v>
      </c>
      <c r="AF81" s="286" vm="428">
        <v>412.90249999999997</v>
      </c>
      <c r="AG81" s="286" vm="539">
        <v>412.90250000000003</v>
      </c>
      <c r="AH81" s="292" vm="683">
        <v>394.34</v>
      </c>
      <c r="AI81" s="292" vm="891">
        <v>394.34000000000003</v>
      </c>
      <c r="AJ81" s="292" vm="831">
        <v>394.34000000000003</v>
      </c>
      <c r="AL81" s="298"/>
      <c r="AM81" s="298"/>
      <c r="AN81" s="298"/>
      <c r="AO81" s="298"/>
      <c r="AP81" s="298"/>
      <c r="AQ81" s="298"/>
      <c r="AR81" s="298"/>
      <c r="AS81" s="298"/>
    </row>
    <row r="82" spans="2:45" ht="15" customHeight="1" outlineLevel="1" x14ac:dyDescent="0.35">
      <c r="B82" s="9" t="s">
        <v>201</v>
      </c>
      <c r="C82" s="9"/>
      <c r="D82" s="9"/>
      <c r="E82" s="9"/>
      <c r="F82" s="9"/>
      <c r="G82" s="9"/>
      <c r="H82" s="9"/>
      <c r="I82" s="9"/>
      <c r="J82" s="9"/>
      <c r="K82" s="9"/>
      <c r="L82" s="286"/>
      <c r="M82" s="286"/>
      <c r="N82" s="286"/>
      <c r="O82" s="286"/>
      <c r="P82" s="286"/>
      <c r="Q82" s="286"/>
      <c r="R82" s="286"/>
      <c r="S82" s="286"/>
      <c r="T82" s="286"/>
      <c r="U82" s="286"/>
      <c r="V82" s="286"/>
      <c r="W82" s="286"/>
      <c r="X82" s="286"/>
      <c r="Y82" s="286"/>
      <c r="Z82" s="286"/>
      <c r="AA82" s="286"/>
      <c r="AC82" s="286" vm="134">
        <v>59.42</v>
      </c>
      <c r="AD82" s="292" vm="247">
        <v>59.42</v>
      </c>
      <c r="AE82" s="286" vm="351">
        <v>59.42</v>
      </c>
      <c r="AF82" s="286" vm="432">
        <v>59.42</v>
      </c>
      <c r="AG82" s="286" vm="543">
        <v>59.42</v>
      </c>
      <c r="AH82" s="292" vm="671">
        <v>59.42</v>
      </c>
      <c r="AI82" s="292" vm="893">
        <v>59.42</v>
      </c>
      <c r="AJ82" s="292" vm="827">
        <v>59.42</v>
      </c>
      <c r="AL82" s="298"/>
      <c r="AM82" s="298"/>
      <c r="AN82" s="298"/>
      <c r="AO82" s="298"/>
      <c r="AP82" s="298"/>
      <c r="AQ82" s="298"/>
      <c r="AR82" s="298"/>
      <c r="AS82" s="298"/>
    </row>
    <row r="83" spans="2:45" ht="15" customHeight="1" outlineLevel="1" x14ac:dyDescent="0.35">
      <c r="B83" s="9"/>
      <c r="C83" s="9"/>
      <c r="D83" s="9"/>
      <c r="E83" s="9"/>
      <c r="F83" s="9"/>
      <c r="G83" s="9"/>
      <c r="H83" s="9"/>
      <c r="I83" s="9"/>
      <c r="J83" s="9"/>
      <c r="K83" s="9"/>
      <c r="L83" s="286"/>
      <c r="M83" s="286"/>
      <c r="N83" s="286"/>
      <c r="O83" s="286"/>
      <c r="P83" s="286"/>
      <c r="Q83" s="286"/>
      <c r="R83" s="286"/>
      <c r="S83" s="286"/>
      <c r="T83" s="286"/>
      <c r="U83" s="286"/>
      <c r="V83" s="286"/>
      <c r="W83" s="286"/>
      <c r="X83" s="286"/>
      <c r="Y83" s="286"/>
      <c r="Z83" s="286"/>
      <c r="AA83" s="286"/>
      <c r="AC83" s="286"/>
      <c r="AD83" s="292"/>
      <c r="AE83" s="286"/>
      <c r="AF83" s="286"/>
      <c r="AG83" s="286"/>
      <c r="AH83" s="292"/>
      <c r="AI83" s="292"/>
      <c r="AJ83" s="292"/>
      <c r="AL83" s="298"/>
      <c r="AM83" s="298"/>
      <c r="AN83" s="298"/>
      <c r="AO83" s="298"/>
      <c r="AP83" s="298"/>
      <c r="AQ83" s="298"/>
      <c r="AR83" s="298"/>
      <c r="AS83" s="298"/>
    </row>
    <row r="84" spans="2:45" ht="15" customHeight="1" outlineLevel="1" x14ac:dyDescent="0.35">
      <c r="B84" s="32" t="s">
        <v>202</v>
      </c>
      <c r="C84" s="9"/>
      <c r="D84" s="9"/>
      <c r="E84" s="9"/>
      <c r="F84" s="9"/>
      <c r="G84" s="9"/>
      <c r="H84" s="9"/>
      <c r="I84" s="9"/>
      <c r="J84" s="9"/>
      <c r="K84" s="9"/>
      <c r="L84" s="249">
        <v>0</v>
      </c>
      <c r="M84" s="249">
        <v>0</v>
      </c>
      <c r="N84" s="249">
        <v>0</v>
      </c>
      <c r="O84" s="249">
        <v>0</v>
      </c>
      <c r="P84" s="249">
        <v>0</v>
      </c>
      <c r="Q84" s="249">
        <v>0</v>
      </c>
      <c r="R84" s="249">
        <v>0</v>
      </c>
      <c r="S84" s="249">
        <v>0</v>
      </c>
      <c r="T84" s="249">
        <v>0</v>
      </c>
      <c r="U84" s="249">
        <v>0</v>
      </c>
      <c r="V84" s="249">
        <v>10.75</v>
      </c>
      <c r="W84" s="249">
        <v>322.21000000000004</v>
      </c>
      <c r="X84" s="249">
        <v>322.21000000000004</v>
      </c>
      <c r="Y84" s="249">
        <v>322.22908987599999</v>
      </c>
      <c r="Z84" s="249">
        <v>659.77390000000003</v>
      </c>
      <c r="AA84" s="249">
        <f t="shared" ref="AA84:AA88" si="37">AJ84</f>
        <v>739.77390000000003</v>
      </c>
      <c r="AC84" s="249">
        <v>322.22910000000002</v>
      </c>
      <c r="AD84" s="249">
        <v>243.37909999999999</v>
      </c>
      <c r="AE84" s="249">
        <v>243.37909999999999</v>
      </c>
      <c r="AF84" s="249">
        <v>659.77390000000003</v>
      </c>
      <c r="AG84" s="249">
        <v>659.77390000000003</v>
      </c>
      <c r="AH84" s="249">
        <v>659.77390000000003</v>
      </c>
      <c r="AI84" s="249">
        <f t="shared" ref="AI84" si="38">SUM(AI85:AI87)</f>
        <v>659.77390000000003</v>
      </c>
      <c r="AJ84" s="249">
        <f>SUM(AJ85:AJ88)</f>
        <v>739.77390000000003</v>
      </c>
      <c r="AL84" s="298"/>
      <c r="AM84" s="298"/>
      <c r="AN84" s="298"/>
      <c r="AO84" s="298"/>
      <c r="AP84" s="298"/>
      <c r="AQ84" s="298"/>
      <c r="AR84" s="298"/>
      <c r="AS84" s="298"/>
    </row>
    <row r="85" spans="2:45" ht="15" customHeight="1" outlineLevel="1" x14ac:dyDescent="0.35">
      <c r="B85" s="9" t="s">
        <v>85</v>
      </c>
      <c r="C85" s="9"/>
      <c r="D85" s="9"/>
      <c r="E85" s="9"/>
      <c r="F85" s="9"/>
      <c r="G85" s="9"/>
      <c r="H85" s="9"/>
      <c r="I85" s="9"/>
      <c r="J85" s="9"/>
      <c r="K85" s="9"/>
      <c r="L85" s="286">
        <v>0</v>
      </c>
      <c r="M85" s="286">
        <v>0</v>
      </c>
      <c r="N85" s="286">
        <v>0</v>
      </c>
      <c r="O85" s="286">
        <v>0</v>
      </c>
      <c r="P85" s="286">
        <v>0</v>
      </c>
      <c r="Q85" s="286">
        <v>0</v>
      </c>
      <c r="R85" s="286">
        <v>0</v>
      </c>
      <c r="S85" s="286">
        <v>0</v>
      </c>
      <c r="T85" s="286">
        <v>0</v>
      </c>
      <c r="U85" s="286">
        <v>0</v>
      </c>
      <c r="V85" s="286">
        <v>10.75</v>
      </c>
      <c r="W85" s="286">
        <v>10.75</v>
      </c>
      <c r="X85" s="286">
        <v>10.75</v>
      </c>
      <c r="Y85" s="286" vm="79">
        <v>10.766589875999999</v>
      </c>
      <c r="Z85" s="286" vm="426">
        <v>8.2113999999999994</v>
      </c>
      <c r="AA85" s="286" vm="833">
        <f t="shared" si="37"/>
        <v>8.2113999999999994</v>
      </c>
      <c r="AC85" s="286" vm="144">
        <v>10.7666</v>
      </c>
      <c r="AD85" s="292" vm="215">
        <v>10.7666</v>
      </c>
      <c r="AE85" s="286" vm="346">
        <v>10.7666</v>
      </c>
      <c r="AF85" s="286" vm="426">
        <v>8.2113999999999994</v>
      </c>
      <c r="AG85" s="286" vm="537">
        <v>8.2113999999999994</v>
      </c>
      <c r="AH85" s="292" vm="663">
        <v>8.2113999999999994</v>
      </c>
      <c r="AI85" s="292" vm="883">
        <v>8.2113999999999994</v>
      </c>
      <c r="AJ85" s="292" vm="833">
        <v>8.2113999999999994</v>
      </c>
      <c r="AL85" s="298"/>
      <c r="AM85" s="298"/>
      <c r="AN85" s="298"/>
      <c r="AO85" s="298"/>
      <c r="AP85" s="298"/>
      <c r="AQ85" s="298"/>
      <c r="AR85" s="298"/>
      <c r="AS85" s="298"/>
    </row>
    <row r="86" spans="2:45" ht="15" customHeight="1" outlineLevel="1" x14ac:dyDescent="0.35">
      <c r="B86" s="9" t="s">
        <v>203</v>
      </c>
      <c r="C86" s="9"/>
      <c r="D86" s="9"/>
      <c r="E86" s="9"/>
      <c r="F86" s="9"/>
      <c r="G86" s="9"/>
      <c r="H86" s="9"/>
      <c r="I86" s="9"/>
      <c r="J86" s="9"/>
      <c r="K86" s="30">
        <v>0</v>
      </c>
      <c r="L86" s="286">
        <v>0</v>
      </c>
      <c r="M86" s="286">
        <v>0</v>
      </c>
      <c r="N86" s="286">
        <v>0</v>
      </c>
      <c r="O86" s="286">
        <v>0</v>
      </c>
      <c r="P86" s="286">
        <v>0</v>
      </c>
      <c r="Q86" s="286">
        <v>0</v>
      </c>
      <c r="R86" s="286">
        <v>0</v>
      </c>
      <c r="S86" s="286">
        <v>0</v>
      </c>
      <c r="T86" s="286">
        <v>0</v>
      </c>
      <c r="U86" s="286">
        <v>0</v>
      </c>
      <c r="V86" s="286">
        <v>0</v>
      </c>
      <c r="W86" s="286">
        <v>42.61</v>
      </c>
      <c r="X86" s="286">
        <v>42.61</v>
      </c>
      <c r="Y86" s="286" vm="477">
        <v>42.612499999999997</v>
      </c>
      <c r="Z86" s="286" vm="430">
        <v>42.612499999999997</v>
      </c>
      <c r="AA86" s="286" vm="799">
        <f t="shared" si="37"/>
        <v>42.612499999999997</v>
      </c>
      <c r="AC86" s="286" vm="148">
        <v>42.612499999999997</v>
      </c>
      <c r="AD86" s="292" vm="246">
        <v>42.612499999999997</v>
      </c>
      <c r="AE86" s="286" vm="349">
        <v>42.612499999999997</v>
      </c>
      <c r="AF86" s="286" vm="430">
        <v>42.612499999999997</v>
      </c>
      <c r="AG86" s="286" vm="541">
        <v>42.612499999999997</v>
      </c>
      <c r="AH86" s="292" vm="694">
        <v>42.612499999999997</v>
      </c>
      <c r="AI86" s="292" vm="874">
        <v>42.612499999999997</v>
      </c>
      <c r="AJ86" s="292" vm="799">
        <v>42.612499999999997</v>
      </c>
      <c r="AL86" s="298"/>
      <c r="AM86" s="298"/>
      <c r="AN86" s="298"/>
      <c r="AO86" s="298"/>
      <c r="AP86" s="298"/>
      <c r="AQ86" s="298"/>
      <c r="AR86" s="298"/>
      <c r="AS86" s="298"/>
    </row>
    <row r="87" spans="2:45" ht="15" customHeight="1" outlineLevel="1" x14ac:dyDescent="0.35">
      <c r="B87" s="9" t="s">
        <v>204</v>
      </c>
      <c r="C87" s="9"/>
      <c r="D87" s="9"/>
      <c r="E87" s="9"/>
      <c r="F87" s="9"/>
      <c r="G87" s="9"/>
      <c r="H87" s="9"/>
      <c r="I87" s="9"/>
      <c r="J87" s="9"/>
      <c r="K87" s="9"/>
      <c r="L87" s="286">
        <v>0</v>
      </c>
      <c r="M87" s="286">
        <v>0</v>
      </c>
      <c r="N87" s="286">
        <v>0</v>
      </c>
      <c r="O87" s="286">
        <v>0</v>
      </c>
      <c r="P87" s="286">
        <v>0</v>
      </c>
      <c r="Q87" s="286">
        <v>0</v>
      </c>
      <c r="R87" s="286">
        <v>0</v>
      </c>
      <c r="S87" s="286">
        <v>0</v>
      </c>
      <c r="T87" s="286">
        <v>0</v>
      </c>
      <c r="U87" s="286">
        <v>0</v>
      </c>
      <c r="V87" s="286">
        <v>0</v>
      </c>
      <c r="W87" s="286">
        <v>268.85000000000002</v>
      </c>
      <c r="X87" s="286">
        <v>268.85000000000002</v>
      </c>
      <c r="Y87" s="286" vm="80">
        <v>268.85000000000002</v>
      </c>
      <c r="Z87" s="286" vm="431">
        <v>608.95000000000005</v>
      </c>
      <c r="AA87" s="286" vm="834">
        <f t="shared" si="37"/>
        <v>608.95000000000005</v>
      </c>
      <c r="AC87" s="286" vm="148">
        <v>268.85000000000002</v>
      </c>
      <c r="AD87" s="292" vm="217">
        <v>190</v>
      </c>
      <c r="AE87" s="286" vm="350">
        <v>190</v>
      </c>
      <c r="AF87" s="286" vm="431">
        <v>608.95000000000005</v>
      </c>
      <c r="AG87" s="286" vm="542">
        <v>608.95000000000005</v>
      </c>
      <c r="AH87" s="292" vm="682">
        <v>608.95000000000005</v>
      </c>
      <c r="AI87" s="292" vm="905">
        <v>608.95000000000005</v>
      </c>
      <c r="AJ87" s="292" vm="834">
        <v>608.95000000000005</v>
      </c>
      <c r="AL87" s="298"/>
      <c r="AM87" s="298"/>
      <c r="AN87" s="298"/>
      <c r="AO87" s="298"/>
      <c r="AP87" s="298"/>
      <c r="AQ87" s="298"/>
      <c r="AR87" s="298"/>
      <c r="AS87" s="298"/>
    </row>
    <row r="88" spans="2:45" ht="15" customHeight="1" outlineLevel="1" x14ac:dyDescent="0.35">
      <c r="B88" s="9" t="s">
        <v>315</v>
      </c>
      <c r="C88" s="9"/>
      <c r="D88" s="9"/>
      <c r="E88" s="9"/>
      <c r="F88" s="9"/>
      <c r="G88" s="9"/>
      <c r="H88" s="9"/>
      <c r="I88" s="9"/>
      <c r="J88" s="9"/>
      <c r="K88" s="9"/>
      <c r="L88" s="286">
        <v>0</v>
      </c>
      <c r="M88" s="286">
        <v>0</v>
      </c>
      <c r="N88" s="286">
        <v>0</v>
      </c>
      <c r="O88" s="286">
        <v>0</v>
      </c>
      <c r="P88" s="286">
        <v>0</v>
      </c>
      <c r="Q88" s="286">
        <v>0</v>
      </c>
      <c r="R88" s="286">
        <v>0</v>
      </c>
      <c r="S88" s="286">
        <v>0</v>
      </c>
      <c r="T88" s="286">
        <v>0</v>
      </c>
      <c r="U88" s="286">
        <v>0</v>
      </c>
      <c r="V88" s="286">
        <v>0</v>
      </c>
      <c r="W88" s="286">
        <v>0</v>
      </c>
      <c r="X88" s="286">
        <v>0</v>
      </c>
      <c r="Y88" s="286">
        <v>0</v>
      </c>
      <c r="Z88" s="286">
        <v>0</v>
      </c>
      <c r="AA88" s="286" vm="796">
        <f t="shared" si="37"/>
        <v>80</v>
      </c>
      <c r="AC88" s="286">
        <f t="shared" ref="AC88" si="39">AL88</f>
        <v>0</v>
      </c>
      <c r="AD88" s="286">
        <f t="shared" ref="AD88" si="40">AM88</f>
        <v>0</v>
      </c>
      <c r="AE88" s="286">
        <f t="shared" ref="AE88" si="41">AN88</f>
        <v>0</v>
      </c>
      <c r="AF88" s="286">
        <f t="shared" ref="AF88" si="42">AO88</f>
        <v>0</v>
      </c>
      <c r="AG88" s="286">
        <f t="shared" ref="AG88" si="43">AP88</f>
        <v>0</v>
      </c>
      <c r="AH88" s="286">
        <f t="shared" ref="AH88" si="44">AQ88</f>
        <v>0</v>
      </c>
      <c r="AI88" s="286">
        <f t="shared" ref="AI88" si="45">AR88</f>
        <v>0</v>
      </c>
      <c r="AJ88" s="292" vm="796">
        <v>80</v>
      </c>
      <c r="AL88" s="298"/>
      <c r="AM88" s="298"/>
      <c r="AN88" s="298"/>
      <c r="AO88" s="298"/>
      <c r="AP88" s="298"/>
      <c r="AQ88" s="298"/>
      <c r="AR88" s="298"/>
      <c r="AS88" s="298"/>
    </row>
    <row r="89" spans="2:45" ht="15" customHeight="1" outlineLevel="1" x14ac:dyDescent="0.35">
      <c r="B89" s="32"/>
      <c r="C89" s="32"/>
      <c r="D89" s="32"/>
      <c r="E89" s="32"/>
      <c r="F89" s="32"/>
      <c r="G89" s="32"/>
      <c r="H89" s="32"/>
      <c r="I89" s="32"/>
      <c r="J89" s="32"/>
      <c r="K89" s="32"/>
      <c r="L89" s="240"/>
      <c r="M89" s="240"/>
      <c r="N89" s="240"/>
      <c r="O89" s="240"/>
      <c r="P89" s="240"/>
      <c r="Q89" s="285"/>
      <c r="R89" s="285"/>
      <c r="S89" s="285"/>
      <c r="T89" s="285"/>
      <c r="U89" s="285"/>
      <c r="V89" s="285"/>
      <c r="W89" s="285"/>
      <c r="X89" s="285"/>
      <c r="Y89" s="285"/>
      <c r="Z89" s="285"/>
      <c r="AA89" s="285"/>
      <c r="AC89" s="285"/>
      <c r="AD89" s="285"/>
      <c r="AE89" s="318"/>
      <c r="AF89" s="318"/>
      <c r="AG89" s="318"/>
      <c r="AH89" s="285"/>
      <c r="AI89" s="285"/>
      <c r="AJ89" s="285"/>
      <c r="AL89" s="297"/>
      <c r="AM89" s="297"/>
      <c r="AN89" s="297"/>
      <c r="AO89" s="297"/>
      <c r="AP89" s="297"/>
      <c r="AQ89" s="297"/>
      <c r="AR89" s="297"/>
      <c r="AS89" s="297"/>
    </row>
    <row r="90" spans="2:45" ht="15" customHeight="1" outlineLevel="1" x14ac:dyDescent="0.35">
      <c r="B90" s="32" t="s">
        <v>205</v>
      </c>
      <c r="C90" s="32"/>
      <c r="D90" s="32"/>
      <c r="E90" s="32"/>
      <c r="F90" s="32"/>
      <c r="G90" s="32"/>
      <c r="H90" s="32"/>
      <c r="I90" s="32"/>
      <c r="J90" s="32"/>
      <c r="K90" s="32"/>
      <c r="L90" s="300">
        <v>0</v>
      </c>
      <c r="M90" s="300">
        <v>0</v>
      </c>
      <c r="N90" s="300">
        <v>0</v>
      </c>
      <c r="O90" s="300">
        <v>0</v>
      </c>
      <c r="P90" s="300">
        <v>0</v>
      </c>
      <c r="Q90" s="300">
        <v>0</v>
      </c>
      <c r="R90" s="300">
        <v>0</v>
      </c>
      <c r="S90" s="300">
        <v>0</v>
      </c>
      <c r="T90" s="300">
        <v>0</v>
      </c>
      <c r="U90" s="233">
        <v>139</v>
      </c>
      <c r="V90" s="233">
        <v>139</v>
      </c>
      <c r="W90" s="233">
        <v>179</v>
      </c>
      <c r="X90" s="233">
        <v>193.96</v>
      </c>
      <c r="Y90" s="233">
        <v>194.75177333799999</v>
      </c>
      <c r="Z90" s="233">
        <v>258.14179999999999</v>
      </c>
      <c r="AA90" s="233">
        <f t="shared" ref="AA90:AA92" si="46">AJ90</f>
        <v>252.89790000000002</v>
      </c>
      <c r="AC90" s="233">
        <v>262.73180000000002</v>
      </c>
      <c r="AD90" s="233">
        <v>262.73180000000002</v>
      </c>
      <c r="AE90" s="233">
        <v>262.73180000000002</v>
      </c>
      <c r="AF90" s="233">
        <v>258.14179999999999</v>
      </c>
      <c r="AG90" s="233">
        <v>258.14179999999999</v>
      </c>
      <c r="AH90" s="233">
        <v>253.7028</v>
      </c>
      <c r="AI90" s="233">
        <f t="shared" ref="AI90:AJ90" si="47">SUM(AI91:AI92)</f>
        <v>287.89789999999999</v>
      </c>
      <c r="AJ90" s="233">
        <f t="shared" si="47"/>
        <v>252.89790000000002</v>
      </c>
      <c r="AL90" s="240"/>
      <c r="AM90" s="240"/>
      <c r="AN90" s="240"/>
      <c r="AO90" s="240"/>
      <c r="AP90" s="240"/>
      <c r="AQ90" s="240"/>
      <c r="AR90" s="240"/>
      <c r="AS90" s="240"/>
    </row>
    <row r="91" spans="2:45" ht="15" customHeight="1" outlineLevel="1" x14ac:dyDescent="0.35">
      <c r="B91" s="9" t="s">
        <v>190</v>
      </c>
      <c r="C91" s="9"/>
      <c r="D91" s="9"/>
      <c r="E91" s="9"/>
      <c r="F91" s="9"/>
      <c r="G91" s="9"/>
      <c r="H91" s="9"/>
      <c r="I91" s="9"/>
      <c r="J91" s="9"/>
      <c r="K91" s="9"/>
      <c r="L91" s="301">
        <v>0</v>
      </c>
      <c r="M91" s="301">
        <v>0</v>
      </c>
      <c r="N91" s="301">
        <v>0</v>
      </c>
      <c r="O91" s="301">
        <v>0</v>
      </c>
      <c r="P91" s="301">
        <v>0</v>
      </c>
      <c r="Q91" s="301">
        <v>0</v>
      </c>
      <c r="R91" s="301">
        <v>0</v>
      </c>
      <c r="S91" s="301">
        <v>0</v>
      </c>
      <c r="T91" s="301">
        <v>0</v>
      </c>
      <c r="U91" s="301">
        <v>139</v>
      </c>
      <c r="V91" s="213">
        <v>139</v>
      </c>
      <c r="W91" s="213">
        <v>179</v>
      </c>
      <c r="X91" s="227">
        <v>179</v>
      </c>
      <c r="Y91" s="227" vm="476">
        <v>179</v>
      </c>
      <c r="Z91" s="301" vm="429">
        <v>246.98000000000002</v>
      </c>
      <c r="AA91" s="301" vm="798">
        <f t="shared" si="46"/>
        <v>246.98000000000002</v>
      </c>
      <c r="AC91" s="227" vm="147">
        <v>246.98000000000002</v>
      </c>
      <c r="AD91" s="227" vm="216">
        <v>246.98000000000002</v>
      </c>
      <c r="AE91" s="227" vm="343">
        <v>246.98000000000002</v>
      </c>
      <c r="AF91" s="227" vm="429">
        <v>246.98000000000002</v>
      </c>
      <c r="AG91" s="227" vm="540">
        <v>246.98</v>
      </c>
      <c r="AH91" s="227" vm="656">
        <v>246.98</v>
      </c>
      <c r="AI91" s="227" vm="894">
        <v>246.98</v>
      </c>
      <c r="AJ91" s="227" vm="798">
        <v>246.98000000000002</v>
      </c>
    </row>
    <row r="92" spans="2:45" ht="15" customHeight="1" outlineLevel="1" x14ac:dyDescent="0.35">
      <c r="B92" s="9" t="s">
        <v>198</v>
      </c>
      <c r="C92" s="9"/>
      <c r="D92" s="9"/>
      <c r="E92" s="9"/>
      <c r="F92" s="9"/>
      <c r="G92" s="9"/>
      <c r="H92" s="9"/>
      <c r="I92" s="9"/>
      <c r="J92" s="9"/>
      <c r="K92" s="9"/>
      <c r="L92" s="301">
        <v>0</v>
      </c>
      <c r="M92" s="301">
        <v>0</v>
      </c>
      <c r="N92" s="301">
        <v>0</v>
      </c>
      <c r="O92" s="301">
        <v>0</v>
      </c>
      <c r="P92" s="301">
        <v>0</v>
      </c>
      <c r="Q92" s="301">
        <v>0</v>
      </c>
      <c r="R92" s="301">
        <v>0</v>
      </c>
      <c r="S92" s="301">
        <v>0</v>
      </c>
      <c r="T92" s="301">
        <v>0</v>
      </c>
      <c r="U92" s="301">
        <v>0</v>
      </c>
      <c r="V92" s="301">
        <v>0</v>
      </c>
      <c r="W92" s="301">
        <v>0</v>
      </c>
      <c r="X92" s="227">
        <v>14.96</v>
      </c>
      <c r="Y92" s="227" vm="478">
        <v>15.751773338</v>
      </c>
      <c r="Z92" s="301">
        <v>11.161799999999999</v>
      </c>
      <c r="AA92" s="301">
        <f t="shared" si="46"/>
        <v>5.9178999999999995</v>
      </c>
      <c r="AC92" s="227">
        <v>15.751799999999999</v>
      </c>
      <c r="AD92" s="227">
        <v>15.751799999999999</v>
      </c>
      <c r="AE92" s="227">
        <v>15.751799999999999</v>
      </c>
      <c r="AF92" s="227">
        <v>11.161799999999999</v>
      </c>
      <c r="AG92" s="227">
        <v>11.161799999999999</v>
      </c>
      <c r="AH92" s="227">
        <v>6.7227999999999994</v>
      </c>
      <c r="AI92" s="227">
        <v>40.917899999999996</v>
      </c>
      <c r="AJ92" s="227">
        <v>5.9178999999999995</v>
      </c>
    </row>
    <row r="93" spans="2:45" ht="15" customHeight="1" outlineLevel="1" x14ac:dyDescent="0.35">
      <c r="B93" s="9"/>
      <c r="C93" s="9"/>
      <c r="D93" s="9"/>
      <c r="E93" s="9"/>
      <c r="F93" s="9"/>
      <c r="G93" s="9"/>
      <c r="H93" s="9"/>
      <c r="I93" s="9"/>
      <c r="J93" s="9"/>
      <c r="K93" s="9"/>
      <c r="L93" s="301"/>
      <c r="M93" s="301"/>
      <c r="N93" s="301"/>
      <c r="O93" s="301"/>
      <c r="P93" s="301"/>
      <c r="Q93" s="301"/>
      <c r="R93" s="301"/>
      <c r="S93" s="301"/>
      <c r="T93" s="301"/>
      <c r="U93" s="301"/>
      <c r="W93" s="301"/>
      <c r="Z93" s="301"/>
      <c r="AA93" s="301"/>
    </row>
    <row r="94" spans="2:45" ht="15" customHeight="1" outlineLevel="1" x14ac:dyDescent="0.35">
      <c r="B94" s="153"/>
      <c r="C94" s="153"/>
      <c r="D94" s="153"/>
      <c r="E94" s="153"/>
      <c r="F94" s="153"/>
      <c r="G94" s="153"/>
      <c r="H94" s="153"/>
      <c r="I94" s="153"/>
      <c r="J94" s="153"/>
      <c r="K94" s="153"/>
      <c r="L94" s="302"/>
      <c r="M94" s="302"/>
      <c r="N94" s="302"/>
      <c r="O94" s="302"/>
      <c r="P94" s="302"/>
      <c r="Q94" s="302"/>
      <c r="R94" s="302"/>
      <c r="S94" s="302"/>
      <c r="T94" s="302"/>
      <c r="U94" s="302"/>
      <c r="V94" s="302"/>
      <c r="W94" s="302"/>
      <c r="X94" s="302"/>
      <c r="Y94" s="302"/>
      <c r="Z94" s="303"/>
      <c r="AA94" s="303"/>
      <c r="AB94" s="302"/>
      <c r="AC94" s="302"/>
      <c r="AD94" s="302"/>
      <c r="AE94" s="302"/>
      <c r="AF94" s="302"/>
      <c r="AG94" s="302"/>
      <c r="AH94" s="302"/>
      <c r="AI94" s="302"/>
      <c r="AJ94" s="302"/>
      <c r="AK94" s="302"/>
      <c r="AL94" s="302"/>
      <c r="AM94" s="302"/>
      <c r="AN94" s="302"/>
      <c r="AO94" s="302"/>
      <c r="AP94" s="302"/>
      <c r="AQ94" s="302"/>
      <c r="AR94" s="302"/>
      <c r="AS94" s="302"/>
    </row>
    <row r="95" spans="2:45" ht="15" customHeight="1" outlineLevel="1" x14ac:dyDescent="0.35">
      <c r="B95" s="32"/>
      <c r="C95" s="32"/>
      <c r="D95" s="32"/>
      <c r="E95" s="32"/>
      <c r="F95" s="32"/>
      <c r="G95" s="32"/>
      <c r="H95" s="32"/>
      <c r="I95" s="32"/>
      <c r="J95" s="32"/>
      <c r="K95" s="32"/>
      <c r="L95" s="240"/>
      <c r="M95" s="240"/>
      <c r="N95" s="240"/>
      <c r="O95" s="240"/>
      <c r="P95" s="240"/>
      <c r="Q95" s="285"/>
      <c r="R95" s="285"/>
      <c r="S95" s="285"/>
      <c r="T95" s="285"/>
      <c r="U95" s="285"/>
      <c r="V95" s="285"/>
      <c r="W95" s="285"/>
      <c r="X95" s="285"/>
      <c r="Y95" s="285"/>
      <c r="Z95" s="285"/>
      <c r="AA95" s="285"/>
      <c r="AC95" s="285"/>
      <c r="AD95" s="285"/>
      <c r="AE95" s="285"/>
      <c r="AF95" s="285"/>
      <c r="AG95" s="285"/>
      <c r="AH95" s="285"/>
      <c r="AI95" s="285"/>
      <c r="AJ95" s="285"/>
      <c r="AL95" s="297"/>
      <c r="AM95" s="297"/>
      <c r="AN95" s="297"/>
      <c r="AO95" s="297"/>
      <c r="AP95" s="297"/>
      <c r="AQ95" s="297"/>
      <c r="AR95" s="297"/>
      <c r="AS95" s="297"/>
    </row>
    <row r="96" spans="2:45" ht="15" customHeight="1" x14ac:dyDescent="0.35">
      <c r="B96" s="39" t="s">
        <v>105</v>
      </c>
      <c r="C96" s="39"/>
      <c r="D96" s="39"/>
      <c r="E96" s="39"/>
      <c r="F96" s="39"/>
      <c r="G96" s="39"/>
      <c r="H96" s="39"/>
      <c r="I96" s="39"/>
      <c r="J96" s="39"/>
      <c r="K96" s="39"/>
      <c r="L96" s="304">
        <v>0.28999999999999998</v>
      </c>
      <c r="M96" s="304">
        <v>0.28999999999999998</v>
      </c>
      <c r="N96" s="304">
        <v>0.28999999999999998</v>
      </c>
      <c r="O96" s="304">
        <v>0.3</v>
      </c>
      <c r="P96" s="304">
        <v>0.3</v>
      </c>
      <c r="Q96" s="304">
        <v>0.28999999999999998</v>
      </c>
      <c r="R96" s="304">
        <v>0.3</v>
      </c>
      <c r="S96" s="304">
        <v>0.31</v>
      </c>
      <c r="T96" s="304">
        <v>0.3</v>
      </c>
      <c r="U96" s="304">
        <v>0.32</v>
      </c>
      <c r="V96" s="304">
        <v>0.3</v>
      </c>
      <c r="W96" s="304">
        <v>0.28999999999999998</v>
      </c>
      <c r="X96" s="304">
        <v>0.3</v>
      </c>
      <c r="Y96" s="304" vm="467">
        <v>0.28527737940036429</v>
      </c>
      <c r="Z96" s="304" vm="395">
        <v>0.27949810330195163</v>
      </c>
      <c r="AA96" s="304" vm="794">
        <f t="shared" ref="AA96:AA106" si="48">AJ96</f>
        <v>0.27694098992966937</v>
      </c>
      <c r="AC96" s="304" vm="491">
        <v>0.33626263206627777</v>
      </c>
      <c r="AD96" s="304" vm="464">
        <v>0.29728615955595317</v>
      </c>
      <c r="AE96" s="304" vm="332">
        <v>0.27330824547672677</v>
      </c>
      <c r="AF96" s="304" vm="395">
        <v>0.27949810330195163</v>
      </c>
      <c r="AG96" s="304" vm="514">
        <v>0.32577221376712873</v>
      </c>
      <c r="AH96" s="304" vm="686">
        <v>0.30108785578190844</v>
      </c>
      <c r="AI96" s="304" vm="753">
        <v>0.27746671694580816</v>
      </c>
      <c r="AJ96" s="304" vm="794">
        <v>0.27694098992966937</v>
      </c>
      <c r="AL96" s="304"/>
      <c r="AM96" s="304"/>
      <c r="AN96" s="304"/>
      <c r="AO96" s="304"/>
      <c r="AP96" s="304"/>
      <c r="AQ96" s="304"/>
      <c r="AR96" s="304"/>
      <c r="AS96" s="304"/>
    </row>
    <row r="97" spans="2:45" ht="15" customHeight="1" x14ac:dyDescent="0.35">
      <c r="B97" s="141" t="s">
        <v>180</v>
      </c>
      <c r="C97" s="141"/>
      <c r="D97" s="141"/>
      <c r="E97" s="141"/>
      <c r="F97" s="141"/>
      <c r="G97" s="141"/>
      <c r="H97" s="141"/>
      <c r="I97" s="141"/>
      <c r="J97" s="141"/>
      <c r="K97" s="141"/>
      <c r="L97" s="304">
        <v>0.27</v>
      </c>
      <c r="M97" s="304">
        <v>0.25</v>
      </c>
      <c r="N97" s="304">
        <v>0.26</v>
      </c>
      <c r="O97" s="304">
        <v>0.28000000000000003</v>
      </c>
      <c r="P97" s="304">
        <v>0.27</v>
      </c>
      <c r="Q97" s="304">
        <v>0.26</v>
      </c>
      <c r="R97" s="304">
        <v>0.26</v>
      </c>
      <c r="S97" s="304">
        <v>0.27</v>
      </c>
      <c r="T97" s="304">
        <v>0.26</v>
      </c>
      <c r="U97" s="304">
        <v>0.28000000000000003</v>
      </c>
      <c r="V97" s="304">
        <v>0.26</v>
      </c>
      <c r="W97" s="304">
        <v>0.26</v>
      </c>
      <c r="X97" s="304">
        <v>0.26</v>
      </c>
      <c r="Y97" s="304" vm="82">
        <v>0.26321205324859354</v>
      </c>
      <c r="Z97" s="304" vm="410">
        <v>0.25368455574464371</v>
      </c>
      <c r="AA97" s="304" vm="804">
        <f t="shared" si="48"/>
        <v>0.23484390179641923</v>
      </c>
      <c r="AC97" s="304" vm="150">
        <v>0.32921217874026948</v>
      </c>
      <c r="AD97" s="304" vm="209">
        <v>0.27284371821149445</v>
      </c>
      <c r="AE97" s="304" vm="320">
        <v>0.24930837722519625</v>
      </c>
      <c r="AF97" s="304" vm="410">
        <v>0.25368455574464371</v>
      </c>
      <c r="AG97" s="304" vm="546">
        <v>0.27866536900962274</v>
      </c>
      <c r="AH97" s="304" vm="676">
        <v>0.24216104929029975</v>
      </c>
      <c r="AI97" s="304" vm="754">
        <v>0.23194077806003427</v>
      </c>
      <c r="AJ97" s="304" vm="804">
        <v>0.23484390179641923</v>
      </c>
      <c r="AL97"/>
      <c r="AM97"/>
      <c r="AN97"/>
      <c r="AO97"/>
      <c r="AP97"/>
      <c r="AQ97"/>
      <c r="AR97"/>
      <c r="AS97"/>
    </row>
    <row r="98" spans="2:45" ht="15" customHeight="1" x14ac:dyDescent="0.35">
      <c r="B98" s="38" t="s">
        <v>90</v>
      </c>
      <c r="C98" s="38"/>
      <c r="D98" s="38"/>
      <c r="E98" s="38"/>
      <c r="F98" s="38"/>
      <c r="G98" s="38"/>
      <c r="H98" s="38"/>
      <c r="I98" s="38"/>
      <c r="J98" s="38"/>
      <c r="K98" s="38"/>
      <c r="L98" s="289">
        <v>0.27</v>
      </c>
      <c r="M98" s="289">
        <v>0.25</v>
      </c>
      <c r="N98" s="289">
        <v>0.27</v>
      </c>
      <c r="O98" s="289">
        <v>0.28999999999999998</v>
      </c>
      <c r="P98" s="289">
        <v>0.28000000000000003</v>
      </c>
      <c r="Q98" s="289">
        <v>0.26</v>
      </c>
      <c r="R98" s="289">
        <v>0.26</v>
      </c>
      <c r="S98" s="289">
        <v>0.27</v>
      </c>
      <c r="T98" s="289">
        <v>0.26</v>
      </c>
      <c r="U98" s="289">
        <v>0.28000000000000003</v>
      </c>
      <c r="V98" s="289">
        <v>0.25</v>
      </c>
      <c r="W98" s="289">
        <v>0.26</v>
      </c>
      <c r="X98" s="289">
        <v>0.26</v>
      </c>
      <c r="Y98" s="289" vm="83">
        <v>0.24897900934286077</v>
      </c>
      <c r="Z98" s="289" vm="397">
        <v>0.24540733030288342</v>
      </c>
      <c r="AA98" s="289" vm="797">
        <f t="shared" si="48"/>
        <v>0.23108637708027466</v>
      </c>
      <c r="AC98" s="289" vm="151">
        <v>0.31167798326884799</v>
      </c>
      <c r="AD98" s="289" vm="234">
        <v>0.26319618070711875</v>
      </c>
      <c r="AE98" s="289" vm="354">
        <v>0.24061181104839141</v>
      </c>
      <c r="AF98" s="289" vm="397">
        <v>0.24540733030288342</v>
      </c>
      <c r="AG98" s="289" vm="547">
        <v>0.28274610714502108</v>
      </c>
      <c r="AH98" s="289" vm="666">
        <v>0.23384900410741838</v>
      </c>
      <c r="AI98" s="289" vm="755">
        <v>0.2260400313385206</v>
      </c>
      <c r="AJ98" s="289" vm="797">
        <v>0.23108637708027466</v>
      </c>
      <c r="AL98"/>
      <c r="AM98"/>
      <c r="AN98"/>
      <c r="AO98"/>
      <c r="AP98"/>
      <c r="AQ98"/>
      <c r="AR98"/>
      <c r="AS98"/>
    </row>
    <row r="99" spans="2:45" ht="15" customHeight="1" x14ac:dyDescent="0.35">
      <c r="B99" s="38" t="s">
        <v>85</v>
      </c>
      <c r="C99" s="38"/>
      <c r="D99" s="38"/>
      <c r="E99" s="38"/>
      <c r="F99" s="38"/>
      <c r="G99" s="38"/>
      <c r="H99" s="38"/>
      <c r="I99" s="38"/>
      <c r="J99" s="38"/>
      <c r="K99" s="38"/>
      <c r="L99" s="289">
        <v>0.28999999999999998</v>
      </c>
      <c r="M99" s="289">
        <v>0.27</v>
      </c>
      <c r="N99" s="289">
        <v>0.27</v>
      </c>
      <c r="O99" s="289">
        <v>0.28999999999999998</v>
      </c>
      <c r="P99" s="289">
        <v>0.3</v>
      </c>
      <c r="Q99" s="289">
        <v>0.27</v>
      </c>
      <c r="R99" s="289">
        <v>0.28000000000000003</v>
      </c>
      <c r="S99" s="289">
        <v>0.27</v>
      </c>
      <c r="T99" s="289">
        <v>0.27</v>
      </c>
      <c r="U99" s="289">
        <v>0.28999999999999998</v>
      </c>
      <c r="V99" s="289">
        <v>0.26</v>
      </c>
      <c r="W99" s="289">
        <v>0.28000000000000003</v>
      </c>
      <c r="X99" s="289">
        <v>0.27</v>
      </c>
      <c r="Y99" s="289" vm="84">
        <v>0.26889546935343944</v>
      </c>
      <c r="Z99" s="289" vm="435">
        <v>0.27451005546440616</v>
      </c>
      <c r="AA99" s="289" vm="931">
        <f t="shared" si="48"/>
        <v>0.25903278835176702</v>
      </c>
      <c r="AC99" s="289" vm="152">
        <v>0.34214525115606986</v>
      </c>
      <c r="AD99" s="289" vm="219">
        <v>0.29281977313206747</v>
      </c>
      <c r="AE99" s="289" vm="355">
        <v>0.27050587980392787</v>
      </c>
      <c r="AF99" s="289" vm="435">
        <v>0.27451005546440616</v>
      </c>
      <c r="AG99" s="289" vm="548">
        <v>0.29932239231883268</v>
      </c>
      <c r="AH99" s="289" vm="658">
        <v>0.26189712837506962</v>
      </c>
      <c r="AI99" s="289" vm="887">
        <v>0.25811275338532164</v>
      </c>
      <c r="AJ99" s="289" vm="931">
        <v>0.25903278835176702</v>
      </c>
      <c r="AL99"/>
      <c r="AM99"/>
      <c r="AN99"/>
      <c r="AO99"/>
      <c r="AP99"/>
      <c r="AQ99"/>
      <c r="AR99"/>
      <c r="AS99"/>
    </row>
    <row r="100" spans="2:45" ht="15" customHeight="1" x14ac:dyDescent="0.35">
      <c r="B100" s="38" t="s">
        <v>189</v>
      </c>
      <c r="C100" s="38"/>
      <c r="D100" s="38"/>
      <c r="E100" s="38"/>
      <c r="F100" s="38"/>
      <c r="G100" s="38"/>
      <c r="H100" s="38"/>
      <c r="I100" s="38"/>
      <c r="J100" s="38"/>
      <c r="K100" s="38"/>
      <c r="L100" s="289">
        <v>0.24</v>
      </c>
      <c r="M100" s="289">
        <v>0.23</v>
      </c>
      <c r="N100" s="289">
        <v>0.24</v>
      </c>
      <c r="O100" s="289">
        <v>0.24</v>
      </c>
      <c r="P100" s="289">
        <v>0.24</v>
      </c>
      <c r="Q100" s="289">
        <v>0.27</v>
      </c>
      <c r="R100" s="289">
        <v>0.25</v>
      </c>
      <c r="S100" s="289">
        <v>0.27</v>
      </c>
      <c r="T100" s="289">
        <v>0.24</v>
      </c>
      <c r="U100" s="289">
        <v>0.26</v>
      </c>
      <c r="V100" s="289">
        <v>0.27</v>
      </c>
      <c r="W100" s="289">
        <v>0.26</v>
      </c>
      <c r="X100" s="289">
        <v>0.26</v>
      </c>
      <c r="Y100" s="289" vm="85">
        <v>0.27684280734801137</v>
      </c>
      <c r="Z100" s="289" vm="393">
        <v>0.24739039838613178</v>
      </c>
      <c r="AA100" s="289" vm="930">
        <f t="shared" si="48"/>
        <v>0.22175642589148678</v>
      </c>
      <c r="AC100" s="289" vm="153">
        <v>0.34009686675498563</v>
      </c>
      <c r="AD100" s="289" vm="182">
        <v>0.27013036761665482</v>
      </c>
      <c r="AE100" s="289" vm="310">
        <v>0.24375505761537528</v>
      </c>
      <c r="AF100" s="289" vm="393">
        <v>0.24739039838613178</v>
      </c>
      <c r="AG100" s="289" vm="517">
        <v>0.2576940127786661</v>
      </c>
      <c r="AH100" s="289" vm="690">
        <v>0.23692525734794076</v>
      </c>
      <c r="AI100" s="289" vm="866">
        <v>0.21953304232973114</v>
      </c>
      <c r="AJ100" s="289" vm="930">
        <v>0.22175642589148678</v>
      </c>
      <c r="AL100"/>
      <c r="AM100"/>
      <c r="AN100"/>
      <c r="AO100"/>
      <c r="AP100"/>
      <c r="AQ100"/>
      <c r="AR100"/>
      <c r="AS100"/>
    </row>
    <row r="101" spans="2:45" ht="15" customHeight="1" x14ac:dyDescent="0.35">
      <c r="B101" s="142" t="s">
        <v>9</v>
      </c>
      <c r="C101" s="142"/>
      <c r="D101" s="142"/>
      <c r="E101" s="142"/>
      <c r="F101" s="142"/>
      <c r="G101" s="142"/>
      <c r="H101" s="142"/>
      <c r="I101" s="142"/>
      <c r="J101" s="142"/>
      <c r="K101" s="142"/>
      <c r="L101" s="304">
        <v>0.32</v>
      </c>
      <c r="M101" s="304">
        <v>0.33</v>
      </c>
      <c r="N101" s="304">
        <v>0.33</v>
      </c>
      <c r="O101" s="304">
        <v>0.32</v>
      </c>
      <c r="P101" s="304">
        <v>0.33</v>
      </c>
      <c r="Q101" s="304">
        <v>0.32</v>
      </c>
      <c r="R101" s="304">
        <v>0.33</v>
      </c>
      <c r="S101" s="304">
        <v>0.35</v>
      </c>
      <c r="T101" s="304">
        <v>0.34</v>
      </c>
      <c r="U101" s="304">
        <v>0.34</v>
      </c>
      <c r="V101" s="304">
        <v>0.33</v>
      </c>
      <c r="W101" s="304">
        <v>0.31</v>
      </c>
      <c r="X101" s="304">
        <v>0.33</v>
      </c>
      <c r="Y101" s="304" vm="76">
        <v>0.29832014970912651</v>
      </c>
      <c r="Z101" s="304" vm="403">
        <v>0.30475687144410402</v>
      </c>
      <c r="AA101" s="304" vm="937">
        <f t="shared" si="48"/>
        <v>0.30356228334411084</v>
      </c>
      <c r="AC101" s="304" vm="154">
        <v>0.34963577500832971</v>
      </c>
      <c r="AD101" s="304" vm="210">
        <v>0.34242772418171369</v>
      </c>
      <c r="AE101" s="304" vm="384">
        <v>0.29811779141734329</v>
      </c>
      <c r="AF101" s="304" vm="403">
        <v>0.30475687144410402</v>
      </c>
      <c r="AG101" s="304" vm="545">
        <v>0.37066101423917663</v>
      </c>
      <c r="AH101" s="304" vm="677">
        <v>0.34540681782246646</v>
      </c>
      <c r="AI101" s="304" vm="903">
        <v>0.30587778941359867</v>
      </c>
      <c r="AJ101" s="304" vm="937">
        <v>0.30356228334411084</v>
      </c>
      <c r="AL101"/>
      <c r="AM101"/>
      <c r="AN101"/>
      <c r="AO101"/>
      <c r="AP101"/>
      <c r="AQ101"/>
      <c r="AR101"/>
      <c r="AS101"/>
    </row>
    <row r="102" spans="2:45" ht="15" customHeight="1" x14ac:dyDescent="0.35">
      <c r="B102" s="38" t="s">
        <v>190</v>
      </c>
      <c r="C102" s="38"/>
      <c r="D102" s="38"/>
      <c r="E102" s="38"/>
      <c r="F102" s="38"/>
      <c r="G102" s="38"/>
      <c r="H102" s="38"/>
      <c r="I102" s="38"/>
      <c r="J102" s="38"/>
      <c r="K102" s="38"/>
      <c r="L102" s="289">
        <v>0.32</v>
      </c>
      <c r="M102" s="289">
        <v>0.33</v>
      </c>
      <c r="N102" s="289">
        <v>0.33</v>
      </c>
      <c r="O102" s="289">
        <v>0.32</v>
      </c>
      <c r="P102" s="289">
        <v>0.33</v>
      </c>
      <c r="Q102" s="289">
        <v>0.32</v>
      </c>
      <c r="R102" s="289">
        <v>0.33</v>
      </c>
      <c r="S102" s="289">
        <v>0.35</v>
      </c>
      <c r="T102" s="289">
        <v>0.34</v>
      </c>
      <c r="U102" s="289">
        <v>0.34</v>
      </c>
      <c r="V102" s="289">
        <v>0.33</v>
      </c>
      <c r="W102" s="289">
        <v>0.31</v>
      </c>
      <c r="X102" s="289">
        <v>0.33</v>
      </c>
      <c r="Y102" s="289" vm="488">
        <v>0.29526330755880803</v>
      </c>
      <c r="Z102" s="289" vm="454">
        <v>0.30385606338637189</v>
      </c>
      <c r="AA102" s="289" vm="812">
        <f t="shared" si="48"/>
        <v>0.30271467955234521</v>
      </c>
      <c r="AC102" s="289" vm="167">
        <v>0.34980274956480306</v>
      </c>
      <c r="AD102" s="289" vm="254">
        <v>0.34079643229987794</v>
      </c>
      <c r="AE102" s="289" vm="381">
        <v>0.29607239904052657</v>
      </c>
      <c r="AF102" s="289" vm="454">
        <v>0.30385606338637189</v>
      </c>
      <c r="AG102" s="289" vm="567">
        <v>0.37413072842677314</v>
      </c>
      <c r="AH102" s="289" vm="649">
        <v>0.34733421315357826</v>
      </c>
      <c r="AI102" s="289" vm="889">
        <v>0.30521642570843194</v>
      </c>
      <c r="AJ102" s="289" vm="812">
        <v>0.30271467955234521</v>
      </c>
      <c r="AL102"/>
      <c r="AM102"/>
      <c r="AN102"/>
      <c r="AO102"/>
      <c r="AP102"/>
      <c r="AQ102"/>
      <c r="AR102"/>
      <c r="AS102"/>
    </row>
    <row r="103" spans="2:45" ht="15" customHeight="1" x14ac:dyDescent="0.35">
      <c r="B103" s="38" t="s">
        <v>191</v>
      </c>
      <c r="C103" s="38"/>
      <c r="D103" s="38"/>
      <c r="E103" s="38"/>
      <c r="F103" s="38"/>
      <c r="G103" s="38"/>
      <c r="H103" s="38"/>
      <c r="I103" s="38"/>
      <c r="J103" s="38"/>
      <c r="K103" s="38"/>
      <c r="L103" s="289" t="s">
        <v>18</v>
      </c>
      <c r="M103" s="289" t="s">
        <v>18</v>
      </c>
      <c r="N103" s="289" t="s">
        <v>18</v>
      </c>
      <c r="O103" s="289">
        <v>0</v>
      </c>
      <c r="P103" s="289">
        <v>0.27</v>
      </c>
      <c r="Q103" s="289">
        <v>0.27</v>
      </c>
      <c r="R103" s="289">
        <v>0.28000000000000003</v>
      </c>
      <c r="S103" s="289">
        <v>0.28000000000000003</v>
      </c>
      <c r="T103" s="289">
        <v>0.27</v>
      </c>
      <c r="U103" s="289">
        <v>0.27</v>
      </c>
      <c r="V103" s="289">
        <v>0.3</v>
      </c>
      <c r="W103" s="289">
        <v>0.28000000000000003</v>
      </c>
      <c r="X103" s="289">
        <v>0.32</v>
      </c>
      <c r="Y103" s="289" vm="481">
        <v>0.26690283043616886</v>
      </c>
      <c r="Z103" s="289" vm="451">
        <v>0.31855248814550474</v>
      </c>
      <c r="AA103" s="289" vm="928">
        <f t="shared" si="48"/>
        <v>0.33466009095119065</v>
      </c>
      <c r="AC103" s="289" vm="168">
        <v>0.25672128069193018</v>
      </c>
      <c r="AD103" s="289" vm="225">
        <v>0.33679153594773698</v>
      </c>
      <c r="AE103" s="289" vm="382">
        <v>0.34103210721546712</v>
      </c>
      <c r="AF103" s="289" vm="451">
        <v>0.31855248814550474</v>
      </c>
      <c r="AG103" s="289" vm="568">
        <v>0.45222901824450851</v>
      </c>
      <c r="AH103" s="289" vm="667">
        <v>0.38423386431786244</v>
      </c>
      <c r="AI103" s="289" vm="882">
        <v>0.32843695470853307</v>
      </c>
      <c r="AJ103" s="289" vm="928">
        <v>0.33466009095119065</v>
      </c>
      <c r="AL103"/>
      <c r="AM103"/>
      <c r="AN103"/>
      <c r="AO103"/>
      <c r="AP103"/>
      <c r="AQ103"/>
      <c r="AR103"/>
      <c r="AS103"/>
    </row>
    <row r="104" spans="2:45" ht="15" customHeight="1" x14ac:dyDescent="0.35">
      <c r="B104" s="38" t="s">
        <v>192</v>
      </c>
      <c r="C104" s="38"/>
      <c r="D104" s="38"/>
      <c r="E104" s="38"/>
      <c r="F104" s="38"/>
      <c r="G104" s="38"/>
      <c r="H104" s="38"/>
      <c r="I104" s="38"/>
      <c r="J104" s="38"/>
      <c r="K104" s="38"/>
      <c r="L104" s="289" t="s">
        <v>18</v>
      </c>
      <c r="M104" s="289" t="s">
        <v>18</v>
      </c>
      <c r="N104" s="289" t="s">
        <v>18</v>
      </c>
      <c r="O104" s="289" t="s">
        <v>18</v>
      </c>
      <c r="P104" s="289" t="s">
        <v>18</v>
      </c>
      <c r="Q104" s="289" t="s">
        <v>18</v>
      </c>
      <c r="R104" s="289" t="s">
        <v>18</v>
      </c>
      <c r="S104" s="289">
        <v>0.39</v>
      </c>
      <c r="T104" s="289">
        <v>0.4</v>
      </c>
      <c r="U104" s="289">
        <v>0.42</v>
      </c>
      <c r="V104" s="289">
        <v>0.41</v>
      </c>
      <c r="W104" s="289">
        <v>0.41</v>
      </c>
      <c r="X104" s="289">
        <v>0.45</v>
      </c>
      <c r="Y104" s="289" vm="481">
        <v>0.35318107027305823</v>
      </c>
      <c r="Z104" s="289" vm="452">
        <v>0.3068753590733771</v>
      </c>
      <c r="AA104" s="289" vm="927">
        <f t="shared" si="48"/>
        <v>0.30843133803955824</v>
      </c>
      <c r="AC104" s="289" vm="169">
        <v>0.34823600759234508</v>
      </c>
      <c r="AD104" s="289" vm="226">
        <v>0.33899172292305779</v>
      </c>
      <c r="AE104" s="289" vm="383">
        <v>0.30343823803161624</v>
      </c>
      <c r="AF104" s="289" vm="452">
        <v>0.3068753590733771</v>
      </c>
      <c r="AG104" s="289" vm="569">
        <v>0.28802415554164928</v>
      </c>
      <c r="AH104" s="289" vm="680">
        <v>0.30555881927046452</v>
      </c>
      <c r="AI104" s="289" vm="896">
        <v>0.309850617312527</v>
      </c>
      <c r="AJ104" s="289" vm="927">
        <v>0.30843133803955824</v>
      </c>
      <c r="AL104"/>
      <c r="AM104"/>
      <c r="AN104"/>
      <c r="AO104"/>
      <c r="AP104"/>
      <c r="AQ104"/>
      <c r="AR104"/>
      <c r="AS104"/>
    </row>
    <row r="105" spans="2:45" ht="15" customHeight="1" x14ac:dyDescent="0.35">
      <c r="B105" s="142" t="s">
        <v>181</v>
      </c>
      <c r="C105" s="142"/>
      <c r="D105" s="142"/>
      <c r="E105" s="142"/>
      <c r="F105" s="142"/>
      <c r="G105" s="142"/>
      <c r="H105" s="142"/>
      <c r="I105" s="142"/>
      <c r="J105" s="142"/>
      <c r="K105" s="142"/>
      <c r="L105" s="304">
        <v>0.26</v>
      </c>
      <c r="M105" s="304">
        <v>0.35</v>
      </c>
      <c r="N105" s="304">
        <v>0.31</v>
      </c>
      <c r="O105" s="304">
        <v>0.31</v>
      </c>
      <c r="P105" s="304">
        <v>0.32</v>
      </c>
      <c r="Q105" s="304">
        <v>0.3</v>
      </c>
      <c r="R105" s="304">
        <v>0.35</v>
      </c>
      <c r="S105" s="304">
        <v>0.43</v>
      </c>
      <c r="T105" s="304">
        <v>0.4</v>
      </c>
      <c r="U105" s="304">
        <v>0.43</v>
      </c>
      <c r="V105" s="304">
        <v>0.38</v>
      </c>
      <c r="W105" s="304">
        <v>0.41</v>
      </c>
      <c r="X105" s="304">
        <v>0.39</v>
      </c>
      <c r="Y105" s="304" vm="99">
        <v>0.40756977604240718</v>
      </c>
      <c r="Z105" s="304" vm="392">
        <v>0.34185295611073863</v>
      </c>
      <c r="AA105" s="304" vm="933">
        <f t="shared" si="48"/>
        <v>0.30273242222756425</v>
      </c>
      <c r="AC105" s="304" vm="170">
        <v>0.28571248695807872</v>
      </c>
      <c r="AD105" s="304" vm="235">
        <v>0.29405189242135349</v>
      </c>
      <c r="AE105" s="304" vm="386">
        <v>0.32217012981927223</v>
      </c>
      <c r="AF105" s="304" vm="392">
        <v>0.34185295611073863</v>
      </c>
      <c r="AG105" s="304" vm="572">
        <v>0.3036336208861854</v>
      </c>
      <c r="AH105" s="304" vm="670">
        <v>0.30099062619273009</v>
      </c>
      <c r="AI105" s="304" vm="877">
        <v>0.30383333220585362</v>
      </c>
      <c r="AJ105" s="304" vm="933">
        <v>0.30273242222756425</v>
      </c>
      <c r="AL105"/>
      <c r="AM105"/>
      <c r="AN105"/>
      <c r="AO105"/>
      <c r="AP105"/>
      <c r="AQ105"/>
      <c r="AR105"/>
      <c r="AS105"/>
    </row>
    <row r="106" spans="2:45" ht="15" customHeight="1" x14ac:dyDescent="0.35">
      <c r="B106" s="142" t="s">
        <v>194</v>
      </c>
      <c r="C106" s="142"/>
      <c r="D106" s="142"/>
      <c r="E106" s="142"/>
      <c r="F106" s="142"/>
      <c r="G106" s="142"/>
      <c r="H106" s="142"/>
      <c r="I106" s="142"/>
      <c r="J106" s="142"/>
      <c r="K106" s="142"/>
      <c r="L106" s="285">
        <v>0</v>
      </c>
      <c r="M106" s="285">
        <v>0</v>
      </c>
      <c r="N106" s="285">
        <v>0</v>
      </c>
      <c r="O106" s="285">
        <v>0</v>
      </c>
      <c r="P106" s="285">
        <v>0</v>
      </c>
      <c r="Q106" s="285">
        <v>0</v>
      </c>
      <c r="R106" s="285">
        <v>0</v>
      </c>
      <c r="S106" s="285">
        <v>0</v>
      </c>
      <c r="T106" s="285">
        <v>0</v>
      </c>
      <c r="U106" s="285">
        <v>0</v>
      </c>
      <c r="V106" s="285">
        <v>0</v>
      </c>
      <c r="W106" s="304">
        <v>0.2</v>
      </c>
      <c r="X106" s="304">
        <v>0.16</v>
      </c>
      <c r="Y106" s="304" vm="76">
        <v>0.29832014970912651</v>
      </c>
      <c r="Z106" s="324" vm="414">
        <v>0.168966314447727</v>
      </c>
      <c r="AA106" s="324">
        <f t="shared" si="48"/>
        <v>0.16534071417559884</v>
      </c>
      <c r="AC106" s="304" vm="129">
        <v>0.34963577500832971</v>
      </c>
      <c r="AD106" s="304" vm="208">
        <v>0.17881674529507466</v>
      </c>
      <c r="AE106" s="304" vm="333">
        <v>0.17657597398366384</v>
      </c>
      <c r="AF106" s="304" vm="414">
        <v>0.168966314447727</v>
      </c>
      <c r="AG106" s="304">
        <v>0.15918639853317473</v>
      </c>
      <c r="AH106" s="304">
        <v>0.16894590174361729</v>
      </c>
      <c r="AI106" s="304">
        <v>0.17523098116917149</v>
      </c>
      <c r="AJ106" s="304">
        <v>0.16534071417559884</v>
      </c>
      <c r="AL106"/>
      <c r="AM106"/>
      <c r="AN106"/>
      <c r="AO106"/>
      <c r="AP106"/>
      <c r="AQ106"/>
      <c r="AR106"/>
      <c r="AS106"/>
    </row>
    <row r="107" spans="2:45" ht="15" customHeight="1" x14ac:dyDescent="0.35">
      <c r="B107" s="107"/>
      <c r="C107" s="107"/>
      <c r="D107" s="107"/>
      <c r="E107" s="107"/>
      <c r="F107" s="107"/>
      <c r="G107" s="107"/>
      <c r="H107" s="107"/>
      <c r="I107" s="107"/>
      <c r="J107" s="107"/>
      <c r="K107" s="107"/>
      <c r="L107" s="107"/>
      <c r="M107" s="107"/>
      <c r="N107" s="107"/>
      <c r="O107" s="107"/>
      <c r="P107" s="107"/>
      <c r="Q107" s="305"/>
      <c r="R107" s="305"/>
      <c r="S107" s="305"/>
      <c r="T107" s="305"/>
      <c r="U107" s="305"/>
      <c r="V107" s="305"/>
      <c r="W107" s="305"/>
      <c r="X107" s="305"/>
      <c r="Y107" s="305"/>
      <c r="Z107" s="305"/>
      <c r="AA107" s="305"/>
      <c r="AL107" s="305"/>
      <c r="AM107" s="305"/>
      <c r="AN107" s="305"/>
      <c r="AO107" s="305"/>
      <c r="AP107" s="305"/>
      <c r="AQ107" s="305"/>
      <c r="AR107" s="305"/>
      <c r="AS107" s="305"/>
    </row>
    <row r="108" spans="2:45" ht="15" customHeight="1" x14ac:dyDescent="0.35">
      <c r="B108" s="36" t="s">
        <v>206</v>
      </c>
      <c r="C108" s="36"/>
      <c r="D108" s="36"/>
      <c r="E108" s="36"/>
      <c r="F108" s="36"/>
      <c r="G108" s="36"/>
      <c r="H108" s="36"/>
      <c r="I108" s="36"/>
      <c r="J108" s="36"/>
      <c r="K108" s="36"/>
      <c r="L108" s="285">
        <v>14351.9</v>
      </c>
      <c r="M108" s="285">
        <v>16800.48</v>
      </c>
      <c r="N108" s="285">
        <v>18444.759999999998</v>
      </c>
      <c r="O108" s="285">
        <v>19186.53</v>
      </c>
      <c r="P108" s="285">
        <v>19762.95</v>
      </c>
      <c r="Q108" s="285">
        <v>21388.16</v>
      </c>
      <c r="R108" s="285">
        <v>24472.71</v>
      </c>
      <c r="S108" s="285">
        <v>27621.040000000001</v>
      </c>
      <c r="T108" s="285">
        <v>28358.959999999999</v>
      </c>
      <c r="U108" s="285">
        <v>30040.51</v>
      </c>
      <c r="V108" s="285">
        <v>28537.49</v>
      </c>
      <c r="W108" s="285">
        <v>30323.39</v>
      </c>
      <c r="X108" s="285">
        <v>33400.53</v>
      </c>
      <c r="Y108" s="285">
        <v>34592.965724206675</v>
      </c>
      <c r="Z108" s="285">
        <v>36551.4770126</v>
      </c>
      <c r="AA108" s="285">
        <f t="shared" ref="AA108:AA118" si="49">AJ108</f>
        <v>40603.7736295</v>
      </c>
      <c r="AC108" s="285">
        <v>9920.9388783000031</v>
      </c>
      <c r="AD108" s="285">
        <v>18893.319490799997</v>
      </c>
      <c r="AE108" s="285">
        <v>26530.906017399997</v>
      </c>
      <c r="AF108" s="285">
        <v>36551.4770126</v>
      </c>
      <c r="AG108" s="285">
        <v>10925.3135566</v>
      </c>
      <c r="AH108" s="285">
        <v>21169.510746600001</v>
      </c>
      <c r="AI108" s="285">
        <v>30184.462032900006</v>
      </c>
      <c r="AJ108" s="285">
        <v>40603.7736295</v>
      </c>
      <c r="AL108" s="285">
        <f t="shared" ref="AL108:AL118" si="50">AC108</f>
        <v>9920.9388783000031</v>
      </c>
      <c r="AM108" s="285">
        <f t="shared" ref="AM108:AM118" si="51">AD108-AC108</f>
        <v>8972.3806124999937</v>
      </c>
      <c r="AN108" s="285">
        <f t="shared" ref="AN108:AN118" si="52">AE108-AD108</f>
        <v>7637.5865266000001</v>
      </c>
      <c r="AO108" s="285">
        <f t="shared" ref="AO108:AO118" si="53">AF108-AE108</f>
        <v>10020.570995200003</v>
      </c>
      <c r="AP108" s="285">
        <f t="shared" ref="AP108:AP118" si="54">AG108</f>
        <v>10925.3135566</v>
      </c>
      <c r="AQ108" s="285">
        <f>AH108-AG108</f>
        <v>10244.197190000001</v>
      </c>
      <c r="AR108" s="285">
        <f>AI108-AH108</f>
        <v>9014.9512863000054</v>
      </c>
      <c r="AS108" s="285">
        <f>AJ108-AI108</f>
        <v>10419.311596599993</v>
      </c>
    </row>
    <row r="109" spans="2:45" ht="15" customHeight="1" x14ac:dyDescent="0.35">
      <c r="B109" s="141" t="s">
        <v>180</v>
      </c>
      <c r="C109" s="141"/>
      <c r="D109" s="141"/>
      <c r="E109" s="141"/>
      <c r="F109" s="141"/>
      <c r="G109" s="141"/>
      <c r="H109" s="141"/>
      <c r="I109" s="141"/>
      <c r="J109" s="141"/>
      <c r="K109" s="141"/>
      <c r="L109" s="285">
        <v>6631.63</v>
      </c>
      <c r="M109" s="285">
        <v>7300.52</v>
      </c>
      <c r="N109" s="285">
        <v>8276.75</v>
      </c>
      <c r="O109" s="285">
        <v>9187.3799999999992</v>
      </c>
      <c r="P109" s="285">
        <v>9323.23</v>
      </c>
      <c r="Q109" s="285">
        <v>10062.36</v>
      </c>
      <c r="R109" s="285">
        <v>11230.34</v>
      </c>
      <c r="S109" s="285">
        <v>11668.9</v>
      </c>
      <c r="T109" s="285">
        <v>11479.93</v>
      </c>
      <c r="U109" s="285">
        <v>11790.81</v>
      </c>
      <c r="V109" s="285">
        <v>10024.1</v>
      </c>
      <c r="W109" s="285">
        <v>11356.45</v>
      </c>
      <c r="X109" s="285">
        <v>11778.25</v>
      </c>
      <c r="Y109" s="285">
        <v>11619.045380280855</v>
      </c>
      <c r="Z109" s="285">
        <v>11544.7028261</v>
      </c>
      <c r="AA109" s="285">
        <f t="shared" si="49"/>
        <v>11545.454517500002</v>
      </c>
      <c r="AC109" s="285">
        <v>3579.9026200000012</v>
      </c>
      <c r="AD109" s="285">
        <v>6105.0805900000005</v>
      </c>
      <c r="AE109" s="285">
        <v>8521.0558865000003</v>
      </c>
      <c r="AF109" s="285">
        <v>11544.7028261</v>
      </c>
      <c r="AG109" s="285">
        <v>3147.3109092999998</v>
      </c>
      <c r="AH109" s="285">
        <v>5765.6769801</v>
      </c>
      <c r="AI109" s="285">
        <v>8508.1201777000006</v>
      </c>
      <c r="AJ109" s="285">
        <v>11545.454517500002</v>
      </c>
      <c r="AL109" s="285">
        <f t="shared" si="50"/>
        <v>3579.9026200000012</v>
      </c>
      <c r="AM109" s="285">
        <f t="shared" si="51"/>
        <v>2525.1779699999993</v>
      </c>
      <c r="AN109" s="285">
        <f t="shared" si="52"/>
        <v>2415.9752964999998</v>
      </c>
      <c r="AO109" s="285">
        <f t="shared" si="53"/>
        <v>3023.6469395999993</v>
      </c>
      <c r="AP109" s="285">
        <f t="shared" si="54"/>
        <v>3147.3109092999998</v>
      </c>
      <c r="AQ109" s="285">
        <f t="shared" ref="AQ109:AS118" si="55">AH109-AG109</f>
        <v>2618.3660708000002</v>
      </c>
      <c r="AR109" s="285">
        <f t="shared" si="55"/>
        <v>2742.4431976000005</v>
      </c>
      <c r="AS109" s="285">
        <f t="shared" si="55"/>
        <v>3037.3343398000015</v>
      </c>
    </row>
    <row r="110" spans="2:45" ht="15" customHeight="1" x14ac:dyDescent="0.35">
      <c r="B110" s="38" t="s">
        <v>90</v>
      </c>
      <c r="C110" s="38"/>
      <c r="D110" s="38"/>
      <c r="E110" s="38"/>
      <c r="F110" s="38"/>
      <c r="G110" s="38"/>
      <c r="H110" s="38"/>
      <c r="I110" s="38"/>
      <c r="J110" s="38"/>
      <c r="K110" s="38"/>
      <c r="L110" s="290">
        <v>4355.3100000000004</v>
      </c>
      <c r="M110" s="290">
        <v>4583.67</v>
      </c>
      <c r="N110" s="290">
        <v>5105.57</v>
      </c>
      <c r="O110" s="290">
        <v>5462.53</v>
      </c>
      <c r="P110" s="290">
        <v>5176.13</v>
      </c>
      <c r="Q110" s="290">
        <v>4846.7</v>
      </c>
      <c r="R110" s="290">
        <v>4926.3599999999997</v>
      </c>
      <c r="S110" s="290">
        <v>5095.41</v>
      </c>
      <c r="T110" s="290">
        <v>5163.88</v>
      </c>
      <c r="U110" s="290">
        <v>5298.3</v>
      </c>
      <c r="V110" s="290">
        <v>4346.1499999999996</v>
      </c>
      <c r="W110" s="290">
        <v>4979.04</v>
      </c>
      <c r="X110" s="290">
        <v>4885.12</v>
      </c>
      <c r="Y110" s="290">
        <v>4490.9207105706701</v>
      </c>
      <c r="Z110" s="290">
        <v>4304.5354699999998</v>
      </c>
      <c r="AA110" s="290">
        <f t="shared" si="49"/>
        <v>4499.6650900000004</v>
      </c>
      <c r="AC110" s="290">
        <v>1324.52252</v>
      </c>
      <c r="AD110" s="290">
        <v>2258.1268099999998</v>
      </c>
      <c r="AE110" s="290">
        <v>3152.3076299999993</v>
      </c>
      <c r="AF110" s="290">
        <v>4304.5354699999998</v>
      </c>
      <c r="AG110" s="290">
        <v>1287.9367</v>
      </c>
      <c r="AH110" s="290">
        <v>2211.1169599999994</v>
      </c>
      <c r="AI110" s="290">
        <v>3275.8529399999993</v>
      </c>
      <c r="AJ110" s="290">
        <v>4499.6650900000004</v>
      </c>
      <c r="AL110" s="290">
        <f t="shared" si="50"/>
        <v>1324.52252</v>
      </c>
      <c r="AM110" s="290">
        <f t="shared" si="51"/>
        <v>933.60428999999976</v>
      </c>
      <c r="AN110" s="290">
        <f t="shared" si="52"/>
        <v>894.18081999999958</v>
      </c>
      <c r="AO110" s="290">
        <f t="shared" si="53"/>
        <v>1152.2278400000005</v>
      </c>
      <c r="AP110" s="290">
        <f t="shared" si="54"/>
        <v>1287.9367</v>
      </c>
      <c r="AQ110" s="290">
        <f t="shared" si="55"/>
        <v>923.18025999999941</v>
      </c>
      <c r="AR110" s="290">
        <f t="shared" si="55"/>
        <v>1064.7359799999999</v>
      </c>
      <c r="AS110" s="290">
        <f t="shared" si="55"/>
        <v>1223.8121500000011</v>
      </c>
    </row>
    <row r="111" spans="2:45" ht="15" customHeight="1" x14ac:dyDescent="0.35">
      <c r="B111" s="38" t="s">
        <v>85</v>
      </c>
      <c r="C111" s="38"/>
      <c r="D111" s="38"/>
      <c r="E111" s="38"/>
      <c r="F111" s="38"/>
      <c r="G111" s="38"/>
      <c r="H111" s="38"/>
      <c r="I111" s="38"/>
      <c r="J111" s="38"/>
      <c r="K111" s="38"/>
      <c r="L111" s="290">
        <v>1472.25</v>
      </c>
      <c r="M111" s="290">
        <v>1390.53</v>
      </c>
      <c r="N111" s="290">
        <v>1444.08</v>
      </c>
      <c r="O111" s="290">
        <v>1593.17</v>
      </c>
      <c r="P111" s="290">
        <v>1652.09</v>
      </c>
      <c r="Q111" s="290">
        <v>1991.16</v>
      </c>
      <c r="R111" s="290">
        <v>3047.17</v>
      </c>
      <c r="S111" s="290">
        <v>2911.64</v>
      </c>
      <c r="T111" s="290">
        <v>2995.03</v>
      </c>
      <c r="U111" s="290">
        <v>3159.58</v>
      </c>
      <c r="V111" s="290">
        <v>2623.9</v>
      </c>
      <c r="W111" s="290">
        <v>3048.87</v>
      </c>
      <c r="X111" s="290">
        <v>2715.38</v>
      </c>
      <c r="Y111" s="290">
        <v>2700.5261351985</v>
      </c>
      <c r="Z111" s="290">
        <v>3178.6281199999999</v>
      </c>
      <c r="AA111" s="290">
        <f t="shared" si="49"/>
        <v>3065.6757699999994</v>
      </c>
      <c r="AC111" s="290">
        <v>907.78638000000001</v>
      </c>
      <c r="AD111" s="290">
        <v>1584.0935500000003</v>
      </c>
      <c r="AE111" s="290">
        <v>2285.5031599999998</v>
      </c>
      <c r="AF111" s="290">
        <v>3178.6281199999999</v>
      </c>
      <c r="AG111" s="290">
        <v>869.78704000000005</v>
      </c>
      <c r="AH111" s="290">
        <v>1531.2001099999995</v>
      </c>
      <c r="AI111" s="290">
        <v>2278.2022399999996</v>
      </c>
      <c r="AJ111" s="290">
        <v>3065.6757699999994</v>
      </c>
      <c r="AL111" s="290">
        <f t="shared" si="50"/>
        <v>907.78638000000001</v>
      </c>
      <c r="AM111" s="290">
        <f t="shared" si="51"/>
        <v>676.30717000000027</v>
      </c>
      <c r="AN111" s="290">
        <f t="shared" si="52"/>
        <v>701.40960999999947</v>
      </c>
      <c r="AO111" s="290">
        <f t="shared" si="53"/>
        <v>893.1249600000001</v>
      </c>
      <c r="AP111" s="290">
        <f t="shared" si="54"/>
        <v>869.78704000000005</v>
      </c>
      <c r="AQ111" s="290">
        <f t="shared" si="55"/>
        <v>661.41306999999949</v>
      </c>
      <c r="AR111" s="290">
        <f t="shared" si="55"/>
        <v>747.00213000000008</v>
      </c>
      <c r="AS111" s="290">
        <f t="shared" si="55"/>
        <v>787.47352999999976</v>
      </c>
    </row>
    <row r="112" spans="2:45" ht="15" customHeight="1" x14ac:dyDescent="0.35">
      <c r="B112" s="38" t="s">
        <v>189</v>
      </c>
      <c r="C112" s="38"/>
      <c r="D112" s="38"/>
      <c r="E112" s="38"/>
      <c r="F112" s="38"/>
      <c r="G112" s="38"/>
      <c r="H112" s="38"/>
      <c r="I112" s="38"/>
      <c r="J112" s="38"/>
      <c r="K112" s="38"/>
      <c r="L112" s="290">
        <v>804.08</v>
      </c>
      <c r="M112" s="290">
        <v>1326.31</v>
      </c>
      <c r="N112" s="290">
        <v>1727.1</v>
      </c>
      <c r="O112" s="290">
        <v>2131.69</v>
      </c>
      <c r="P112" s="290">
        <v>2495.0100000000002</v>
      </c>
      <c r="Q112" s="290">
        <v>3224.51</v>
      </c>
      <c r="R112" s="290">
        <v>3256.81</v>
      </c>
      <c r="S112" s="290">
        <v>3661.85</v>
      </c>
      <c r="T112" s="290">
        <v>3321.02</v>
      </c>
      <c r="U112" s="290">
        <v>3332.93</v>
      </c>
      <c r="V112" s="290">
        <v>3054.05</v>
      </c>
      <c r="W112" s="290">
        <v>3328.54</v>
      </c>
      <c r="X112" s="290">
        <v>4177.75</v>
      </c>
      <c r="Y112" s="290">
        <v>4427.5985345116906</v>
      </c>
      <c r="Z112" s="290">
        <v>4061.5392360999995</v>
      </c>
      <c r="AA112" s="290">
        <f t="shared" si="49"/>
        <v>3980.1136574999991</v>
      </c>
      <c r="AC112" s="290">
        <v>1347.5937200000001</v>
      </c>
      <c r="AD112" s="290">
        <v>2262.8602300000002</v>
      </c>
      <c r="AE112" s="290">
        <v>3083.2450964999994</v>
      </c>
      <c r="AF112" s="290">
        <v>4061.5392360999995</v>
      </c>
      <c r="AG112" s="290">
        <v>989.58716930000003</v>
      </c>
      <c r="AH112" s="290">
        <v>2023.3599101000002</v>
      </c>
      <c r="AI112" s="290">
        <v>2954.0649976999998</v>
      </c>
      <c r="AJ112" s="290">
        <v>3980.1136574999991</v>
      </c>
      <c r="AL112" s="290">
        <f t="shared" si="50"/>
        <v>1347.5937200000001</v>
      </c>
      <c r="AM112" s="290">
        <f t="shared" si="51"/>
        <v>915.26651000000015</v>
      </c>
      <c r="AN112" s="290">
        <f t="shared" si="52"/>
        <v>820.38486649999913</v>
      </c>
      <c r="AO112" s="290">
        <f t="shared" si="53"/>
        <v>978.29413960000011</v>
      </c>
      <c r="AP112" s="290">
        <f t="shared" si="54"/>
        <v>989.58716930000003</v>
      </c>
      <c r="AQ112" s="290">
        <f t="shared" si="55"/>
        <v>1033.7727408000001</v>
      </c>
      <c r="AR112" s="290">
        <f t="shared" si="55"/>
        <v>930.70508759999962</v>
      </c>
      <c r="AS112" s="290">
        <f t="shared" si="55"/>
        <v>1026.0486597999993</v>
      </c>
    </row>
    <row r="113" spans="2:45" ht="15" customHeight="1" x14ac:dyDescent="0.35">
      <c r="B113" s="142" t="s">
        <v>9</v>
      </c>
      <c r="C113" s="142"/>
      <c r="D113" s="142"/>
      <c r="E113" s="142"/>
      <c r="F113" s="142"/>
      <c r="G113" s="142"/>
      <c r="H113" s="142"/>
      <c r="I113" s="142"/>
      <c r="J113" s="142"/>
      <c r="K113" s="142"/>
      <c r="L113" s="285">
        <v>7689.48</v>
      </c>
      <c r="M113" s="285">
        <v>9330.33</v>
      </c>
      <c r="N113" s="285">
        <v>9936.74</v>
      </c>
      <c r="O113" s="285">
        <v>9769.35</v>
      </c>
      <c r="P113" s="285">
        <v>10203.790000000001</v>
      </c>
      <c r="Q113" s="285">
        <v>11103.44</v>
      </c>
      <c r="R113" s="285">
        <v>12576.21</v>
      </c>
      <c r="S113" s="285">
        <v>15090.89</v>
      </c>
      <c r="T113" s="285">
        <v>15644.05</v>
      </c>
      <c r="U113" s="285">
        <v>16492.400000000001</v>
      </c>
      <c r="V113" s="285">
        <v>17420.77</v>
      </c>
      <c r="W113" s="285">
        <v>17056.53</v>
      </c>
      <c r="X113" s="285">
        <v>18361.919999999998</v>
      </c>
      <c r="Y113" s="285">
        <v>17306.070312476</v>
      </c>
      <c r="Z113" s="285">
        <v>20169.673006500001</v>
      </c>
      <c r="AA113" s="285">
        <f t="shared" si="49"/>
        <v>23346.764384100006</v>
      </c>
      <c r="AC113" s="285">
        <v>5397.9278583000005</v>
      </c>
      <c r="AD113" s="285">
        <v>10765.312300800002</v>
      </c>
      <c r="AE113" s="285">
        <v>14569.320450900002</v>
      </c>
      <c r="AF113" s="285">
        <v>20169.673006500001</v>
      </c>
      <c r="AG113" s="285">
        <v>6487.5306573000007</v>
      </c>
      <c r="AH113" s="285">
        <v>12729.708754000001</v>
      </c>
      <c r="AI113" s="285">
        <v>17430.4735421</v>
      </c>
      <c r="AJ113" s="285">
        <v>23346.764384100006</v>
      </c>
      <c r="AL113" s="285">
        <f t="shared" si="50"/>
        <v>5397.9278583000005</v>
      </c>
      <c r="AM113" s="285">
        <f t="shared" si="51"/>
        <v>5367.3844425000016</v>
      </c>
      <c r="AN113" s="285">
        <f t="shared" si="52"/>
        <v>3804.0081501000004</v>
      </c>
      <c r="AO113" s="285">
        <f t="shared" si="53"/>
        <v>5600.3525555999986</v>
      </c>
      <c r="AP113" s="285">
        <f t="shared" si="54"/>
        <v>6487.5306573000007</v>
      </c>
      <c r="AQ113" s="285">
        <f t="shared" si="55"/>
        <v>6242.1780967000004</v>
      </c>
      <c r="AR113" s="285">
        <f t="shared" si="55"/>
        <v>4700.7647880999994</v>
      </c>
      <c r="AS113" s="285">
        <f t="shared" si="55"/>
        <v>5916.2908420000058</v>
      </c>
    </row>
    <row r="114" spans="2:45" ht="15" customHeight="1" x14ac:dyDescent="0.35">
      <c r="B114" s="38" t="s">
        <v>190</v>
      </c>
      <c r="C114" s="38"/>
      <c r="D114" s="38"/>
      <c r="E114" s="38"/>
      <c r="F114" s="38"/>
      <c r="G114" s="38"/>
      <c r="H114" s="38"/>
      <c r="I114" s="38"/>
      <c r="J114" s="38"/>
      <c r="K114" s="38"/>
      <c r="L114" s="286">
        <v>7689.48</v>
      </c>
      <c r="M114" s="286">
        <v>9330.33</v>
      </c>
      <c r="N114" s="286">
        <v>9936.74</v>
      </c>
      <c r="O114" s="286">
        <v>9769.3499999999985</v>
      </c>
      <c r="P114" s="286">
        <v>10145.09</v>
      </c>
      <c r="Q114" s="286">
        <v>11031.320000000002</v>
      </c>
      <c r="R114" s="286">
        <v>12501.23</v>
      </c>
      <c r="S114" s="286">
        <v>14409.15</v>
      </c>
      <c r="T114" s="286">
        <v>14873.470000000001</v>
      </c>
      <c r="U114" s="286">
        <v>15696.3</v>
      </c>
      <c r="V114" s="286">
        <v>16633.32</v>
      </c>
      <c r="W114" s="286">
        <v>15814.43</v>
      </c>
      <c r="X114" s="286">
        <v>17028.57</v>
      </c>
      <c r="Y114" s="286">
        <v>15428.198364733938</v>
      </c>
      <c r="Z114" s="286">
        <v>18122.170566500004</v>
      </c>
      <c r="AA114" s="286">
        <f t="shared" si="49"/>
        <v>21614.9938105</v>
      </c>
      <c r="AC114" s="286">
        <v>4698.6038760000001</v>
      </c>
      <c r="AD114" s="286">
        <v>9534.2025214000041</v>
      </c>
      <c r="AE114" s="286">
        <v>12954.200470900007</v>
      </c>
      <c r="AF114" s="286">
        <v>18122.170566500004</v>
      </c>
      <c r="AG114" s="286">
        <v>6031.8194500000009</v>
      </c>
      <c r="AH114" s="286">
        <v>11842.654826700002</v>
      </c>
      <c r="AI114" s="286">
        <v>16133.033374800001</v>
      </c>
      <c r="AJ114" s="286">
        <v>21614.9938105</v>
      </c>
      <c r="AL114" s="286">
        <f t="shared" si="50"/>
        <v>4698.6038760000001</v>
      </c>
      <c r="AM114" s="286">
        <f t="shared" si="51"/>
        <v>4835.598645400004</v>
      </c>
      <c r="AN114" s="286">
        <f t="shared" si="52"/>
        <v>3419.9979495000025</v>
      </c>
      <c r="AO114" s="286">
        <f t="shared" si="53"/>
        <v>5167.9700955999979</v>
      </c>
      <c r="AP114" s="286">
        <f t="shared" si="54"/>
        <v>6031.8194500000009</v>
      </c>
      <c r="AQ114" s="286">
        <f t="shared" si="55"/>
        <v>5810.8353767000008</v>
      </c>
      <c r="AR114" s="286">
        <f t="shared" si="55"/>
        <v>4290.3785480999995</v>
      </c>
      <c r="AS114" s="286">
        <f t="shared" si="55"/>
        <v>5481.9604356999989</v>
      </c>
    </row>
    <row r="115" spans="2:45" ht="15" customHeight="1" x14ac:dyDescent="0.35">
      <c r="B115" s="38" t="s">
        <v>191</v>
      </c>
      <c r="C115" s="38"/>
      <c r="D115" s="38"/>
      <c r="E115" s="38"/>
      <c r="F115" s="38"/>
      <c r="G115" s="38"/>
      <c r="H115" s="38"/>
      <c r="I115" s="38"/>
      <c r="J115" s="38"/>
      <c r="K115" s="38"/>
      <c r="L115" s="286" t="s">
        <v>18</v>
      </c>
      <c r="M115" s="286" t="s">
        <v>18</v>
      </c>
      <c r="N115" s="286" t="s">
        <v>18</v>
      </c>
      <c r="O115" s="286">
        <v>0</v>
      </c>
      <c r="P115" s="286">
        <v>58.69</v>
      </c>
      <c r="Q115" s="286">
        <v>72.02</v>
      </c>
      <c r="R115" s="286">
        <v>74.98</v>
      </c>
      <c r="S115" s="286">
        <v>74.709999999999994</v>
      </c>
      <c r="T115" s="286">
        <v>71.23</v>
      </c>
      <c r="U115" s="286">
        <v>69.849999999999994</v>
      </c>
      <c r="V115" s="286">
        <v>77.95</v>
      </c>
      <c r="W115" s="286">
        <v>255.36</v>
      </c>
      <c r="X115" s="286">
        <v>360.48</v>
      </c>
      <c r="Y115" s="286">
        <v>393.9619481327</v>
      </c>
      <c r="Z115" s="286">
        <v>611.05101760000002</v>
      </c>
      <c r="AA115" s="286">
        <f t="shared" si="49"/>
        <v>381.5982434</v>
      </c>
      <c r="AC115" s="286">
        <v>340.89448340000001</v>
      </c>
      <c r="AD115" s="286">
        <v>434.8349735000001</v>
      </c>
      <c r="AE115" s="286">
        <v>495.53101760000004</v>
      </c>
      <c r="AF115" s="286">
        <v>611.05101760000002</v>
      </c>
      <c r="AG115" s="286">
        <v>127.20062729999999</v>
      </c>
      <c r="AH115" s="286">
        <v>217.34462729999998</v>
      </c>
      <c r="AI115" s="286">
        <v>280.19662729999999</v>
      </c>
      <c r="AJ115" s="286">
        <v>381.5982434</v>
      </c>
      <c r="AL115" s="286">
        <f t="shared" si="50"/>
        <v>340.89448340000001</v>
      </c>
      <c r="AM115" s="286">
        <f t="shared" si="51"/>
        <v>93.94049010000009</v>
      </c>
      <c r="AN115" s="286">
        <f t="shared" si="52"/>
        <v>60.696044099999938</v>
      </c>
      <c r="AO115" s="286">
        <f t="shared" si="53"/>
        <v>115.51999999999998</v>
      </c>
      <c r="AP115" s="286">
        <f t="shared" si="54"/>
        <v>127.20062729999999</v>
      </c>
      <c r="AQ115" s="286">
        <f t="shared" si="55"/>
        <v>90.143999999999991</v>
      </c>
      <c r="AR115" s="286">
        <f t="shared" si="55"/>
        <v>62.852000000000004</v>
      </c>
      <c r="AS115" s="286">
        <f t="shared" si="55"/>
        <v>101.40161610000001</v>
      </c>
    </row>
    <row r="116" spans="2:45" ht="15" customHeight="1" x14ac:dyDescent="0.35">
      <c r="B116" s="38" t="s">
        <v>192</v>
      </c>
      <c r="C116" s="38"/>
      <c r="D116" s="38"/>
      <c r="E116" s="38"/>
      <c r="F116" s="38"/>
      <c r="G116" s="38"/>
      <c r="H116" s="38"/>
      <c r="I116" s="38"/>
      <c r="J116" s="38"/>
      <c r="K116" s="38"/>
      <c r="L116" s="286" t="s">
        <v>18</v>
      </c>
      <c r="M116" s="286" t="s">
        <v>18</v>
      </c>
      <c r="N116" s="286" t="s">
        <v>18</v>
      </c>
      <c r="O116" s="286" t="s">
        <v>18</v>
      </c>
      <c r="P116" s="286" t="s">
        <v>18</v>
      </c>
      <c r="Q116" s="286" t="s">
        <v>18</v>
      </c>
      <c r="R116" s="286">
        <v>0</v>
      </c>
      <c r="S116" s="286">
        <v>606.37</v>
      </c>
      <c r="T116" s="286">
        <v>699.79</v>
      </c>
      <c r="U116" s="286">
        <v>726.25</v>
      </c>
      <c r="V116" s="286">
        <v>709.82</v>
      </c>
      <c r="W116" s="286">
        <v>986.74</v>
      </c>
      <c r="X116" s="286">
        <v>972.87</v>
      </c>
      <c r="Y116" s="286">
        <v>1483.9100007772099</v>
      </c>
      <c r="Z116" s="286">
        <v>1436.4514224</v>
      </c>
      <c r="AA116" s="286">
        <f t="shared" si="49"/>
        <v>1350.1723302</v>
      </c>
      <c r="AC116" s="286">
        <v>358.4294989</v>
      </c>
      <c r="AD116" s="286">
        <v>796.27480590000005</v>
      </c>
      <c r="AE116" s="286">
        <v>1119.5889623999999</v>
      </c>
      <c r="AF116" s="286">
        <v>1436.4514224</v>
      </c>
      <c r="AG116" s="286">
        <v>328.51058</v>
      </c>
      <c r="AH116" s="286">
        <v>669.7093000000001</v>
      </c>
      <c r="AI116" s="286">
        <v>1017.2435400000001</v>
      </c>
      <c r="AJ116" s="286">
        <v>1350.1723302</v>
      </c>
      <c r="AL116" s="286">
        <f t="shared" si="50"/>
        <v>358.4294989</v>
      </c>
      <c r="AM116" s="286">
        <f t="shared" si="51"/>
        <v>437.84530700000005</v>
      </c>
      <c r="AN116" s="286">
        <f t="shared" si="52"/>
        <v>323.31415649999985</v>
      </c>
      <c r="AO116" s="286">
        <f t="shared" si="53"/>
        <v>316.86246000000006</v>
      </c>
      <c r="AP116" s="286">
        <f t="shared" si="54"/>
        <v>328.51058</v>
      </c>
      <c r="AQ116" s="286">
        <f t="shared" si="55"/>
        <v>341.19872000000009</v>
      </c>
      <c r="AR116" s="286">
        <f t="shared" si="55"/>
        <v>347.53423999999995</v>
      </c>
      <c r="AS116" s="286">
        <f t="shared" si="55"/>
        <v>332.92879019999998</v>
      </c>
    </row>
    <row r="117" spans="2:45" ht="15" customHeight="1" x14ac:dyDescent="0.35">
      <c r="B117" s="142" t="s">
        <v>181</v>
      </c>
      <c r="C117" s="142"/>
      <c r="D117" s="142"/>
      <c r="E117" s="142"/>
      <c r="F117" s="142"/>
      <c r="G117" s="142"/>
      <c r="H117" s="142"/>
      <c r="I117" s="142"/>
      <c r="J117" s="142"/>
      <c r="K117" s="142"/>
      <c r="L117" s="285">
        <v>30.78</v>
      </c>
      <c r="M117" s="285">
        <v>169.63</v>
      </c>
      <c r="N117" s="285">
        <v>231.26</v>
      </c>
      <c r="O117" s="285">
        <v>229.8</v>
      </c>
      <c r="P117" s="285">
        <v>235.93</v>
      </c>
      <c r="Q117" s="285">
        <v>222.35</v>
      </c>
      <c r="R117" s="285">
        <v>666.17</v>
      </c>
      <c r="S117" s="285">
        <v>861.25</v>
      </c>
      <c r="T117" s="285">
        <v>1234.98</v>
      </c>
      <c r="U117" s="285">
        <v>1757.3</v>
      </c>
      <c r="V117" s="285">
        <v>1092.6099999999999</v>
      </c>
      <c r="W117" s="285">
        <v>1887.6</v>
      </c>
      <c r="X117" s="285">
        <v>2624.86</v>
      </c>
      <c r="Y117" s="285">
        <v>4483.3927465910201</v>
      </c>
      <c r="Z117" s="285">
        <v>3440.9851900000008</v>
      </c>
      <c r="AA117" s="285">
        <f t="shared" si="49"/>
        <v>4184.3642979000006</v>
      </c>
      <c r="AC117" s="285">
        <v>607.2993899999999</v>
      </c>
      <c r="AD117" s="285">
        <v>1313.3503400000002</v>
      </c>
      <c r="AE117" s="285">
        <v>2355.17751</v>
      </c>
      <c r="AF117" s="285">
        <v>3440.9851900000008</v>
      </c>
      <c r="AG117" s="285">
        <v>946.46460000000013</v>
      </c>
      <c r="AH117" s="285">
        <v>1919.8079025</v>
      </c>
      <c r="AI117" s="285">
        <v>3063.5650531000001</v>
      </c>
      <c r="AJ117" s="285">
        <v>4184.3642979000006</v>
      </c>
      <c r="AL117" s="285">
        <f t="shared" si="50"/>
        <v>607.2993899999999</v>
      </c>
      <c r="AM117" s="285">
        <f t="shared" si="51"/>
        <v>706.05095000000028</v>
      </c>
      <c r="AN117" s="285">
        <f t="shared" si="52"/>
        <v>1041.8271699999998</v>
      </c>
      <c r="AO117" s="285">
        <f t="shared" si="53"/>
        <v>1085.8076800000008</v>
      </c>
      <c r="AP117" s="285">
        <f t="shared" si="54"/>
        <v>946.46460000000013</v>
      </c>
      <c r="AQ117" s="285">
        <f t="shared" si="55"/>
        <v>973.34330249999982</v>
      </c>
      <c r="AR117" s="285">
        <f t="shared" si="55"/>
        <v>1143.7571506000002</v>
      </c>
      <c r="AS117" s="285">
        <f t="shared" si="55"/>
        <v>1120.7992448000005</v>
      </c>
    </row>
    <row r="118" spans="2:45" ht="15" customHeight="1" x14ac:dyDescent="0.35">
      <c r="B118" s="142" t="s">
        <v>194</v>
      </c>
      <c r="C118" s="142"/>
      <c r="D118" s="142"/>
      <c r="E118" s="142"/>
      <c r="F118" s="142"/>
      <c r="G118" s="142"/>
      <c r="H118" s="142"/>
      <c r="I118" s="142"/>
      <c r="J118" s="142"/>
      <c r="K118" s="142"/>
      <c r="L118" s="285">
        <v>0</v>
      </c>
      <c r="M118" s="285">
        <v>0</v>
      </c>
      <c r="N118" s="285">
        <v>0</v>
      </c>
      <c r="O118" s="285">
        <v>0</v>
      </c>
      <c r="P118" s="285">
        <v>0</v>
      </c>
      <c r="Q118" s="285">
        <v>0</v>
      </c>
      <c r="R118" s="285">
        <v>0</v>
      </c>
      <c r="S118" s="285">
        <v>0</v>
      </c>
      <c r="T118" s="285">
        <v>0</v>
      </c>
      <c r="U118" s="285">
        <v>0</v>
      </c>
      <c r="V118" s="285">
        <v>0</v>
      </c>
      <c r="W118" s="285">
        <v>22.8</v>
      </c>
      <c r="X118" s="285">
        <v>635.51</v>
      </c>
      <c r="Y118" s="285">
        <v>1184.4572848587898</v>
      </c>
      <c r="Z118" s="285">
        <v>1396.1159899999996</v>
      </c>
      <c r="AA118" s="285">
        <f t="shared" si="49"/>
        <v>1527.1904300000006</v>
      </c>
      <c r="AC118" s="285">
        <v>335.80901</v>
      </c>
      <c r="AD118" s="285">
        <v>709.57625999999982</v>
      </c>
      <c r="AE118" s="285">
        <v>1085.3521700000001</v>
      </c>
      <c r="AF118" s="285">
        <v>1396.1159899999996</v>
      </c>
      <c r="AG118" s="285">
        <v>344.00738999999999</v>
      </c>
      <c r="AH118" s="285">
        <v>754.3171100000003</v>
      </c>
      <c r="AI118" s="285">
        <v>1182.3032599999999</v>
      </c>
      <c r="AJ118" s="285">
        <v>1527.1904300000006</v>
      </c>
      <c r="AL118" s="285">
        <f t="shared" si="50"/>
        <v>335.80901</v>
      </c>
      <c r="AM118" s="285">
        <f t="shared" si="51"/>
        <v>373.76724999999982</v>
      </c>
      <c r="AN118" s="285">
        <f t="shared" si="52"/>
        <v>375.77591000000029</v>
      </c>
      <c r="AO118" s="285">
        <f t="shared" si="53"/>
        <v>310.76381999999944</v>
      </c>
      <c r="AP118" s="285">
        <f t="shared" si="54"/>
        <v>344.00738999999999</v>
      </c>
      <c r="AQ118" s="285">
        <f t="shared" si="55"/>
        <v>410.30972000000031</v>
      </c>
      <c r="AR118" s="285">
        <f t="shared" si="55"/>
        <v>427.98614999999961</v>
      </c>
      <c r="AS118" s="285">
        <f t="shared" si="55"/>
        <v>344.88717000000065</v>
      </c>
    </row>
    <row r="119" spans="2:45" ht="15" customHeight="1" x14ac:dyDescent="0.35">
      <c r="B119" s="20"/>
      <c r="C119" s="20"/>
      <c r="D119" s="20"/>
      <c r="E119" s="20"/>
      <c r="F119" s="20"/>
      <c r="G119" s="20"/>
      <c r="H119" s="20"/>
      <c r="I119" s="20"/>
      <c r="J119" s="20"/>
      <c r="K119" s="20"/>
      <c r="L119" s="307"/>
      <c r="M119" s="307"/>
      <c r="N119" s="307"/>
      <c r="O119" s="307"/>
      <c r="P119" s="307"/>
      <c r="Q119" s="307"/>
      <c r="R119" s="307"/>
      <c r="S119" s="307"/>
      <c r="T119" s="307"/>
      <c r="U119" s="307"/>
      <c r="V119" s="307"/>
      <c r="W119" s="307"/>
      <c r="X119" s="307"/>
      <c r="Y119" s="286"/>
      <c r="Z119" s="286"/>
      <c r="AA119" s="286"/>
      <c r="AC119" s="286"/>
      <c r="AD119" s="286"/>
      <c r="AE119" s="292"/>
      <c r="AF119" s="292"/>
      <c r="AG119" s="292"/>
      <c r="AH119" s="286"/>
      <c r="AI119" s="286"/>
      <c r="AJ119" s="286"/>
      <c r="AL119" s="286"/>
      <c r="AM119" s="286"/>
      <c r="AN119" s="286"/>
      <c r="AO119" s="286"/>
      <c r="AP119" s="286"/>
      <c r="AQ119" s="286"/>
      <c r="AR119" s="286"/>
      <c r="AS119" s="286"/>
    </row>
    <row r="120" spans="2:45" ht="15" customHeight="1" x14ac:dyDescent="0.35">
      <c r="B120" s="36" t="s">
        <v>207</v>
      </c>
      <c r="C120" s="36"/>
      <c r="D120" s="36"/>
      <c r="E120" s="36"/>
      <c r="F120" s="36"/>
      <c r="G120" s="36"/>
      <c r="H120" s="36"/>
      <c r="I120" s="36"/>
      <c r="J120" s="36"/>
      <c r="K120" s="36"/>
      <c r="L120" s="306">
        <v>58.39</v>
      </c>
      <c r="M120" s="306">
        <v>57.68</v>
      </c>
      <c r="N120" s="306">
        <v>63.48</v>
      </c>
      <c r="O120" s="306">
        <v>62.59</v>
      </c>
      <c r="P120" s="306">
        <v>58.94</v>
      </c>
      <c r="Q120" s="306">
        <v>63.95</v>
      </c>
      <c r="R120" s="306">
        <v>60.51</v>
      </c>
      <c r="S120" s="306">
        <v>59.17</v>
      </c>
      <c r="T120" s="306">
        <v>53.74</v>
      </c>
      <c r="U120" s="306">
        <v>54.66</v>
      </c>
      <c r="V120" s="306">
        <v>53.22</v>
      </c>
      <c r="W120" s="306">
        <v>53.65</v>
      </c>
      <c r="X120" s="306">
        <v>64.67</v>
      </c>
      <c r="Y120" s="306">
        <v>60.81</v>
      </c>
      <c r="Z120" s="306" vm="415">
        <v>58.883061406252445</v>
      </c>
      <c r="AA120" s="306" vm="769">
        <f t="shared" ref="AA120:AA124" si="56">AJ120</f>
        <v>52.998614478677688</v>
      </c>
      <c r="AC120" s="306">
        <v>59.95</v>
      </c>
      <c r="AD120" s="306">
        <v>60.1</v>
      </c>
      <c r="AE120" s="306" vm="308">
        <v>59.400460694411706</v>
      </c>
      <c r="AF120" s="306" vm="415">
        <v>58.883061406252445</v>
      </c>
      <c r="AG120" s="306" vm="522">
        <v>57.144575160062459</v>
      </c>
      <c r="AH120" s="306" vm="644">
        <v>54.907912970926603</v>
      </c>
      <c r="AI120" s="306" vm="909">
        <v>54.167706109431258</v>
      </c>
      <c r="AJ120" s="306" vm="769">
        <v>52.998614478677688</v>
      </c>
      <c r="AL120"/>
      <c r="AM120"/>
      <c r="AN120"/>
      <c r="AO120"/>
      <c r="AP120"/>
      <c r="AQ120"/>
      <c r="AR120"/>
      <c r="AS120"/>
    </row>
    <row r="121" spans="2:45" ht="15" customHeight="1" x14ac:dyDescent="0.35">
      <c r="B121" s="9" t="s">
        <v>208</v>
      </c>
      <c r="C121" s="9"/>
      <c r="D121" s="9"/>
      <c r="E121" s="9"/>
      <c r="F121" s="9"/>
      <c r="G121" s="9"/>
      <c r="H121" s="9"/>
      <c r="I121" s="9"/>
      <c r="J121" s="9"/>
      <c r="K121" s="9"/>
      <c r="L121" s="307">
        <v>84.17</v>
      </c>
      <c r="M121" s="307">
        <v>87.99</v>
      </c>
      <c r="N121" s="307">
        <v>94.23</v>
      </c>
      <c r="O121" s="307">
        <v>89.26</v>
      </c>
      <c r="P121" s="307">
        <v>80.260000000000005</v>
      </c>
      <c r="Q121" s="307">
        <v>83</v>
      </c>
      <c r="R121" s="307">
        <v>81.47</v>
      </c>
      <c r="S121" s="307">
        <v>81.02</v>
      </c>
      <c r="T121" s="307">
        <v>77.39</v>
      </c>
      <c r="U121" s="307">
        <v>77.290000000000006</v>
      </c>
      <c r="V121" s="307">
        <v>80.59</v>
      </c>
      <c r="W121" s="307">
        <v>80.98</v>
      </c>
      <c r="X121" s="307">
        <v>105.99</v>
      </c>
      <c r="Y121" s="307">
        <v>95.59</v>
      </c>
      <c r="Z121" s="307" vm="412">
        <v>92.0045406259039</v>
      </c>
      <c r="AA121" s="307" vm="807">
        <f t="shared" si="56"/>
        <v>80.102532960061268</v>
      </c>
      <c r="AC121" s="307">
        <v>89.43</v>
      </c>
      <c r="AD121" s="307">
        <v>90.47</v>
      </c>
      <c r="AE121" s="307" vm="334">
        <v>90.400343193066476</v>
      </c>
      <c r="AF121" s="307" vm="412">
        <v>92.0045406259039</v>
      </c>
      <c r="AG121" s="307" vm="523">
        <v>83.970410960217592</v>
      </c>
      <c r="AH121" s="307" vm="659">
        <v>82.419649208873651</v>
      </c>
      <c r="AI121" s="307" vm="860">
        <v>81.616750448242442</v>
      </c>
      <c r="AJ121" s="307" vm="807">
        <v>80.102532960061268</v>
      </c>
      <c r="AL121"/>
      <c r="AM121"/>
      <c r="AN121"/>
      <c r="AO121"/>
      <c r="AP121"/>
      <c r="AQ121"/>
      <c r="AR121"/>
      <c r="AS121"/>
    </row>
    <row r="122" spans="2:45" ht="15" customHeight="1" x14ac:dyDescent="0.35">
      <c r="B122" s="9" t="s">
        <v>209</v>
      </c>
      <c r="C122" s="9"/>
      <c r="D122" s="9"/>
      <c r="E122" s="9"/>
      <c r="F122" s="9"/>
      <c r="G122" s="9"/>
      <c r="H122" s="9"/>
      <c r="I122" s="9"/>
      <c r="J122" s="9"/>
      <c r="K122" s="9"/>
      <c r="L122" s="307">
        <v>34.25</v>
      </c>
      <c r="M122" s="307">
        <v>32.83</v>
      </c>
      <c r="N122" s="307">
        <v>47.13</v>
      </c>
      <c r="O122" s="307">
        <v>48.41</v>
      </c>
      <c r="P122" s="307">
        <v>50.83</v>
      </c>
      <c r="Q122" s="307">
        <v>51.02</v>
      </c>
      <c r="R122" s="307">
        <v>46.44</v>
      </c>
      <c r="S122" s="307">
        <v>46.43</v>
      </c>
      <c r="T122" s="307">
        <v>45.3</v>
      </c>
      <c r="U122" s="307">
        <v>45.27</v>
      </c>
      <c r="V122" s="307">
        <v>43.96</v>
      </c>
      <c r="W122" s="307">
        <v>43.91</v>
      </c>
      <c r="X122" s="307">
        <v>42.59</v>
      </c>
      <c r="Y122" s="307">
        <v>45.62</v>
      </c>
      <c r="Z122" s="307" vm="413">
        <v>45.442865496147384</v>
      </c>
      <c r="AA122" s="307" vm="811">
        <f t="shared" si="56"/>
        <v>47.377345425856426</v>
      </c>
      <c r="AC122" s="307">
        <v>43.67</v>
      </c>
      <c r="AD122" s="307">
        <v>46.72</v>
      </c>
      <c r="AE122" s="307">
        <v>46.699572866871492</v>
      </c>
      <c r="AF122" s="307" vm="413">
        <v>45.442865496147384</v>
      </c>
      <c r="AG122" s="307" vm="524">
        <v>48.757295649985366</v>
      </c>
      <c r="AH122" s="307" vm="674">
        <v>48.637851663118795</v>
      </c>
      <c r="AI122" s="307" vm="890">
        <v>47.883707861566918</v>
      </c>
      <c r="AJ122" s="307" vm="811">
        <v>47.377345425856426</v>
      </c>
      <c r="AL122"/>
      <c r="AM122"/>
      <c r="AN122"/>
      <c r="AO122"/>
      <c r="AP122"/>
      <c r="AQ122"/>
      <c r="AR122"/>
      <c r="AS122"/>
    </row>
    <row r="123" spans="2:45" ht="15" customHeight="1" x14ac:dyDescent="0.35">
      <c r="B123" s="9" t="s">
        <v>210</v>
      </c>
      <c r="C123" s="9"/>
      <c r="D123" s="9"/>
      <c r="E123" s="9"/>
      <c r="F123" s="9"/>
      <c r="G123" s="9"/>
      <c r="H123" s="9"/>
      <c r="I123" s="9"/>
      <c r="J123" s="9"/>
      <c r="K123" s="9"/>
      <c r="L123" s="307">
        <v>109.36</v>
      </c>
      <c r="M123" s="307">
        <v>119.67</v>
      </c>
      <c r="N123" s="307">
        <v>286.39</v>
      </c>
      <c r="O123" s="307">
        <v>309.20999999999998</v>
      </c>
      <c r="P123" s="307">
        <v>346.36</v>
      </c>
      <c r="Q123" s="307">
        <v>370.37</v>
      </c>
      <c r="R123" s="307">
        <v>216.09</v>
      </c>
      <c r="S123" s="307">
        <v>288.79000000000002</v>
      </c>
      <c r="T123" s="307">
        <v>195.39</v>
      </c>
      <c r="U123" s="307">
        <v>205.32</v>
      </c>
      <c r="V123" s="307">
        <v>217.56</v>
      </c>
      <c r="W123" s="307">
        <v>245.52</v>
      </c>
      <c r="X123" s="307">
        <v>219.19</v>
      </c>
      <c r="Y123" s="307">
        <v>172.5</v>
      </c>
      <c r="Z123" s="307" vm="416">
        <v>189.5575183088097</v>
      </c>
      <c r="AA123" s="307" vm="806">
        <f t="shared" si="56"/>
        <v>180.82363258711047</v>
      </c>
      <c r="AC123" s="307">
        <v>208.44</v>
      </c>
      <c r="AD123" s="307">
        <v>202.19</v>
      </c>
      <c r="AE123" s="307">
        <v>193.38625130802117</v>
      </c>
      <c r="AF123" s="307" vm="416">
        <v>189.5575183088097</v>
      </c>
      <c r="AG123" s="307" vm="525">
        <v>186.69837059659378</v>
      </c>
      <c r="AH123" s="307" vm="665">
        <v>187.92257638978407</v>
      </c>
      <c r="AI123" s="307" vm="871">
        <v>200.21194205387835</v>
      </c>
      <c r="AJ123" s="307" vm="806">
        <v>180.82363258711047</v>
      </c>
      <c r="AL123"/>
      <c r="AM123"/>
      <c r="AN123"/>
      <c r="AO123"/>
      <c r="AP123"/>
      <c r="AQ123"/>
      <c r="AR123"/>
      <c r="AS123"/>
    </row>
    <row r="124" spans="2:45" ht="15" customHeight="1" x14ac:dyDescent="0.35">
      <c r="B124" s="9" t="s">
        <v>211</v>
      </c>
      <c r="C124" s="9"/>
      <c r="D124" s="9"/>
      <c r="E124" s="9"/>
      <c r="F124" s="9"/>
      <c r="G124" s="9"/>
      <c r="H124" s="9"/>
      <c r="I124" s="9"/>
      <c r="J124" s="9"/>
      <c r="K124" s="9"/>
      <c r="L124" s="286">
        <v>0</v>
      </c>
      <c r="M124" s="286">
        <v>0</v>
      </c>
      <c r="N124" s="286">
        <v>0</v>
      </c>
      <c r="O124" s="286">
        <v>0</v>
      </c>
      <c r="P124" s="286">
        <v>0</v>
      </c>
      <c r="Q124" s="286">
        <v>0</v>
      </c>
      <c r="R124" s="286">
        <v>0</v>
      </c>
      <c r="S124" s="286">
        <v>0</v>
      </c>
      <c r="T124" s="286">
        <v>0</v>
      </c>
      <c r="U124" s="286">
        <v>0</v>
      </c>
      <c r="V124" s="390">
        <v>0</v>
      </c>
      <c r="W124" s="390">
        <v>54.63</v>
      </c>
      <c r="X124" s="307">
        <v>104.21</v>
      </c>
      <c r="Y124" s="307">
        <v>98.74</v>
      </c>
      <c r="Z124" s="390" vm="417">
        <v>92.834415858645841</v>
      </c>
      <c r="AA124" s="390" vm="807">
        <f t="shared" si="56"/>
        <v>84.032146791416196</v>
      </c>
      <c r="AB124" s="391"/>
      <c r="AC124" s="307">
        <v>91.16</v>
      </c>
      <c r="AD124" s="307">
        <v>97.58</v>
      </c>
      <c r="AE124" s="307" vm="335">
        <v>90.767237192329901</v>
      </c>
      <c r="AF124" s="307" vm="417">
        <v>92.834415858645841</v>
      </c>
      <c r="AG124" s="307" vm="523">
        <v>89.964906062637283</v>
      </c>
      <c r="AH124" s="307" vm="661">
        <v>84.584984991973784</v>
      </c>
      <c r="AI124" s="307" vm="888">
        <v>83.260054878421016</v>
      </c>
      <c r="AJ124" s="307" vm="807">
        <v>84.032146791416196</v>
      </c>
      <c r="AL124"/>
      <c r="AM124"/>
      <c r="AN124"/>
      <c r="AO124"/>
      <c r="AP124"/>
      <c r="AQ124"/>
      <c r="AR124"/>
      <c r="AS124"/>
    </row>
    <row r="125" spans="2:45" ht="15" customHeight="1" x14ac:dyDescent="0.35">
      <c r="AL125"/>
      <c r="AM125"/>
      <c r="AN125"/>
      <c r="AO125"/>
      <c r="AP125"/>
      <c r="AQ125"/>
      <c r="AR125"/>
      <c r="AS125"/>
    </row>
    <row r="126" spans="2:45" ht="30" customHeight="1" x14ac:dyDescent="0.35">
      <c r="B126" s="178" t="s">
        <v>9</v>
      </c>
      <c r="C126" s="178"/>
      <c r="D126" s="178"/>
      <c r="E126" s="178"/>
      <c r="F126" s="178"/>
      <c r="G126" s="178"/>
      <c r="H126" s="178"/>
      <c r="I126" s="178"/>
      <c r="J126" s="178"/>
      <c r="K126" s="178"/>
      <c r="L126" s="214"/>
      <c r="M126" s="214"/>
      <c r="N126" s="214"/>
      <c r="O126" s="214"/>
      <c r="P126" s="214"/>
      <c r="Q126" s="214"/>
      <c r="R126" s="214"/>
      <c r="S126" s="214"/>
      <c r="T126" s="214"/>
      <c r="U126" s="214"/>
      <c r="V126" s="215"/>
      <c r="AL126"/>
      <c r="AM126"/>
      <c r="AN126"/>
      <c r="AO126"/>
      <c r="AP126"/>
      <c r="AQ126"/>
      <c r="AR126"/>
      <c r="AS126"/>
    </row>
    <row r="127" spans="2:45" ht="15" customHeight="1" x14ac:dyDescent="0.35">
      <c r="B127" s="166" t="s">
        <v>212</v>
      </c>
      <c r="C127" s="166"/>
      <c r="D127" s="166"/>
      <c r="E127" s="166"/>
      <c r="F127" s="166"/>
      <c r="G127" s="166"/>
      <c r="H127" s="166"/>
      <c r="I127" s="166"/>
      <c r="J127" s="166"/>
      <c r="K127" s="166"/>
      <c r="L127" s="218">
        <v>2010</v>
      </c>
      <c r="M127" s="218">
        <v>2011</v>
      </c>
      <c r="N127" s="218">
        <v>2012</v>
      </c>
      <c r="O127" s="218">
        <v>2013</v>
      </c>
      <c r="P127" s="218">
        <v>2014</v>
      </c>
      <c r="Q127" s="218">
        <v>2015</v>
      </c>
      <c r="R127" s="218">
        <v>2016</v>
      </c>
      <c r="S127" s="218">
        <v>2017</v>
      </c>
      <c r="T127" s="218">
        <v>2018</v>
      </c>
      <c r="U127" s="218">
        <v>2019</v>
      </c>
      <c r="V127" s="218">
        <v>2020</v>
      </c>
      <c r="W127" s="218">
        <v>2021</v>
      </c>
      <c r="X127" s="218">
        <v>2022</v>
      </c>
      <c r="Y127" s="218">
        <v>2023</v>
      </c>
      <c r="Z127" s="219">
        <v>2024</v>
      </c>
      <c r="AA127" s="220">
        <v>2025</v>
      </c>
      <c r="AC127" s="221" t="s">
        <v>3</v>
      </c>
      <c r="AD127" s="221" t="s">
        <v>4</v>
      </c>
      <c r="AE127" s="221" t="s">
        <v>5</v>
      </c>
      <c r="AF127" s="221">
        <v>2024</v>
      </c>
      <c r="AG127" s="222" t="s">
        <v>6</v>
      </c>
      <c r="AH127" s="222" t="s">
        <v>7</v>
      </c>
      <c r="AI127" s="222" t="s">
        <v>8</v>
      </c>
      <c r="AJ127" s="222">
        <v>2025</v>
      </c>
      <c r="AL127" s="221" t="s">
        <v>3</v>
      </c>
      <c r="AM127" s="221" t="s">
        <v>24</v>
      </c>
      <c r="AN127" s="221" t="s">
        <v>25</v>
      </c>
      <c r="AO127" s="221" t="s">
        <v>26</v>
      </c>
      <c r="AP127" s="222" t="s">
        <v>6</v>
      </c>
      <c r="AQ127" s="222" t="s">
        <v>27</v>
      </c>
      <c r="AR127" s="222" t="s">
        <v>28</v>
      </c>
      <c r="AS127" s="222" t="s">
        <v>29</v>
      </c>
    </row>
    <row r="128" spans="2:45" ht="15" customHeight="1" x14ac:dyDescent="0.35">
      <c r="B128" s="130" t="s">
        <v>213</v>
      </c>
      <c r="C128" s="130"/>
      <c r="D128" s="130"/>
      <c r="E128" s="130"/>
      <c r="F128" s="130"/>
      <c r="G128" s="130"/>
      <c r="H128" s="130"/>
      <c r="I128" s="130"/>
      <c r="J128" s="130"/>
      <c r="K128" s="130"/>
      <c r="L128" s="294">
        <v>364.53</v>
      </c>
      <c r="M128" s="294">
        <v>421.61</v>
      </c>
      <c r="N128" s="294">
        <v>456.75</v>
      </c>
      <c r="O128" s="294">
        <v>461.89</v>
      </c>
      <c r="P128" s="294">
        <v>507.6</v>
      </c>
      <c r="Q128" s="294">
        <v>552.98</v>
      </c>
      <c r="R128" s="294">
        <v>561.87</v>
      </c>
      <c r="S128" s="294">
        <v>675.62</v>
      </c>
      <c r="T128" s="294">
        <v>682.44</v>
      </c>
      <c r="U128" s="294">
        <v>728.66</v>
      </c>
      <c r="V128" s="294">
        <v>764.52</v>
      </c>
      <c r="W128" s="294">
        <v>691.21</v>
      </c>
      <c r="X128" s="294">
        <v>756.38</v>
      </c>
      <c r="Y128" s="294">
        <v>788.6421383822692</v>
      </c>
      <c r="Z128" s="294">
        <v>875.59671696850023</v>
      </c>
      <c r="AA128" s="294">
        <f t="shared" ref="AA128:AA142" si="57">AJ128</f>
        <v>1115.713886931801</v>
      </c>
      <c r="AC128" s="294">
        <v>218.4958218228</v>
      </c>
      <c r="AD128" s="294">
        <v>473.53031091329945</v>
      </c>
      <c r="AE128" s="294">
        <v>669.91602013399995</v>
      </c>
      <c r="AF128" s="294">
        <v>875.59671696850023</v>
      </c>
      <c r="AG128" s="294">
        <v>326.7941991477</v>
      </c>
      <c r="AH128" s="294">
        <v>623.4870509001006</v>
      </c>
      <c r="AI128" s="294">
        <v>835.91917121040092</v>
      </c>
      <c r="AJ128" s="294">
        <v>1115.713886931801</v>
      </c>
      <c r="AL128" s="294">
        <f t="shared" ref="AL128:AL137" si="58">AC128</f>
        <v>218.4958218228</v>
      </c>
      <c r="AM128" s="294">
        <f t="shared" ref="AM128:AM137" si="59">AD128-AC128</f>
        <v>255.03448909049945</v>
      </c>
      <c r="AN128" s="294">
        <f t="shared" ref="AN128:AN137" si="60">AE128-AD128</f>
        <v>196.38570922070051</v>
      </c>
      <c r="AO128" s="294">
        <f t="shared" ref="AO128:AO137" si="61">AF128-AE128</f>
        <v>205.68069683450028</v>
      </c>
      <c r="AP128" s="294">
        <f t="shared" ref="AP128:AP137" si="62">AG128</f>
        <v>326.7941991477</v>
      </c>
      <c r="AQ128" s="294">
        <f>AH128-AG128</f>
        <v>296.6928517524006</v>
      </c>
      <c r="AR128" s="294">
        <f>AI128-AH128</f>
        <v>212.43212031030032</v>
      </c>
      <c r="AS128" s="294">
        <f>AJ128-AI128</f>
        <v>279.79471572140005</v>
      </c>
    </row>
    <row r="129" spans="2:45" ht="15" customHeight="1" x14ac:dyDescent="0.35">
      <c r="B129" s="128" t="s">
        <v>214</v>
      </c>
      <c r="C129" s="128"/>
      <c r="D129" s="128"/>
      <c r="E129" s="128"/>
      <c r="F129" s="128"/>
      <c r="G129" s="128"/>
      <c r="H129" s="128"/>
      <c r="I129" s="128"/>
      <c r="J129" s="128"/>
      <c r="K129" s="128"/>
      <c r="L129" s="294">
        <v>141.86000000000001</v>
      </c>
      <c r="M129" s="294">
        <v>155.36000000000001</v>
      </c>
      <c r="N129" s="294">
        <v>163.62</v>
      </c>
      <c r="O129" s="294">
        <v>166.15</v>
      </c>
      <c r="P129" s="294">
        <v>164.2</v>
      </c>
      <c r="Q129" s="294">
        <v>219.15</v>
      </c>
      <c r="R129" s="294">
        <v>218.65</v>
      </c>
      <c r="S129" s="294">
        <v>254.75</v>
      </c>
      <c r="T129" s="294">
        <v>218.69</v>
      </c>
      <c r="U129" s="294">
        <v>203.28</v>
      </c>
      <c r="V129" s="294">
        <v>230.46</v>
      </c>
      <c r="W129" s="294">
        <v>209.59</v>
      </c>
      <c r="X129" s="294">
        <v>245.89</v>
      </c>
      <c r="Y129" s="294">
        <v>249.83231633000003</v>
      </c>
      <c r="Z129" s="294">
        <v>328.07801276999999</v>
      </c>
      <c r="AA129" s="294">
        <f t="shared" si="57"/>
        <v>475.72238559000016</v>
      </c>
      <c r="AC129" s="294">
        <v>79.390238789999998</v>
      </c>
      <c r="AD129" s="294">
        <v>153.76738734</v>
      </c>
      <c r="AE129" s="294">
        <v>227.65046125999993</v>
      </c>
      <c r="AF129" s="294">
        <v>328.07801276999999</v>
      </c>
      <c r="AG129" s="294">
        <v>119.91123863000001</v>
      </c>
      <c r="AH129" s="294">
        <v>239.42355470000001</v>
      </c>
      <c r="AI129" s="294">
        <v>344.87901657999993</v>
      </c>
      <c r="AJ129" s="294">
        <v>475.72238559000016</v>
      </c>
      <c r="AL129" s="294">
        <f t="shared" si="58"/>
        <v>79.390238789999998</v>
      </c>
      <c r="AM129" s="294">
        <f t="shared" si="59"/>
        <v>74.377148550000001</v>
      </c>
      <c r="AN129" s="294">
        <f t="shared" si="60"/>
        <v>73.88307391999993</v>
      </c>
      <c r="AO129" s="294">
        <f t="shared" si="61"/>
        <v>100.42755151000006</v>
      </c>
      <c r="AP129" s="294">
        <f t="shared" si="62"/>
        <v>119.91123863000001</v>
      </c>
      <c r="AQ129" s="294">
        <f t="shared" ref="AQ129:AS142" si="63">AH129-AG129</f>
        <v>119.51231607</v>
      </c>
      <c r="AR129" s="294">
        <f t="shared" si="63"/>
        <v>105.45546187999992</v>
      </c>
      <c r="AS129" s="294">
        <f t="shared" si="63"/>
        <v>130.84336901000023</v>
      </c>
    </row>
    <row r="130" spans="2:45" ht="15" customHeight="1" x14ac:dyDescent="0.35">
      <c r="B130" s="40" t="s">
        <v>30</v>
      </c>
      <c r="C130" s="40"/>
      <c r="D130" s="40"/>
      <c r="E130" s="40"/>
      <c r="F130" s="40"/>
      <c r="G130" s="40"/>
      <c r="H130" s="40"/>
      <c r="I130" s="40"/>
      <c r="J130" s="40"/>
      <c r="K130" s="40"/>
      <c r="L130" s="285">
        <v>506.39</v>
      </c>
      <c r="M130" s="285">
        <v>576.97</v>
      </c>
      <c r="N130" s="285">
        <v>620.37</v>
      </c>
      <c r="O130" s="285">
        <v>628.04</v>
      </c>
      <c r="P130" s="285">
        <v>671.81</v>
      </c>
      <c r="Q130" s="285">
        <v>772.13</v>
      </c>
      <c r="R130" s="285">
        <v>780.52</v>
      </c>
      <c r="S130" s="285">
        <v>930.37</v>
      </c>
      <c r="T130" s="285">
        <v>901.14</v>
      </c>
      <c r="U130" s="285">
        <v>931.94</v>
      </c>
      <c r="V130" s="285">
        <v>994.98</v>
      </c>
      <c r="W130" s="285">
        <v>900.8</v>
      </c>
      <c r="X130" s="285">
        <v>1002.27</v>
      </c>
      <c r="Y130" s="285">
        <v>1038.4744547122691</v>
      </c>
      <c r="Z130" s="285">
        <v>1203.6747297385002</v>
      </c>
      <c r="AA130" s="285">
        <f t="shared" si="57"/>
        <v>1591.4362725218011</v>
      </c>
      <c r="AC130" s="285">
        <v>297.88606061280001</v>
      </c>
      <c r="AD130" s="285">
        <v>627.29769825329947</v>
      </c>
      <c r="AE130" s="285">
        <v>897.56648139399988</v>
      </c>
      <c r="AF130" s="285">
        <v>1203.6747297385002</v>
      </c>
      <c r="AG130" s="285">
        <v>446.70543777770001</v>
      </c>
      <c r="AH130" s="285">
        <v>862.91060560010055</v>
      </c>
      <c r="AI130" s="285">
        <v>1180.7981877904008</v>
      </c>
      <c r="AJ130" s="285">
        <v>1591.4362725218011</v>
      </c>
      <c r="AL130" s="285">
        <f t="shared" si="58"/>
        <v>297.88606061280001</v>
      </c>
      <c r="AM130" s="285">
        <f t="shared" si="59"/>
        <v>329.41163764049946</v>
      </c>
      <c r="AN130" s="285">
        <f t="shared" si="60"/>
        <v>270.26878314070041</v>
      </c>
      <c r="AO130" s="285">
        <f t="shared" si="61"/>
        <v>306.10824834450034</v>
      </c>
      <c r="AP130" s="285">
        <f t="shared" si="62"/>
        <v>446.70543777770001</v>
      </c>
      <c r="AQ130" s="285">
        <f t="shared" si="63"/>
        <v>416.20516782240054</v>
      </c>
      <c r="AR130" s="285">
        <f t="shared" si="63"/>
        <v>317.88758219030024</v>
      </c>
      <c r="AS130" s="285">
        <f t="shared" si="63"/>
        <v>410.63808473140034</v>
      </c>
    </row>
    <row r="131" spans="2:45" ht="15" customHeight="1" x14ac:dyDescent="0.35">
      <c r="B131" s="130" t="s">
        <v>215</v>
      </c>
      <c r="C131" s="130"/>
      <c r="D131" s="130"/>
      <c r="E131" s="130"/>
      <c r="F131" s="130"/>
      <c r="G131" s="130"/>
      <c r="H131" s="130"/>
      <c r="I131" s="130"/>
      <c r="J131" s="130"/>
      <c r="K131" s="130"/>
      <c r="L131" s="294">
        <v>61.01</v>
      </c>
      <c r="M131" s="294">
        <v>24.65</v>
      </c>
      <c r="N131" s="294">
        <v>25.43</v>
      </c>
      <c r="O131" s="294">
        <v>39.880000000000003</v>
      </c>
      <c r="P131" s="294">
        <v>22.62</v>
      </c>
      <c r="Q131" s="294">
        <v>21.78</v>
      </c>
      <c r="R131" s="294">
        <v>25.71</v>
      </c>
      <c r="S131" s="294">
        <v>24.97</v>
      </c>
      <c r="T131" s="294">
        <v>175.27</v>
      </c>
      <c r="U131" s="294">
        <v>56.37</v>
      </c>
      <c r="V131" s="294">
        <v>249.64</v>
      </c>
      <c r="W131" s="294">
        <v>331.78</v>
      </c>
      <c r="X131" s="294">
        <v>92.32</v>
      </c>
      <c r="Y131" s="294">
        <v>46.185914951717109</v>
      </c>
      <c r="Z131" s="294">
        <v>162.38153503270024</v>
      </c>
      <c r="AA131" s="294">
        <f t="shared" si="57"/>
        <v>121.51853811749993</v>
      </c>
      <c r="AC131" s="294">
        <v>87.439294644599883</v>
      </c>
      <c r="AD131" s="294">
        <v>123.5519899650001</v>
      </c>
      <c r="AE131" s="294">
        <v>137.63745727560126</v>
      </c>
      <c r="AF131" s="294">
        <v>162.38153503270024</v>
      </c>
      <c r="AG131" s="294">
        <v>9.3928288188000124</v>
      </c>
      <c r="AH131" s="294">
        <v>47.481521374099998</v>
      </c>
      <c r="AI131" s="294">
        <v>80.96115147830011</v>
      </c>
      <c r="AJ131" s="294">
        <v>121.51853811749993</v>
      </c>
      <c r="AL131" s="294">
        <f t="shared" si="58"/>
        <v>87.439294644599883</v>
      </c>
      <c r="AM131" s="294">
        <f t="shared" si="59"/>
        <v>36.112695320400221</v>
      </c>
      <c r="AN131" s="294">
        <f t="shared" si="60"/>
        <v>14.08546731060116</v>
      </c>
      <c r="AO131" s="294">
        <f t="shared" si="61"/>
        <v>24.744077757098978</v>
      </c>
      <c r="AP131" s="294">
        <f t="shared" si="62"/>
        <v>9.3928288188000124</v>
      </c>
      <c r="AQ131" s="294">
        <f t="shared" si="63"/>
        <v>38.088692555299986</v>
      </c>
      <c r="AR131" s="294">
        <f t="shared" si="63"/>
        <v>33.479630104200112</v>
      </c>
      <c r="AS131" s="294">
        <f t="shared" si="63"/>
        <v>40.557386639199819</v>
      </c>
    </row>
    <row r="132" spans="2:45" ht="15" customHeight="1" x14ac:dyDescent="0.35">
      <c r="B132" s="130" t="s">
        <v>216</v>
      </c>
      <c r="C132" s="130"/>
      <c r="D132" s="130"/>
      <c r="E132" s="130"/>
      <c r="F132" s="130"/>
      <c r="G132" s="130"/>
      <c r="H132" s="130"/>
      <c r="I132" s="130"/>
      <c r="J132" s="130"/>
      <c r="K132" s="130"/>
      <c r="L132" s="294">
        <v>185.15</v>
      </c>
      <c r="M132" s="294">
        <v>225.55</v>
      </c>
      <c r="N132" s="294">
        <v>237.67</v>
      </c>
      <c r="O132" s="294">
        <v>230.31</v>
      </c>
      <c r="P132" s="294">
        <v>217.05</v>
      </c>
      <c r="Q132" s="294">
        <v>281.23</v>
      </c>
      <c r="R132" s="294">
        <v>251.11</v>
      </c>
      <c r="S132" s="294">
        <v>279.32</v>
      </c>
      <c r="T132" s="294">
        <v>327.06</v>
      </c>
      <c r="U132" s="294">
        <v>300.22000000000003</v>
      </c>
      <c r="V132" s="294">
        <v>330.67</v>
      </c>
      <c r="W132" s="294">
        <v>355.19</v>
      </c>
      <c r="X132" s="294">
        <v>443.46</v>
      </c>
      <c r="Y132" s="294">
        <v>486.44095569490861</v>
      </c>
      <c r="Z132" s="294">
        <v>482.16128283580082</v>
      </c>
      <c r="AA132" s="294">
        <f t="shared" si="57"/>
        <v>505.9031102184</v>
      </c>
      <c r="AB132" s="294"/>
      <c r="AC132" s="294">
        <v>150.5225344582997</v>
      </c>
      <c r="AD132" s="294">
        <v>261.85696800579984</v>
      </c>
      <c r="AE132" s="294">
        <v>369.47324515109972</v>
      </c>
      <c r="AF132" s="294">
        <v>482.16128283580082</v>
      </c>
      <c r="AG132" s="294">
        <v>169.01281572289997</v>
      </c>
      <c r="AH132" s="294">
        <v>279.15646986330006</v>
      </c>
      <c r="AI132" s="294">
        <v>385.97677056100002</v>
      </c>
      <c r="AJ132" s="294">
        <v>505.9031102184</v>
      </c>
      <c r="AL132" s="294">
        <f t="shared" si="58"/>
        <v>150.5225344582997</v>
      </c>
      <c r="AM132" s="294">
        <f t="shared" si="59"/>
        <v>111.33443354750014</v>
      </c>
      <c r="AN132" s="294">
        <f t="shared" si="60"/>
        <v>107.61627714529988</v>
      </c>
      <c r="AO132" s="294">
        <f t="shared" si="61"/>
        <v>112.6880376847011</v>
      </c>
      <c r="AP132" s="294">
        <f t="shared" si="62"/>
        <v>169.01281572289997</v>
      </c>
      <c r="AQ132" s="294">
        <f t="shared" si="63"/>
        <v>110.14365414040009</v>
      </c>
      <c r="AR132" s="294">
        <f t="shared" si="63"/>
        <v>106.82030069769996</v>
      </c>
      <c r="AS132" s="294">
        <f t="shared" si="63"/>
        <v>119.92633965739998</v>
      </c>
    </row>
    <row r="133" spans="2:45" ht="15" customHeight="1" x14ac:dyDescent="0.35">
      <c r="B133" s="131" t="s">
        <v>217</v>
      </c>
      <c r="C133" s="131"/>
      <c r="D133" s="131"/>
      <c r="E133" s="131"/>
      <c r="F133" s="131"/>
      <c r="G133" s="131"/>
      <c r="H133" s="131"/>
      <c r="I133" s="131"/>
      <c r="J133" s="131"/>
      <c r="K133" s="131"/>
      <c r="L133" s="294">
        <v>123.33</v>
      </c>
      <c r="M133" s="294">
        <v>140.94999999999999</v>
      </c>
      <c r="N133" s="294">
        <v>149.62</v>
      </c>
      <c r="O133" s="294">
        <v>143.44</v>
      </c>
      <c r="P133" s="294">
        <v>144.51</v>
      </c>
      <c r="Q133" s="294">
        <v>149.02000000000001</v>
      </c>
      <c r="R133" s="294">
        <v>154.38999999999999</v>
      </c>
      <c r="S133" s="294">
        <v>176.05</v>
      </c>
      <c r="T133" s="294">
        <v>189.3</v>
      </c>
      <c r="U133" s="294">
        <v>165.9</v>
      </c>
      <c r="V133" s="294">
        <v>186.47</v>
      </c>
      <c r="W133" s="294">
        <v>185.33</v>
      </c>
      <c r="X133" s="294">
        <v>213.13</v>
      </c>
      <c r="Y133" s="294">
        <v>231.97628973043959</v>
      </c>
      <c r="Z133" s="294">
        <v>261.82516524740072</v>
      </c>
      <c r="AA133" s="294">
        <f t="shared" si="57"/>
        <v>264.93339990260029</v>
      </c>
      <c r="AB133" s="294"/>
      <c r="AC133" s="294">
        <v>57.540938394799781</v>
      </c>
      <c r="AD133" s="294">
        <v>127.10851227879985</v>
      </c>
      <c r="AE133" s="294">
        <v>197.55555362209972</v>
      </c>
      <c r="AF133" s="294">
        <v>261.82516524740072</v>
      </c>
      <c r="AG133" s="294">
        <v>65.126111645699964</v>
      </c>
      <c r="AH133" s="294">
        <v>133.15999873260012</v>
      </c>
      <c r="AI133" s="294">
        <v>200.91900848600022</v>
      </c>
      <c r="AJ133" s="294">
        <v>264.93339990260029</v>
      </c>
      <c r="AL133" s="294">
        <f t="shared" si="58"/>
        <v>57.540938394799781</v>
      </c>
      <c r="AM133" s="294">
        <f t="shared" si="59"/>
        <v>69.567573884000069</v>
      </c>
      <c r="AN133" s="294">
        <f t="shared" si="60"/>
        <v>70.447041343299873</v>
      </c>
      <c r="AO133" s="294">
        <f t="shared" si="61"/>
        <v>64.269611625300996</v>
      </c>
      <c r="AP133" s="294">
        <f t="shared" si="62"/>
        <v>65.126111645699964</v>
      </c>
      <c r="AQ133" s="294">
        <f t="shared" si="63"/>
        <v>68.033887086900151</v>
      </c>
      <c r="AR133" s="294">
        <f t="shared" si="63"/>
        <v>67.759009753400107</v>
      </c>
      <c r="AS133" s="294">
        <f t="shared" si="63"/>
        <v>64.014391416600063</v>
      </c>
    </row>
    <row r="134" spans="2:45" ht="15" customHeight="1" x14ac:dyDescent="0.35">
      <c r="B134" s="131" t="s">
        <v>218</v>
      </c>
      <c r="C134" s="131"/>
      <c r="D134" s="131"/>
      <c r="E134" s="131"/>
      <c r="F134" s="131"/>
      <c r="G134" s="131"/>
      <c r="H134" s="131"/>
      <c r="I134" s="131"/>
      <c r="J134" s="131"/>
      <c r="K134" s="131"/>
      <c r="L134" s="294">
        <v>32.26</v>
      </c>
      <c r="M134" s="294">
        <v>36.1</v>
      </c>
      <c r="N134" s="294">
        <v>37.28</v>
      </c>
      <c r="O134" s="294">
        <v>38.21</v>
      </c>
      <c r="P134" s="294">
        <v>36.96</v>
      </c>
      <c r="Q134" s="294">
        <v>44.57</v>
      </c>
      <c r="R134" s="294">
        <v>48.56</v>
      </c>
      <c r="S134" s="294">
        <v>56.61</v>
      </c>
      <c r="T134" s="294">
        <v>68.78</v>
      </c>
      <c r="U134" s="294">
        <v>70.86</v>
      </c>
      <c r="V134" s="294">
        <v>86.97</v>
      </c>
      <c r="W134" s="294">
        <v>105.78</v>
      </c>
      <c r="X134" s="294">
        <v>131.04</v>
      </c>
      <c r="Y134" s="294">
        <v>126.62516136396385</v>
      </c>
      <c r="Z134" s="294">
        <v>119.3843051038</v>
      </c>
      <c r="AA134" s="294">
        <f t="shared" si="57"/>
        <v>134.58951306799989</v>
      </c>
      <c r="AB134" s="294"/>
      <c r="AC134" s="294">
        <v>29.860640490499957</v>
      </c>
      <c r="AD134" s="294">
        <v>57.491288076199979</v>
      </c>
      <c r="AE134" s="294">
        <v>88.610711199700006</v>
      </c>
      <c r="AF134" s="294">
        <v>119.3843051038</v>
      </c>
      <c r="AG134" s="294">
        <v>32.633060012600005</v>
      </c>
      <c r="AH134" s="294">
        <v>65.67643624599998</v>
      </c>
      <c r="AI134" s="294">
        <v>98.940680543599925</v>
      </c>
      <c r="AJ134" s="294">
        <v>134.58951306799989</v>
      </c>
      <c r="AL134" s="294">
        <f t="shared" si="58"/>
        <v>29.860640490499957</v>
      </c>
      <c r="AM134" s="294">
        <f t="shared" si="59"/>
        <v>27.630647585700022</v>
      </c>
      <c r="AN134" s="294">
        <f t="shared" si="60"/>
        <v>31.119423123500027</v>
      </c>
      <c r="AO134" s="294">
        <f t="shared" si="61"/>
        <v>30.773593904099997</v>
      </c>
      <c r="AP134" s="294">
        <f t="shared" si="62"/>
        <v>32.633060012600005</v>
      </c>
      <c r="AQ134" s="294">
        <f t="shared" si="63"/>
        <v>33.043376233399975</v>
      </c>
      <c r="AR134" s="294">
        <f t="shared" si="63"/>
        <v>33.264244297599944</v>
      </c>
      <c r="AS134" s="294">
        <f t="shared" si="63"/>
        <v>35.648832524399964</v>
      </c>
    </row>
    <row r="135" spans="2:45" ht="15" customHeight="1" x14ac:dyDescent="0.35">
      <c r="B135" s="131" t="s">
        <v>219</v>
      </c>
      <c r="C135" s="131"/>
      <c r="D135" s="131"/>
      <c r="E135" s="131"/>
      <c r="F135" s="131"/>
      <c r="G135" s="131"/>
      <c r="H135" s="131"/>
      <c r="I135" s="131"/>
      <c r="J135" s="131"/>
      <c r="K135" s="131"/>
      <c r="L135" s="294">
        <v>29.57</v>
      </c>
      <c r="M135" s="294">
        <v>48.5</v>
      </c>
      <c r="N135" s="294">
        <v>50.77</v>
      </c>
      <c r="O135" s="294">
        <v>48.66</v>
      </c>
      <c r="P135" s="294">
        <v>35.58</v>
      </c>
      <c r="Q135" s="294">
        <v>87.64</v>
      </c>
      <c r="R135" s="294">
        <v>48.16</v>
      </c>
      <c r="S135" s="294">
        <v>46.66</v>
      </c>
      <c r="T135" s="294">
        <v>68.98</v>
      </c>
      <c r="U135" s="294">
        <v>63.46</v>
      </c>
      <c r="V135" s="294">
        <v>57.23</v>
      </c>
      <c r="W135" s="294">
        <v>64.08</v>
      </c>
      <c r="X135" s="294">
        <v>99.29</v>
      </c>
      <c r="Y135" s="294">
        <v>127.83950460050518</v>
      </c>
      <c r="Z135" s="294">
        <v>100.95181248460013</v>
      </c>
      <c r="AA135" s="294">
        <f t="shared" si="57"/>
        <v>106.38019724779988</v>
      </c>
      <c r="AB135" s="294"/>
      <c r="AC135" s="294">
        <v>63.120955572999968</v>
      </c>
      <c r="AD135" s="294">
        <v>77.2571676508</v>
      </c>
      <c r="AE135" s="294">
        <v>83.306980329300018</v>
      </c>
      <c r="AF135" s="294">
        <v>100.95181248460013</v>
      </c>
      <c r="AG135" s="294">
        <v>71.25364406460001</v>
      </c>
      <c r="AH135" s="294">
        <v>80.320034884699979</v>
      </c>
      <c r="AI135" s="294">
        <v>86.117081531399904</v>
      </c>
      <c r="AJ135" s="294">
        <v>106.38019724779988</v>
      </c>
      <c r="AL135" s="294">
        <f t="shared" si="58"/>
        <v>63.120955572999968</v>
      </c>
      <c r="AM135" s="294">
        <f t="shared" si="59"/>
        <v>14.136212077800032</v>
      </c>
      <c r="AN135" s="294">
        <f t="shared" si="60"/>
        <v>6.0498126785000181</v>
      </c>
      <c r="AO135" s="294">
        <f t="shared" si="61"/>
        <v>17.644832155300108</v>
      </c>
      <c r="AP135" s="294">
        <f t="shared" si="62"/>
        <v>71.25364406460001</v>
      </c>
      <c r="AQ135" s="294">
        <f t="shared" si="63"/>
        <v>9.0663908200999686</v>
      </c>
      <c r="AR135" s="294">
        <f t="shared" si="63"/>
        <v>5.7970466466999255</v>
      </c>
      <c r="AS135" s="294">
        <f t="shared" si="63"/>
        <v>20.26311571639998</v>
      </c>
    </row>
    <row r="136" spans="2:45" ht="15" customHeight="1" x14ac:dyDescent="0.35">
      <c r="B136" s="130" t="s">
        <v>220</v>
      </c>
      <c r="C136" s="130"/>
      <c r="D136" s="130"/>
      <c r="E136" s="130"/>
      <c r="F136" s="130"/>
      <c r="G136" s="130"/>
      <c r="H136" s="130"/>
      <c r="I136" s="130"/>
      <c r="J136" s="130"/>
      <c r="K136" s="130"/>
      <c r="L136" s="294">
        <v>0</v>
      </c>
      <c r="M136" s="294">
        <v>0</v>
      </c>
      <c r="N136" s="294">
        <v>0</v>
      </c>
      <c r="O136" s="294">
        <v>0</v>
      </c>
      <c r="P136" s="294">
        <v>0</v>
      </c>
      <c r="Q136" s="294">
        <v>0</v>
      </c>
      <c r="R136" s="294">
        <v>0</v>
      </c>
      <c r="S136" s="294">
        <v>0</v>
      </c>
      <c r="T136" s="294">
        <v>0</v>
      </c>
      <c r="U136" s="294">
        <v>0</v>
      </c>
      <c r="V136" s="294">
        <v>-0.21</v>
      </c>
      <c r="W136" s="294">
        <v>17.920000000000002</v>
      </c>
      <c r="X136" s="294">
        <v>37.18</v>
      </c>
      <c r="Y136" s="294">
        <v>32.920137364999995</v>
      </c>
      <c r="Z136" s="294">
        <v>45.489758802200036</v>
      </c>
      <c r="AA136" s="294">
        <f t="shared" si="57"/>
        <v>33.59586293209999</v>
      </c>
      <c r="AC136" s="294">
        <v>6.8949649659000034</v>
      </c>
      <c r="AD136" s="294">
        <v>21.481535288099995</v>
      </c>
      <c r="AE136" s="294">
        <v>30.498608823600023</v>
      </c>
      <c r="AF136" s="294">
        <v>45.489758802200036</v>
      </c>
      <c r="AG136" s="294">
        <v>12.036290348400005</v>
      </c>
      <c r="AH136" s="294">
        <v>20.875261124899996</v>
      </c>
      <c r="AI136" s="294">
        <v>20.77715173279999</v>
      </c>
      <c r="AJ136" s="294">
        <v>33.59586293209999</v>
      </c>
      <c r="AL136" s="294">
        <f t="shared" si="58"/>
        <v>6.8949649659000034</v>
      </c>
      <c r="AM136" s="294">
        <f t="shared" si="59"/>
        <v>14.586570322199991</v>
      </c>
      <c r="AN136" s="294">
        <f t="shared" si="60"/>
        <v>9.0170735355000282</v>
      </c>
      <c r="AO136" s="294">
        <f t="shared" si="61"/>
        <v>14.991149978600014</v>
      </c>
      <c r="AP136" s="294">
        <f t="shared" si="62"/>
        <v>12.036290348400005</v>
      </c>
      <c r="AQ136" s="294">
        <f t="shared" si="63"/>
        <v>8.8389707764999912</v>
      </c>
      <c r="AR136" s="294">
        <f t="shared" si="63"/>
        <v>-9.8109392100006687E-2</v>
      </c>
      <c r="AS136" s="294">
        <f t="shared" si="63"/>
        <v>12.818711199300001</v>
      </c>
    </row>
    <row r="137" spans="2:45" ht="15" customHeight="1" x14ac:dyDescent="0.35">
      <c r="B137" s="40" t="s">
        <v>70</v>
      </c>
      <c r="C137" s="40"/>
      <c r="D137" s="40"/>
      <c r="E137" s="40"/>
      <c r="F137" s="40"/>
      <c r="G137" s="40"/>
      <c r="H137" s="40"/>
      <c r="I137" s="40"/>
      <c r="J137" s="40"/>
      <c r="K137" s="40"/>
      <c r="L137" s="285">
        <v>382.25</v>
      </c>
      <c r="M137" s="285">
        <v>376.07</v>
      </c>
      <c r="N137" s="285">
        <v>408.13</v>
      </c>
      <c r="O137" s="285">
        <v>437.6</v>
      </c>
      <c r="P137" s="285">
        <v>477.38</v>
      </c>
      <c r="Q137" s="285">
        <v>512.66999999999996</v>
      </c>
      <c r="R137" s="285">
        <v>555.11</v>
      </c>
      <c r="S137" s="285">
        <v>676.02</v>
      </c>
      <c r="T137" s="285">
        <v>749.34</v>
      </c>
      <c r="U137" s="285">
        <v>688.09</v>
      </c>
      <c r="V137" s="285">
        <v>913.73</v>
      </c>
      <c r="W137" s="285">
        <v>895.31</v>
      </c>
      <c r="X137" s="285">
        <v>688.32</v>
      </c>
      <c r="Y137" s="285">
        <v>631.13955133407762</v>
      </c>
      <c r="Z137" s="285">
        <v>929.3847407375988</v>
      </c>
      <c r="AA137" s="285">
        <f t="shared" si="57"/>
        <v>1240.6475633530001</v>
      </c>
      <c r="AC137" s="285">
        <v>241.69778576500011</v>
      </c>
      <c r="AD137" s="285">
        <v>510.47425550059984</v>
      </c>
      <c r="AE137" s="285">
        <v>696.22930234210219</v>
      </c>
      <c r="AF137" s="285">
        <v>929.3847407375988</v>
      </c>
      <c r="AG137" s="285">
        <v>299.12174122200014</v>
      </c>
      <c r="AH137" s="285">
        <v>652.11091823580034</v>
      </c>
      <c r="AI137" s="285">
        <v>896.55972044050043</v>
      </c>
      <c r="AJ137" s="285">
        <v>1240.6475633530001</v>
      </c>
      <c r="AL137" s="285">
        <f t="shared" si="58"/>
        <v>241.69778576500011</v>
      </c>
      <c r="AM137" s="285">
        <f t="shared" si="59"/>
        <v>268.77646973559973</v>
      </c>
      <c r="AN137" s="285">
        <f t="shared" si="60"/>
        <v>185.75504684150235</v>
      </c>
      <c r="AO137" s="285">
        <f t="shared" si="61"/>
        <v>233.15543839549662</v>
      </c>
      <c r="AP137" s="285">
        <f t="shared" si="62"/>
        <v>299.12174122200014</v>
      </c>
      <c r="AQ137" s="285">
        <f t="shared" si="63"/>
        <v>352.9891770138002</v>
      </c>
      <c r="AR137" s="285">
        <f t="shared" si="63"/>
        <v>244.44880220470009</v>
      </c>
      <c r="AS137" s="285">
        <f t="shared" si="63"/>
        <v>344.0878429124997</v>
      </c>
    </row>
    <row r="138" spans="2:45" ht="15" customHeight="1" x14ac:dyDescent="0.35">
      <c r="B138" s="132" t="s">
        <v>221</v>
      </c>
      <c r="C138" s="132"/>
      <c r="D138" s="132"/>
      <c r="E138" s="132"/>
      <c r="F138" s="132"/>
      <c r="G138" s="132"/>
      <c r="H138" s="132"/>
      <c r="I138" s="132"/>
      <c r="J138" s="132"/>
      <c r="K138" s="132"/>
      <c r="L138" s="308">
        <v>0.75</v>
      </c>
      <c r="M138" s="308">
        <v>0.65</v>
      </c>
      <c r="N138" s="308">
        <v>0.66</v>
      </c>
      <c r="O138" s="308">
        <v>0.7</v>
      </c>
      <c r="P138" s="308">
        <v>0.71</v>
      </c>
      <c r="Q138" s="308">
        <v>0.66</v>
      </c>
      <c r="R138" s="308">
        <v>0.71</v>
      </c>
      <c r="S138" s="308">
        <v>0.73</v>
      </c>
      <c r="T138" s="308">
        <v>0.83</v>
      </c>
      <c r="U138" s="308">
        <v>0.74</v>
      </c>
      <c r="V138" s="308">
        <v>0.92</v>
      </c>
      <c r="W138" s="308">
        <v>0.99</v>
      </c>
      <c r="X138" s="308">
        <v>0.69</v>
      </c>
      <c r="Y138" s="308">
        <v>0.60775645319936922</v>
      </c>
      <c r="Z138" s="308">
        <v>0.77212283167189921</v>
      </c>
      <c r="AA138" s="308">
        <f t="shared" si="57"/>
        <v>0.77957728171361917</v>
      </c>
      <c r="AC138" s="308">
        <v>0.81137662255087906</v>
      </c>
      <c r="AD138" s="308">
        <v>0.81376714265333239</v>
      </c>
      <c r="AE138" s="308">
        <v>0.7756854971464584</v>
      </c>
      <c r="AF138" s="308">
        <v>0.77212283167189921</v>
      </c>
      <c r="AG138" s="308">
        <v>0.66961741659132457</v>
      </c>
      <c r="AH138" s="308">
        <v>0.75571086275188126</v>
      </c>
      <c r="AI138" s="308">
        <v>0.75928277135842415</v>
      </c>
      <c r="AJ138" s="308">
        <v>0.77957728171361917</v>
      </c>
      <c r="AL138" s="308"/>
      <c r="AM138" s="308"/>
      <c r="AN138" s="308"/>
      <c r="AO138" s="308"/>
      <c r="AP138" s="308"/>
      <c r="AQ138" s="308"/>
      <c r="AR138" s="308"/>
      <c r="AS138" s="308"/>
    </row>
    <row r="139" spans="2:45" ht="15" customHeight="1" x14ac:dyDescent="0.35">
      <c r="B139" s="129" t="s">
        <v>222</v>
      </c>
      <c r="C139" s="129"/>
      <c r="D139" s="129"/>
      <c r="E139" s="129"/>
      <c r="F139" s="129"/>
      <c r="G139" s="129"/>
      <c r="H139" s="129"/>
      <c r="I139" s="129"/>
      <c r="J139" s="129"/>
      <c r="K139" s="129"/>
      <c r="L139" s="294">
        <v>0</v>
      </c>
      <c r="M139" s="294">
        <v>0</v>
      </c>
      <c r="N139" s="294">
        <v>0</v>
      </c>
      <c r="O139" s="294">
        <v>1.55</v>
      </c>
      <c r="P139" s="294">
        <v>0</v>
      </c>
      <c r="Q139" s="294">
        <v>-0.21</v>
      </c>
      <c r="R139" s="294">
        <v>-0.1</v>
      </c>
      <c r="S139" s="294">
        <v>-0.41</v>
      </c>
      <c r="T139" s="294">
        <v>-0.34</v>
      </c>
      <c r="U139" s="294">
        <v>0</v>
      </c>
      <c r="V139" s="294">
        <v>0</v>
      </c>
      <c r="W139" s="294">
        <v>0.92</v>
      </c>
      <c r="X139" s="294">
        <v>-0.08</v>
      </c>
      <c r="Y139" s="294">
        <v>-0.34</v>
      </c>
      <c r="Z139" s="294">
        <v>0</v>
      </c>
      <c r="AA139" s="294">
        <f t="shared" si="57"/>
        <v>0</v>
      </c>
      <c r="AC139" s="294">
        <v>0</v>
      </c>
      <c r="AD139" s="294">
        <v>0</v>
      </c>
      <c r="AE139" s="294">
        <v>0</v>
      </c>
      <c r="AF139" s="294">
        <v>0</v>
      </c>
      <c r="AG139" s="294">
        <v>0</v>
      </c>
      <c r="AH139" s="294">
        <v>0</v>
      </c>
      <c r="AI139" s="294">
        <v>0</v>
      </c>
      <c r="AJ139" s="294">
        <v>0</v>
      </c>
      <c r="AL139" s="294">
        <f>AC139</f>
        <v>0</v>
      </c>
      <c r="AM139" s="294">
        <f t="shared" ref="AM139:AO142" si="64">AD139-AC139</f>
        <v>0</v>
      </c>
      <c r="AN139" s="294">
        <f t="shared" si="64"/>
        <v>0</v>
      </c>
      <c r="AO139" s="294">
        <f t="shared" si="64"/>
        <v>0</v>
      </c>
      <c r="AP139" s="294">
        <f t="shared" ref="AP139:AP142" si="65">AG139</f>
        <v>0</v>
      </c>
      <c r="AQ139" s="294">
        <f t="shared" ref="AQ139:AS141" si="66">AH139-AG139</f>
        <v>0</v>
      </c>
      <c r="AR139" s="294">
        <f t="shared" si="66"/>
        <v>0</v>
      </c>
      <c r="AS139" s="294">
        <f t="shared" si="66"/>
        <v>0</v>
      </c>
    </row>
    <row r="140" spans="2:45" ht="15" customHeight="1" x14ac:dyDescent="0.35">
      <c r="B140" s="129" t="s">
        <v>223</v>
      </c>
      <c r="C140" s="129"/>
      <c r="D140" s="129"/>
      <c r="E140" s="129"/>
      <c r="F140" s="129"/>
      <c r="G140" s="129"/>
      <c r="H140" s="129"/>
      <c r="I140" s="129"/>
      <c r="J140" s="129"/>
      <c r="K140" s="129"/>
      <c r="L140" s="294">
        <v>294.66000000000003</v>
      </c>
      <c r="M140" s="294">
        <v>291.83</v>
      </c>
      <c r="N140" s="294">
        <v>299.94</v>
      </c>
      <c r="O140" s="294">
        <v>287.94</v>
      </c>
      <c r="P140" s="294">
        <v>292.08</v>
      </c>
      <c r="Q140" s="294">
        <v>319.56</v>
      </c>
      <c r="R140" s="294">
        <v>343.13</v>
      </c>
      <c r="S140" s="294">
        <v>310.61</v>
      </c>
      <c r="T140" s="294">
        <v>340.96</v>
      </c>
      <c r="U140" s="294">
        <v>373.02</v>
      </c>
      <c r="V140" s="294">
        <v>428.2</v>
      </c>
      <c r="W140" s="294">
        <v>414.58</v>
      </c>
      <c r="X140" s="294">
        <v>438.91</v>
      </c>
      <c r="Y140" s="294">
        <v>478.19665850377913</v>
      </c>
      <c r="Z140" s="294">
        <v>528.6425186422</v>
      </c>
      <c r="AA140" s="294">
        <f t="shared" si="57"/>
        <v>682.52896956280017</v>
      </c>
      <c r="AC140" s="294">
        <v>118.95608326770001</v>
      </c>
      <c r="AD140" s="294">
        <v>237.10651726580008</v>
      </c>
      <c r="AE140" s="294">
        <v>364.12264251369993</v>
      </c>
      <c r="AF140" s="294">
        <v>528.6425186422</v>
      </c>
      <c r="AG140" s="294">
        <v>163.39237816449992</v>
      </c>
      <c r="AH140" s="294">
        <v>339.19860201990002</v>
      </c>
      <c r="AI140" s="294">
        <v>510.8316658489004</v>
      </c>
      <c r="AJ140" s="294">
        <v>682.52896956280017</v>
      </c>
      <c r="AL140" s="294">
        <f>AC140</f>
        <v>118.95608326770001</v>
      </c>
      <c r="AM140" s="294">
        <f t="shared" si="64"/>
        <v>118.15043399810007</v>
      </c>
      <c r="AN140" s="294">
        <f t="shared" si="64"/>
        <v>127.01612524789985</v>
      </c>
      <c r="AO140" s="294">
        <f t="shared" si="64"/>
        <v>164.51987612850007</v>
      </c>
      <c r="AP140" s="294">
        <f t="shared" si="65"/>
        <v>163.39237816449992</v>
      </c>
      <c r="AQ140" s="294">
        <f t="shared" si="66"/>
        <v>175.80622385540011</v>
      </c>
      <c r="AR140" s="294">
        <f t="shared" si="66"/>
        <v>171.63306382900038</v>
      </c>
      <c r="AS140" s="294">
        <f t="shared" si="66"/>
        <v>171.69730371389977</v>
      </c>
    </row>
    <row r="141" spans="2:45" ht="15" customHeight="1" x14ac:dyDescent="0.35">
      <c r="B141" s="129" t="s">
        <v>224</v>
      </c>
      <c r="C141" s="129"/>
      <c r="D141" s="129"/>
      <c r="E141" s="129"/>
      <c r="F141" s="129"/>
      <c r="G141" s="129"/>
      <c r="H141" s="129"/>
      <c r="I141" s="129"/>
      <c r="J141" s="129"/>
      <c r="K141" s="129"/>
      <c r="L141" s="294">
        <v>13.08</v>
      </c>
      <c r="M141" s="294">
        <v>19.059999999999999</v>
      </c>
      <c r="N141" s="294">
        <v>18.13</v>
      </c>
      <c r="O141" s="294">
        <v>23.08</v>
      </c>
      <c r="P141" s="294">
        <v>23.09</v>
      </c>
      <c r="Q141" s="294">
        <v>23.11</v>
      </c>
      <c r="R141" s="294">
        <v>23.11</v>
      </c>
      <c r="S141" s="294">
        <v>18.23</v>
      </c>
      <c r="T141" s="294">
        <v>18.23</v>
      </c>
      <c r="U141" s="294">
        <v>18.23</v>
      </c>
      <c r="V141" s="294">
        <v>18.23</v>
      </c>
      <c r="W141" s="294">
        <v>18.23</v>
      </c>
      <c r="X141" s="294">
        <v>18.36</v>
      </c>
      <c r="Y141" s="294">
        <v>0</v>
      </c>
      <c r="Z141" s="294">
        <v>23.596096489999997</v>
      </c>
      <c r="AA141" s="294">
        <f t="shared" si="57"/>
        <v>31.892868900000003</v>
      </c>
      <c r="AC141" s="294">
        <v>4.6395285599999996</v>
      </c>
      <c r="AD141" s="294">
        <v>9.2984726300000009</v>
      </c>
      <c r="AE141" s="294">
        <v>13.961361119999999</v>
      </c>
      <c r="AF141" s="294">
        <v>23.596096489999997</v>
      </c>
      <c r="AG141" s="294">
        <v>11.834210049999998</v>
      </c>
      <c r="AH141" s="294">
        <v>18.442089630000002</v>
      </c>
      <c r="AI141" s="294">
        <v>25.051937520000003</v>
      </c>
      <c r="AJ141" s="294">
        <v>31.892868900000003</v>
      </c>
      <c r="AL141" s="294">
        <f>AC141</f>
        <v>4.6395285599999996</v>
      </c>
      <c r="AM141" s="294">
        <f t="shared" si="64"/>
        <v>4.6589440700000013</v>
      </c>
      <c r="AN141" s="294">
        <f t="shared" si="64"/>
        <v>4.6628884899999985</v>
      </c>
      <c r="AO141" s="294">
        <f t="shared" si="64"/>
        <v>9.6347353699999978</v>
      </c>
      <c r="AP141" s="294">
        <f t="shared" si="65"/>
        <v>11.834210049999998</v>
      </c>
      <c r="AQ141" s="294">
        <f t="shared" si="66"/>
        <v>6.6078795800000041</v>
      </c>
      <c r="AR141" s="294">
        <f t="shared" si="66"/>
        <v>6.6098478900000011</v>
      </c>
      <c r="AS141" s="294">
        <f t="shared" si="66"/>
        <v>6.8409313800000007</v>
      </c>
    </row>
    <row r="142" spans="2:45" ht="15" customHeight="1" x14ac:dyDescent="0.35">
      <c r="B142" s="6" t="s">
        <v>166</v>
      </c>
      <c r="C142" s="6"/>
      <c r="D142" s="6"/>
      <c r="E142" s="6"/>
      <c r="F142" s="6"/>
      <c r="G142" s="6"/>
      <c r="H142" s="6"/>
      <c r="I142" s="6"/>
      <c r="J142" s="6"/>
      <c r="K142" s="6"/>
      <c r="L142" s="285">
        <v>100.67</v>
      </c>
      <c r="M142" s="285">
        <v>103.3</v>
      </c>
      <c r="N142" s="285">
        <v>126.32</v>
      </c>
      <c r="O142" s="285">
        <v>171.19</v>
      </c>
      <c r="P142" s="285">
        <v>208.4</v>
      </c>
      <c r="Q142" s="285">
        <v>216.44</v>
      </c>
      <c r="R142" s="285">
        <v>235.2</v>
      </c>
      <c r="S142" s="285">
        <v>384.06</v>
      </c>
      <c r="T142" s="285">
        <v>426.95</v>
      </c>
      <c r="U142" s="285">
        <v>333.3</v>
      </c>
      <c r="V142" s="285">
        <v>503.76</v>
      </c>
      <c r="W142" s="285">
        <v>498.04</v>
      </c>
      <c r="X142" s="285">
        <v>267.87</v>
      </c>
      <c r="Y142" s="285">
        <v>153.28289283029849</v>
      </c>
      <c r="Z142" s="285">
        <v>424.33831858539986</v>
      </c>
      <c r="AA142" s="285">
        <f t="shared" si="57"/>
        <v>590.01146269020262</v>
      </c>
      <c r="AC142" s="285">
        <v>127.38123105730021</v>
      </c>
      <c r="AD142" s="285">
        <v>282.66621086479961</v>
      </c>
      <c r="AE142" s="285">
        <v>346.06802094840191</v>
      </c>
      <c r="AF142" s="285">
        <v>424.33831858539986</v>
      </c>
      <c r="AG142" s="285">
        <v>147.56357310750016</v>
      </c>
      <c r="AH142" s="285">
        <v>331.35440584590094</v>
      </c>
      <c r="AI142" s="285">
        <v>410.77999211160085</v>
      </c>
      <c r="AJ142" s="285">
        <v>590.01146269020262</v>
      </c>
      <c r="AL142" s="285">
        <f>AC142</f>
        <v>127.38123105730021</v>
      </c>
      <c r="AM142" s="285">
        <f t="shared" si="64"/>
        <v>155.28497980749938</v>
      </c>
      <c r="AN142" s="285">
        <f t="shared" si="64"/>
        <v>63.4018100836023</v>
      </c>
      <c r="AO142" s="285">
        <f t="shared" si="64"/>
        <v>78.270297636997952</v>
      </c>
      <c r="AP142" s="285">
        <f t="shared" si="65"/>
        <v>147.56357310750016</v>
      </c>
      <c r="AQ142" s="285">
        <f t="shared" si="63"/>
        <v>183.79083273840078</v>
      </c>
      <c r="AR142" s="285">
        <f t="shared" si="63"/>
        <v>79.425586265699906</v>
      </c>
      <c r="AS142" s="285">
        <f t="shared" si="63"/>
        <v>179.23147057860177</v>
      </c>
    </row>
    <row r="143" spans="2:45" ht="15" customHeight="1" x14ac:dyDescent="0.35">
      <c r="B143" s="129"/>
      <c r="C143" s="129"/>
      <c r="D143" s="129"/>
      <c r="E143" s="129"/>
      <c r="F143" s="129"/>
      <c r="G143" s="129"/>
      <c r="H143" s="129"/>
      <c r="I143" s="129"/>
      <c r="J143" s="129"/>
      <c r="K143" s="129"/>
      <c r="L143" s="240"/>
      <c r="M143" s="240"/>
      <c r="N143" s="240"/>
      <c r="O143" s="240"/>
      <c r="P143" s="240"/>
      <c r="Q143" s="297"/>
      <c r="R143" s="297"/>
      <c r="S143" s="297"/>
      <c r="T143" s="297"/>
      <c r="U143" s="297"/>
    </row>
    <row r="144" spans="2:45" ht="15" customHeight="1" x14ac:dyDescent="0.35">
      <c r="B144" s="166" t="s">
        <v>179</v>
      </c>
      <c r="C144" s="166"/>
      <c r="D144" s="166"/>
      <c r="E144" s="166"/>
      <c r="F144" s="166"/>
      <c r="G144" s="166"/>
      <c r="H144" s="166"/>
      <c r="I144" s="166"/>
      <c r="J144" s="166"/>
      <c r="K144" s="166"/>
      <c r="L144" s="218">
        <v>2010</v>
      </c>
      <c r="M144" s="218">
        <v>2011</v>
      </c>
      <c r="N144" s="218">
        <v>2012</v>
      </c>
      <c r="O144" s="218">
        <v>2013</v>
      </c>
      <c r="P144" s="218">
        <v>2014</v>
      </c>
      <c r="Q144" s="218">
        <v>2015</v>
      </c>
      <c r="R144" s="218">
        <v>2016</v>
      </c>
      <c r="S144" s="218">
        <v>2017</v>
      </c>
      <c r="T144" s="218">
        <v>2018</v>
      </c>
      <c r="U144" s="218">
        <v>2019</v>
      </c>
      <c r="V144" s="218">
        <v>2020</v>
      </c>
      <c r="W144" s="218">
        <v>2021</v>
      </c>
      <c r="X144" s="218">
        <v>2022</v>
      </c>
      <c r="Y144" s="218">
        <v>2023</v>
      </c>
      <c r="Z144" s="219">
        <v>2024</v>
      </c>
      <c r="AA144" s="220">
        <v>2025</v>
      </c>
      <c r="AC144" s="221" t="s">
        <v>3</v>
      </c>
      <c r="AD144" s="221" t="s">
        <v>4</v>
      </c>
      <c r="AE144" s="221" t="s">
        <v>5</v>
      </c>
      <c r="AF144" s="221">
        <v>2024</v>
      </c>
      <c r="AG144" s="222" t="s">
        <v>6</v>
      </c>
      <c r="AH144" s="222" t="s">
        <v>7</v>
      </c>
      <c r="AI144" s="222" t="s">
        <v>8</v>
      </c>
      <c r="AJ144" s="222">
        <v>2025</v>
      </c>
      <c r="AL144" s="221" t="s">
        <v>3</v>
      </c>
      <c r="AM144" s="221" t="s">
        <v>24</v>
      </c>
      <c r="AN144" s="221" t="s">
        <v>25</v>
      </c>
      <c r="AO144" s="221" t="s">
        <v>26</v>
      </c>
      <c r="AP144" s="222" t="s">
        <v>6</v>
      </c>
      <c r="AQ144" s="222" t="s">
        <v>27</v>
      </c>
      <c r="AR144" s="222" t="s">
        <v>28</v>
      </c>
      <c r="AS144" s="222" t="s">
        <v>29</v>
      </c>
    </row>
    <row r="145" spans="2:45" ht="15" customHeight="1" x14ac:dyDescent="0.35">
      <c r="B145" s="130" t="s">
        <v>213</v>
      </c>
      <c r="C145" s="130"/>
      <c r="D145" s="130"/>
      <c r="E145" s="130"/>
      <c r="F145" s="130"/>
      <c r="G145" s="130"/>
      <c r="H145" s="130"/>
      <c r="I145" s="130"/>
      <c r="J145" s="130"/>
      <c r="K145" s="130"/>
      <c r="L145" s="294">
        <v>276.49</v>
      </c>
      <c r="M145" s="294">
        <v>306.35000000000002</v>
      </c>
      <c r="N145" s="294">
        <v>355.5</v>
      </c>
      <c r="O145" s="294">
        <v>347.79</v>
      </c>
      <c r="P145" s="294">
        <v>382.03</v>
      </c>
      <c r="Q145" s="294">
        <v>498.22</v>
      </c>
      <c r="R145" s="294">
        <v>507.64</v>
      </c>
      <c r="S145" s="294">
        <v>598.22</v>
      </c>
      <c r="T145" s="294">
        <v>577.84</v>
      </c>
      <c r="U145" s="294">
        <v>650.83000000000004</v>
      </c>
      <c r="V145" s="294">
        <v>669.39</v>
      </c>
      <c r="W145" s="294">
        <v>584.41999999999996</v>
      </c>
      <c r="X145" s="294">
        <v>718.3</v>
      </c>
      <c r="Y145" s="294">
        <v>729.37016586400159</v>
      </c>
      <c r="Z145" s="294">
        <v>808.96081244609957</v>
      </c>
      <c r="AA145" s="294">
        <f t="shared" ref="AA145:AA159" si="67">AJ145</f>
        <v>987.38713425590095</v>
      </c>
      <c r="AC145" s="294">
        <v>201.23289001309999</v>
      </c>
      <c r="AD145" s="294">
        <v>437.94723840019992</v>
      </c>
      <c r="AE145" s="294">
        <v>616.23</v>
      </c>
      <c r="AF145" s="294">
        <v>808.96081244609957</v>
      </c>
      <c r="AG145" s="294">
        <v>310.54035252210031</v>
      </c>
      <c r="AH145" s="294">
        <v>570.39587543440064</v>
      </c>
      <c r="AI145" s="294">
        <v>747.1844402707012</v>
      </c>
      <c r="AJ145" s="294">
        <v>987.38713425590095</v>
      </c>
      <c r="AL145" s="294">
        <f t="shared" ref="AL145:AL154" si="68">AC145</f>
        <v>201.23289001309999</v>
      </c>
      <c r="AM145" s="294">
        <f t="shared" ref="AM145:AM159" si="69">AD145-AC145</f>
        <v>236.71434838709993</v>
      </c>
      <c r="AN145" s="294">
        <f t="shared" ref="AN145:AN159" si="70">AE145-AD145</f>
        <v>178.2827615998001</v>
      </c>
      <c r="AO145" s="294">
        <f t="shared" ref="AO145:AO159" si="71">AF145-AE145</f>
        <v>192.73081244609955</v>
      </c>
      <c r="AP145" s="294">
        <f t="shared" ref="AP145:AP154" si="72">AG145</f>
        <v>310.54035252210031</v>
      </c>
      <c r="AQ145" s="294">
        <f>AH145-AG145</f>
        <v>259.85552291230033</v>
      </c>
      <c r="AR145" s="294">
        <f>AI145-AH145</f>
        <v>176.78856483630057</v>
      </c>
      <c r="AS145" s="294">
        <f>AJ145-AI145</f>
        <v>240.20269398519974</v>
      </c>
    </row>
    <row r="146" spans="2:45" ht="15" customHeight="1" x14ac:dyDescent="0.35">
      <c r="B146" s="128" t="s">
        <v>214</v>
      </c>
      <c r="C146" s="128"/>
      <c r="D146" s="128"/>
      <c r="E146" s="128"/>
      <c r="F146" s="128"/>
      <c r="G146" s="128"/>
      <c r="H146" s="128"/>
      <c r="I146" s="128"/>
      <c r="J146" s="128"/>
      <c r="K146" s="128"/>
      <c r="L146" s="294">
        <v>107.01</v>
      </c>
      <c r="M146" s="294">
        <v>111.61</v>
      </c>
      <c r="N146" s="294">
        <v>127.35</v>
      </c>
      <c r="O146" s="294">
        <v>125.1</v>
      </c>
      <c r="P146" s="294">
        <v>123.58</v>
      </c>
      <c r="Q146" s="294">
        <v>197.44</v>
      </c>
      <c r="R146" s="294">
        <v>197.54</v>
      </c>
      <c r="S146" s="294">
        <v>225.57</v>
      </c>
      <c r="T146" s="294">
        <v>185.17</v>
      </c>
      <c r="U146" s="294">
        <v>181.57</v>
      </c>
      <c r="V146" s="294">
        <v>201.78</v>
      </c>
      <c r="W146" s="294">
        <v>177.2</v>
      </c>
      <c r="X146" s="294">
        <v>233.5</v>
      </c>
      <c r="Y146" s="294">
        <v>231.05473169010003</v>
      </c>
      <c r="Z146" s="294">
        <v>303.1079775888</v>
      </c>
      <c r="AA146" s="294">
        <f t="shared" si="67"/>
        <v>420.99959509979999</v>
      </c>
      <c r="AC146" s="294">
        <v>73.117691371900023</v>
      </c>
      <c r="AD146" s="294">
        <v>142.21234958939996</v>
      </c>
      <c r="AE146" s="294">
        <v>209.41</v>
      </c>
      <c r="AF146" s="294">
        <v>303.1079775888</v>
      </c>
      <c r="AG146" s="294">
        <v>113.9471318499</v>
      </c>
      <c r="AH146" s="294">
        <v>219.10265992169997</v>
      </c>
      <c r="AI146" s="294">
        <v>308.26347996940001</v>
      </c>
      <c r="AJ146" s="294">
        <v>420.99959509979999</v>
      </c>
      <c r="AL146" s="294">
        <f t="shared" si="68"/>
        <v>73.117691371900023</v>
      </c>
      <c r="AM146" s="294">
        <f t="shared" si="69"/>
        <v>69.094658217499941</v>
      </c>
      <c r="AN146" s="294">
        <f t="shared" si="70"/>
        <v>67.197650410600033</v>
      </c>
      <c r="AO146" s="294">
        <f t="shared" si="71"/>
        <v>93.697977588800001</v>
      </c>
      <c r="AP146" s="294">
        <f t="shared" si="72"/>
        <v>113.9471318499</v>
      </c>
      <c r="AQ146" s="294">
        <f t="shared" ref="AQ146:AS154" si="73">AH146-AG146</f>
        <v>105.15552807179996</v>
      </c>
      <c r="AR146" s="294">
        <f t="shared" si="73"/>
        <v>89.160820047700042</v>
      </c>
      <c r="AS146" s="294">
        <f t="shared" si="73"/>
        <v>112.73611513039998</v>
      </c>
    </row>
    <row r="147" spans="2:45" ht="15" customHeight="1" x14ac:dyDescent="0.35">
      <c r="B147" s="40" t="s">
        <v>30</v>
      </c>
      <c r="C147" s="40"/>
      <c r="D147" s="40"/>
      <c r="E147" s="40"/>
      <c r="F147" s="40"/>
      <c r="G147" s="40"/>
      <c r="H147" s="40"/>
      <c r="I147" s="40"/>
      <c r="J147" s="40"/>
      <c r="K147" s="40"/>
      <c r="L147" s="285">
        <v>381.97</v>
      </c>
      <c r="M147" s="285">
        <v>414.5</v>
      </c>
      <c r="N147" s="285">
        <v>482.85</v>
      </c>
      <c r="O147" s="285">
        <v>472.89</v>
      </c>
      <c r="P147" s="285">
        <v>505.61</v>
      </c>
      <c r="Q147" s="285">
        <v>695.66</v>
      </c>
      <c r="R147" s="285">
        <v>705.18</v>
      </c>
      <c r="S147" s="285">
        <v>823.79</v>
      </c>
      <c r="T147" s="285">
        <v>763.01</v>
      </c>
      <c r="U147" s="285">
        <v>832.4</v>
      </c>
      <c r="V147" s="285">
        <v>871.17</v>
      </c>
      <c r="W147" s="285">
        <v>761.62</v>
      </c>
      <c r="X147" s="285">
        <v>951.8</v>
      </c>
      <c r="Y147" s="285">
        <v>960.42489755410156</v>
      </c>
      <c r="Z147" s="285">
        <v>1112.0687900348996</v>
      </c>
      <c r="AA147" s="285">
        <f t="shared" si="67"/>
        <v>1408.3867293557009</v>
      </c>
      <c r="AC147" s="285">
        <v>274.350581385</v>
      </c>
      <c r="AD147" s="285">
        <v>580.15958798959991</v>
      </c>
      <c r="AE147" s="285">
        <v>825.63</v>
      </c>
      <c r="AF147" s="285">
        <v>1112.0687900348996</v>
      </c>
      <c r="AG147" s="285">
        <v>424.48748437200032</v>
      </c>
      <c r="AH147" s="285">
        <v>789.49853535610055</v>
      </c>
      <c r="AI147" s="285">
        <v>1055.4479202401012</v>
      </c>
      <c r="AJ147" s="285">
        <v>1408.3867293557009</v>
      </c>
      <c r="AL147" s="285">
        <f t="shared" si="68"/>
        <v>274.350581385</v>
      </c>
      <c r="AM147" s="285">
        <f t="shared" si="69"/>
        <v>305.80900660459992</v>
      </c>
      <c r="AN147" s="285">
        <f t="shared" si="70"/>
        <v>245.47041201040008</v>
      </c>
      <c r="AO147" s="285">
        <f t="shared" si="71"/>
        <v>286.43879003489963</v>
      </c>
      <c r="AP147" s="285">
        <f t="shared" si="72"/>
        <v>424.48748437200032</v>
      </c>
      <c r="AQ147" s="285">
        <f t="shared" si="73"/>
        <v>365.01105098410022</v>
      </c>
      <c r="AR147" s="285">
        <f t="shared" si="73"/>
        <v>265.94938488400066</v>
      </c>
      <c r="AS147" s="285">
        <f t="shared" si="73"/>
        <v>352.93880911559972</v>
      </c>
    </row>
    <row r="148" spans="2:45" ht="15" customHeight="1" x14ac:dyDescent="0.35">
      <c r="B148" s="130" t="s">
        <v>215</v>
      </c>
      <c r="C148" s="130"/>
      <c r="D148" s="130"/>
      <c r="E148" s="130"/>
      <c r="F148" s="130"/>
      <c r="G148" s="130"/>
      <c r="H148" s="130"/>
      <c r="I148" s="130"/>
      <c r="J148" s="130"/>
      <c r="K148" s="130"/>
      <c r="L148" s="294">
        <v>46.02</v>
      </c>
      <c r="M148" s="294">
        <v>17.71</v>
      </c>
      <c r="N148" s="294">
        <v>19.8</v>
      </c>
      <c r="O148" s="294">
        <v>30.03</v>
      </c>
      <c r="P148" s="294">
        <v>17.02</v>
      </c>
      <c r="Q148" s="294">
        <v>19.62</v>
      </c>
      <c r="R148" s="294">
        <v>23.23</v>
      </c>
      <c r="S148" s="294">
        <v>22.11</v>
      </c>
      <c r="T148" s="294">
        <v>148.4</v>
      </c>
      <c r="U148" s="294">
        <v>50.35</v>
      </c>
      <c r="V148" s="294">
        <v>195.1</v>
      </c>
      <c r="W148" s="294">
        <v>270.22000000000003</v>
      </c>
      <c r="X148" s="294">
        <v>89.09</v>
      </c>
      <c r="Y148" s="294">
        <v>42.714944481799762</v>
      </c>
      <c r="Z148" s="294">
        <v>148.96171340670031</v>
      </c>
      <c r="AA148" s="294">
        <f t="shared" si="67"/>
        <v>107.55174236040023</v>
      </c>
      <c r="AC148" s="294">
        <v>80.531608738999935</v>
      </c>
      <c r="AD148" s="294">
        <v>113.20055651329992</v>
      </c>
      <c r="AE148" s="294">
        <v>125.53</v>
      </c>
      <c r="AF148" s="294">
        <v>148.96171340670031</v>
      </c>
      <c r="AG148" s="294">
        <v>8.9256524902000081</v>
      </c>
      <c r="AH148" s="294">
        <v>43.459785573099964</v>
      </c>
      <c r="AI148" s="294">
        <v>72.37917923240002</v>
      </c>
      <c r="AJ148" s="294">
        <v>107.55174236040023</v>
      </c>
      <c r="AL148" s="294">
        <f t="shared" si="68"/>
        <v>80.531608738999935</v>
      </c>
      <c r="AM148" s="294">
        <f t="shared" si="69"/>
        <v>32.66894777429998</v>
      </c>
      <c r="AN148" s="294">
        <f t="shared" si="70"/>
        <v>12.329443486700086</v>
      </c>
      <c r="AO148" s="294">
        <f t="shared" si="71"/>
        <v>23.431713406700311</v>
      </c>
      <c r="AP148" s="294">
        <f t="shared" si="72"/>
        <v>8.9256524902000081</v>
      </c>
      <c r="AQ148" s="294">
        <f t="shared" si="73"/>
        <v>34.534133082899956</v>
      </c>
      <c r="AR148" s="294">
        <f t="shared" si="73"/>
        <v>28.919393659300056</v>
      </c>
      <c r="AS148" s="294">
        <f t="shared" si="73"/>
        <v>35.172563128000206</v>
      </c>
    </row>
    <row r="149" spans="2:45" ht="15" customHeight="1" x14ac:dyDescent="0.35">
      <c r="B149" s="130" t="s">
        <v>216</v>
      </c>
      <c r="C149" s="130"/>
      <c r="D149" s="130"/>
      <c r="E149" s="130"/>
      <c r="F149" s="130"/>
      <c r="G149" s="130"/>
      <c r="H149" s="130"/>
      <c r="I149" s="130"/>
      <c r="J149" s="130"/>
      <c r="K149" s="130"/>
      <c r="L149" s="294">
        <v>139.66</v>
      </c>
      <c r="M149" s="294">
        <v>162.04</v>
      </c>
      <c r="N149" s="294">
        <v>184.99</v>
      </c>
      <c r="O149" s="294">
        <v>173.42</v>
      </c>
      <c r="P149" s="294">
        <v>163.35</v>
      </c>
      <c r="Q149" s="294">
        <v>253.38</v>
      </c>
      <c r="R149" s="294">
        <v>226.88</v>
      </c>
      <c r="S149" s="294">
        <v>247.32</v>
      </c>
      <c r="T149" s="294">
        <v>277</v>
      </c>
      <c r="U149" s="294">
        <v>268.23</v>
      </c>
      <c r="V149" s="294">
        <v>289.52999999999997</v>
      </c>
      <c r="W149" s="294">
        <v>300.31</v>
      </c>
      <c r="X149" s="294">
        <v>421.12</v>
      </c>
      <c r="Y149" s="294">
        <v>449.88300733130166</v>
      </c>
      <c r="Z149" s="294">
        <v>445.4667686684993</v>
      </c>
      <c r="AA149" s="294">
        <f t="shared" si="67"/>
        <v>447.71268890760001</v>
      </c>
      <c r="AB149" s="294"/>
      <c r="AC149" s="294">
        <v>138.62994996879996</v>
      </c>
      <c r="AD149" s="294">
        <v>242.17978642519992</v>
      </c>
      <c r="AE149" s="294">
        <v>339.86</v>
      </c>
      <c r="AF149" s="294">
        <v>445.4667686684993</v>
      </c>
      <c r="AG149" s="294">
        <v>160.60657495900006</v>
      </c>
      <c r="AH149" s="294">
        <v>255.27593919799992</v>
      </c>
      <c r="AI149" s="294">
        <v>345.00252203189967</v>
      </c>
      <c r="AJ149" s="294">
        <v>447.71268890760001</v>
      </c>
      <c r="AL149" s="294">
        <f t="shared" si="68"/>
        <v>138.62994996879996</v>
      </c>
      <c r="AM149" s="294">
        <f t="shared" si="69"/>
        <v>103.54983645639996</v>
      </c>
      <c r="AN149" s="294">
        <f t="shared" si="70"/>
        <v>97.680213574800092</v>
      </c>
      <c r="AO149" s="294">
        <f t="shared" si="71"/>
        <v>105.60676866849929</v>
      </c>
      <c r="AP149" s="294">
        <f t="shared" si="72"/>
        <v>160.60657495900006</v>
      </c>
      <c r="AQ149" s="294">
        <f>AH149-AG149</f>
        <v>94.669364238999862</v>
      </c>
      <c r="AR149" s="294">
        <f>AI149-AH149</f>
        <v>89.726582833899755</v>
      </c>
      <c r="AS149" s="294">
        <f>AJ149-AI149</f>
        <v>102.71016687570034</v>
      </c>
    </row>
    <row r="150" spans="2:45" ht="15" customHeight="1" x14ac:dyDescent="0.35">
      <c r="B150" s="131" t="s">
        <v>217</v>
      </c>
      <c r="C150" s="131"/>
      <c r="D150" s="131"/>
      <c r="E150" s="131"/>
      <c r="F150" s="131"/>
      <c r="G150" s="131"/>
      <c r="H150" s="131"/>
      <c r="I150" s="131"/>
      <c r="J150" s="131"/>
      <c r="K150" s="131"/>
      <c r="L150" s="294">
        <v>93.03</v>
      </c>
      <c r="M150" s="294">
        <v>101.26</v>
      </c>
      <c r="N150" s="294">
        <v>116.46</v>
      </c>
      <c r="O150" s="294">
        <v>108.01</v>
      </c>
      <c r="P150" s="294">
        <v>108.76</v>
      </c>
      <c r="Q150" s="294">
        <v>134.26</v>
      </c>
      <c r="R150" s="294">
        <v>139.49</v>
      </c>
      <c r="S150" s="294">
        <v>155.88</v>
      </c>
      <c r="T150" s="294">
        <v>160.35</v>
      </c>
      <c r="U150" s="294">
        <v>148.25</v>
      </c>
      <c r="V150" s="294">
        <v>163.27000000000001</v>
      </c>
      <c r="W150" s="294">
        <v>156.69999999999999</v>
      </c>
      <c r="X150" s="294">
        <v>202.4</v>
      </c>
      <c r="Y150" s="294">
        <v>214.54476674510141</v>
      </c>
      <c r="Z150" s="294">
        <v>241.89794980989922</v>
      </c>
      <c r="AA150" s="294">
        <f t="shared" si="67"/>
        <v>234.46389378829997</v>
      </c>
      <c r="AB150" s="294"/>
      <c r="AC150" s="294">
        <v>52.99475036039987</v>
      </c>
      <c r="AD150" s="294">
        <v>117.55653819189983</v>
      </c>
      <c r="AE150" s="294">
        <v>181.72</v>
      </c>
      <c r="AF150" s="294">
        <v>241.89794980989922</v>
      </c>
      <c r="AG150" s="294">
        <v>61.887042107300068</v>
      </c>
      <c r="AH150" s="294">
        <v>121.85321421700002</v>
      </c>
      <c r="AI150" s="294">
        <v>179.59281503149995</v>
      </c>
      <c r="AJ150" s="294">
        <v>234.46389378829997</v>
      </c>
      <c r="AL150" s="294">
        <f t="shared" si="68"/>
        <v>52.99475036039987</v>
      </c>
      <c r="AM150" s="294">
        <f t="shared" si="69"/>
        <v>64.56178783149997</v>
      </c>
      <c r="AN150" s="294">
        <f t="shared" si="70"/>
        <v>64.163461808100166</v>
      </c>
      <c r="AO150" s="294">
        <f t="shared" si="71"/>
        <v>60.177949809899218</v>
      </c>
      <c r="AP150" s="294">
        <f t="shared" si="72"/>
        <v>61.887042107300068</v>
      </c>
      <c r="AQ150" s="294">
        <f t="shared" si="73"/>
        <v>59.966172109699947</v>
      </c>
      <c r="AR150" s="294">
        <f t="shared" si="73"/>
        <v>57.739600814499937</v>
      </c>
      <c r="AS150" s="294">
        <f t="shared" si="73"/>
        <v>54.871078756800017</v>
      </c>
    </row>
    <row r="151" spans="2:45" ht="15" customHeight="1" x14ac:dyDescent="0.35">
      <c r="B151" s="131" t="s">
        <v>218</v>
      </c>
      <c r="C151" s="131"/>
      <c r="D151" s="131"/>
      <c r="E151" s="131"/>
      <c r="F151" s="131"/>
      <c r="G151" s="131"/>
      <c r="H151" s="131"/>
      <c r="I151" s="131"/>
      <c r="J151" s="131"/>
      <c r="K151" s="131"/>
      <c r="L151" s="294">
        <v>24.33</v>
      </c>
      <c r="M151" s="294">
        <v>25.94</v>
      </c>
      <c r="N151" s="294">
        <v>29.02</v>
      </c>
      <c r="O151" s="294">
        <v>28.77</v>
      </c>
      <c r="P151" s="294">
        <v>27.82</v>
      </c>
      <c r="Q151" s="294">
        <v>40.159999999999997</v>
      </c>
      <c r="R151" s="294">
        <v>43.87</v>
      </c>
      <c r="S151" s="294">
        <v>50.13</v>
      </c>
      <c r="T151" s="294">
        <v>58.24</v>
      </c>
      <c r="U151" s="294">
        <v>63.29</v>
      </c>
      <c r="V151" s="294">
        <v>76.150000000000006</v>
      </c>
      <c r="W151" s="294">
        <v>89.44</v>
      </c>
      <c r="X151" s="294">
        <v>124.44</v>
      </c>
      <c r="Y151" s="294">
        <v>117.10912342390004</v>
      </c>
      <c r="Z151" s="294">
        <v>110.29673952260008</v>
      </c>
      <c r="AA151" s="294">
        <f t="shared" si="67"/>
        <v>119.10964685290006</v>
      </c>
      <c r="AB151" s="294"/>
      <c r="AC151" s="294">
        <v>27.501423995100016</v>
      </c>
      <c r="AD151" s="294">
        <v>53.170317235700033</v>
      </c>
      <c r="AE151" s="294">
        <v>81.510000000000005</v>
      </c>
      <c r="AF151" s="294">
        <v>110.29673952260008</v>
      </c>
      <c r="AG151" s="294">
        <v>31.010052138000002</v>
      </c>
      <c r="AH151" s="294">
        <v>59.924919786000025</v>
      </c>
      <c r="AI151" s="294">
        <v>88.437728724899912</v>
      </c>
      <c r="AJ151" s="294">
        <v>119.10964685290006</v>
      </c>
      <c r="AL151" s="294">
        <f t="shared" si="68"/>
        <v>27.501423995100016</v>
      </c>
      <c r="AM151" s="294">
        <f t="shared" si="69"/>
        <v>25.668893240600017</v>
      </c>
      <c r="AN151" s="294">
        <f t="shared" si="70"/>
        <v>28.339682764299972</v>
      </c>
      <c r="AO151" s="294">
        <f t="shared" si="71"/>
        <v>28.786739522600072</v>
      </c>
      <c r="AP151" s="294">
        <f t="shared" si="72"/>
        <v>31.010052138000002</v>
      </c>
      <c r="AQ151" s="294">
        <f t="shared" si="73"/>
        <v>28.914867648000023</v>
      </c>
      <c r="AR151" s="294">
        <f t="shared" si="73"/>
        <v>28.512808938899887</v>
      </c>
      <c r="AS151" s="294">
        <f t="shared" si="73"/>
        <v>30.671918128000144</v>
      </c>
    </row>
    <row r="152" spans="2:45" ht="15" customHeight="1" x14ac:dyDescent="0.35">
      <c r="B152" s="131" t="s">
        <v>219</v>
      </c>
      <c r="C152" s="131"/>
      <c r="D152" s="131"/>
      <c r="E152" s="131"/>
      <c r="F152" s="131"/>
      <c r="G152" s="131"/>
      <c r="H152" s="131"/>
      <c r="I152" s="131"/>
      <c r="J152" s="131"/>
      <c r="K152" s="131"/>
      <c r="L152" s="294">
        <v>22.3</v>
      </c>
      <c r="M152" s="294">
        <v>34.840000000000003</v>
      </c>
      <c r="N152" s="294">
        <v>39.520000000000003</v>
      </c>
      <c r="O152" s="294">
        <v>36.64</v>
      </c>
      <c r="P152" s="294">
        <v>26.77</v>
      </c>
      <c r="Q152" s="294">
        <v>78.959999999999994</v>
      </c>
      <c r="R152" s="294">
        <v>43.51</v>
      </c>
      <c r="S152" s="294">
        <v>41.31</v>
      </c>
      <c r="T152" s="294">
        <v>58.41</v>
      </c>
      <c r="U152" s="294">
        <v>56.69</v>
      </c>
      <c r="V152" s="294">
        <v>50.11</v>
      </c>
      <c r="W152" s="294">
        <v>54.18</v>
      </c>
      <c r="X152" s="294">
        <v>94.29</v>
      </c>
      <c r="Y152" s="294">
        <v>118.2291171623002</v>
      </c>
      <c r="Z152" s="294">
        <v>93.272079336000004</v>
      </c>
      <c r="AA152" s="294">
        <f t="shared" si="67"/>
        <v>94.139148266400014</v>
      </c>
      <c r="AB152" s="294"/>
      <c r="AC152" s="294">
        <v>58.133775613300088</v>
      </c>
      <c r="AD152" s="294">
        <v>71.452930997600049</v>
      </c>
      <c r="AE152" s="294">
        <v>76.63</v>
      </c>
      <c r="AF152" s="294">
        <v>93.272079336000004</v>
      </c>
      <c r="AG152" s="294">
        <v>67.709480713700003</v>
      </c>
      <c r="AH152" s="294">
        <v>73.49780519499987</v>
      </c>
      <c r="AI152" s="294">
        <v>76.971978275499808</v>
      </c>
      <c r="AJ152" s="294">
        <v>94.139148266400014</v>
      </c>
      <c r="AL152" s="294">
        <f t="shared" si="68"/>
        <v>58.133775613300088</v>
      </c>
      <c r="AM152" s="294">
        <f t="shared" si="69"/>
        <v>13.319155384299961</v>
      </c>
      <c r="AN152" s="294">
        <f t="shared" si="70"/>
        <v>5.1770690023999464</v>
      </c>
      <c r="AO152" s="294">
        <f t="shared" si="71"/>
        <v>16.642079336000009</v>
      </c>
      <c r="AP152" s="294">
        <f t="shared" si="72"/>
        <v>67.709480713700003</v>
      </c>
      <c r="AQ152" s="294">
        <f t="shared" si="73"/>
        <v>5.7883244812998669</v>
      </c>
      <c r="AR152" s="294">
        <f t="shared" si="73"/>
        <v>3.4741730804999378</v>
      </c>
      <c r="AS152" s="294">
        <f t="shared" si="73"/>
        <v>17.167169990900206</v>
      </c>
    </row>
    <row r="153" spans="2:45" ht="15" customHeight="1" x14ac:dyDescent="0.35">
      <c r="B153" s="130" t="s">
        <v>220</v>
      </c>
      <c r="C153" s="130"/>
      <c r="D153" s="130"/>
      <c r="E153" s="130"/>
      <c r="F153" s="130"/>
      <c r="G153" s="130"/>
      <c r="H153" s="130"/>
      <c r="I153" s="130"/>
      <c r="J153" s="130"/>
      <c r="K153" s="130"/>
      <c r="L153" s="294">
        <v>0</v>
      </c>
      <c r="M153" s="294">
        <v>0</v>
      </c>
      <c r="N153" s="294">
        <v>0</v>
      </c>
      <c r="O153" s="294">
        <v>0</v>
      </c>
      <c r="P153" s="294">
        <v>0</v>
      </c>
      <c r="Q153" s="294">
        <v>0</v>
      </c>
      <c r="R153" s="294">
        <v>0</v>
      </c>
      <c r="S153" s="294">
        <v>0</v>
      </c>
      <c r="T153" s="294">
        <v>0</v>
      </c>
      <c r="U153" s="294">
        <v>0</v>
      </c>
      <c r="V153" s="294">
        <v>-0.19</v>
      </c>
      <c r="W153" s="294">
        <v>15.15</v>
      </c>
      <c r="X153" s="294">
        <v>35.31</v>
      </c>
      <c r="Y153" s="294">
        <v>30.445835061999976</v>
      </c>
      <c r="Z153" s="294">
        <v>42.027775029800004</v>
      </c>
      <c r="AA153" s="294">
        <f t="shared" si="67"/>
        <v>29.731036109500003</v>
      </c>
      <c r="AC153" s="294">
        <v>6.3502000701999943</v>
      </c>
      <c r="AD153" s="294">
        <v>20.044125549799986</v>
      </c>
      <c r="AE153" s="294">
        <v>28.05</v>
      </c>
      <c r="AF153" s="294">
        <v>42.027775029800004</v>
      </c>
      <c r="AG153" s="294">
        <v>11.437631639800005</v>
      </c>
      <c r="AH153" s="294">
        <v>19.100926798900002</v>
      </c>
      <c r="AI153" s="294">
        <v>18.570776439799989</v>
      </c>
      <c r="AJ153" s="294">
        <v>29.731036109500003</v>
      </c>
      <c r="AL153" s="294">
        <f t="shared" si="68"/>
        <v>6.3502000701999943</v>
      </c>
      <c r="AM153" s="294">
        <f t="shared" si="69"/>
        <v>13.693925479599992</v>
      </c>
      <c r="AN153" s="294">
        <f t="shared" si="70"/>
        <v>8.0058744502000145</v>
      </c>
      <c r="AO153" s="294">
        <f t="shared" si="71"/>
        <v>13.977775029800004</v>
      </c>
      <c r="AP153" s="294">
        <f t="shared" si="72"/>
        <v>11.437631639800005</v>
      </c>
      <c r="AQ153" s="294">
        <f t="shared" si="73"/>
        <v>7.6632951590999969</v>
      </c>
      <c r="AR153" s="294">
        <f t="shared" si="73"/>
        <v>-0.53015035910001274</v>
      </c>
      <c r="AS153" s="294">
        <f t="shared" si="73"/>
        <v>11.160259669700014</v>
      </c>
    </row>
    <row r="154" spans="2:45" ht="15" customHeight="1" x14ac:dyDescent="0.35">
      <c r="B154" s="40" t="s">
        <v>70</v>
      </c>
      <c r="C154" s="40"/>
      <c r="D154" s="40"/>
      <c r="E154" s="40"/>
      <c r="F154" s="40"/>
      <c r="G154" s="40"/>
      <c r="H154" s="40"/>
      <c r="I154" s="40"/>
      <c r="J154" s="40"/>
      <c r="K154" s="40"/>
      <c r="L154" s="285">
        <v>288.33</v>
      </c>
      <c r="M154" s="285">
        <v>270.17</v>
      </c>
      <c r="N154" s="285">
        <v>317.66000000000003</v>
      </c>
      <c r="O154" s="285">
        <v>329.5</v>
      </c>
      <c r="P154" s="285">
        <v>359.28</v>
      </c>
      <c r="Q154" s="285">
        <v>461.9</v>
      </c>
      <c r="R154" s="285">
        <v>501.53</v>
      </c>
      <c r="S154" s="285">
        <v>598.58000000000004</v>
      </c>
      <c r="T154" s="285">
        <v>634.41999999999996</v>
      </c>
      <c r="U154" s="285">
        <v>614.53</v>
      </c>
      <c r="V154" s="285">
        <v>776.55</v>
      </c>
      <c r="W154" s="285">
        <v>746.68</v>
      </c>
      <c r="X154" s="285">
        <v>655.08000000000004</v>
      </c>
      <c r="Y154" s="285">
        <v>583.70266976659889</v>
      </c>
      <c r="Z154" s="285">
        <v>857.59150980290212</v>
      </c>
      <c r="AA154" s="285">
        <f t="shared" si="67"/>
        <v>1097.9568189180006</v>
      </c>
      <c r="AC154" s="285">
        <v>222.60244022539987</v>
      </c>
      <c r="AD154" s="285">
        <v>471.22448362749992</v>
      </c>
      <c r="AE154" s="285">
        <v>639.35</v>
      </c>
      <c r="AF154" s="285">
        <v>857.59150980290212</v>
      </c>
      <c r="AG154" s="285">
        <v>284.24419354300005</v>
      </c>
      <c r="AH154" s="285">
        <v>596.78330853010073</v>
      </c>
      <c r="AI154" s="285">
        <v>801.39535388040179</v>
      </c>
      <c r="AJ154" s="285">
        <v>1097.9568189180006</v>
      </c>
      <c r="AL154" s="285">
        <f t="shared" si="68"/>
        <v>222.60244022539987</v>
      </c>
      <c r="AM154" s="285">
        <f t="shared" si="69"/>
        <v>248.62204340210005</v>
      </c>
      <c r="AN154" s="285">
        <f t="shared" si="70"/>
        <v>168.1255163725001</v>
      </c>
      <c r="AO154" s="285">
        <f t="shared" si="71"/>
        <v>218.2415098029021</v>
      </c>
      <c r="AP154" s="285">
        <f t="shared" si="72"/>
        <v>284.24419354300005</v>
      </c>
      <c r="AQ154" s="285">
        <f t="shared" si="73"/>
        <v>312.53911498710067</v>
      </c>
      <c r="AR154" s="285">
        <f t="shared" si="73"/>
        <v>204.61204535030106</v>
      </c>
      <c r="AS154" s="285">
        <f t="shared" si="73"/>
        <v>296.56146503759885</v>
      </c>
    </row>
    <row r="155" spans="2:45" ht="15" customHeight="1" x14ac:dyDescent="0.35">
      <c r="B155" s="132" t="s">
        <v>221</v>
      </c>
      <c r="C155" s="132"/>
      <c r="D155" s="132"/>
      <c r="E155" s="132"/>
      <c r="F155" s="132"/>
      <c r="G155" s="132"/>
      <c r="H155" s="132"/>
      <c r="I155" s="132"/>
      <c r="J155" s="132"/>
      <c r="K155" s="132"/>
      <c r="L155" s="308">
        <v>0.75</v>
      </c>
      <c r="M155" s="308">
        <v>0.65</v>
      </c>
      <c r="N155" s="308">
        <v>0.66</v>
      </c>
      <c r="O155" s="308">
        <v>0.7</v>
      </c>
      <c r="P155" s="308">
        <v>0.71</v>
      </c>
      <c r="Q155" s="308">
        <v>0.66</v>
      </c>
      <c r="R155" s="308">
        <v>0.71</v>
      </c>
      <c r="S155" s="308">
        <v>0.73</v>
      </c>
      <c r="T155" s="308">
        <v>0.83</v>
      </c>
      <c r="U155" s="308">
        <v>0.74</v>
      </c>
      <c r="V155" s="308">
        <v>0.89</v>
      </c>
      <c r="W155" s="308">
        <v>0.98</v>
      </c>
      <c r="X155" s="308">
        <v>0.69</v>
      </c>
      <c r="Y155" s="308">
        <v>0.6077546211610142</v>
      </c>
      <c r="Z155" s="308">
        <v>0.77116768089138499</v>
      </c>
      <c r="AA155" s="308">
        <f t="shared" si="67"/>
        <v>0.77958475185312659</v>
      </c>
      <c r="AC155" s="308">
        <v>0.81137950975587236</v>
      </c>
      <c r="AD155" s="308">
        <v>0.81223251909084571</v>
      </c>
      <c r="AE155" s="308">
        <v>0.77</v>
      </c>
      <c r="AF155" s="308">
        <v>0.77116768089138499</v>
      </c>
      <c r="AG155" s="308">
        <v>0.66961737155459256</v>
      </c>
      <c r="AH155" s="308">
        <v>0.75590172977448744</v>
      </c>
      <c r="AI155" s="308">
        <v>0.7592940764884869</v>
      </c>
      <c r="AJ155" s="308">
        <v>0.77958475185312659</v>
      </c>
      <c r="AL155" s="308"/>
      <c r="AM155" s="308">
        <f t="shared" si="69"/>
        <v>8.5300933497334253E-4</v>
      </c>
      <c r="AN155" s="308">
        <f t="shared" si="70"/>
        <v>-4.2232519090845688E-2</v>
      </c>
      <c r="AO155" s="308">
        <f t="shared" si="71"/>
        <v>1.1676808913849701E-3</v>
      </c>
      <c r="AP155" s="308"/>
      <c r="AQ155" s="308"/>
      <c r="AR155" s="308"/>
      <c r="AS155" s="308"/>
    </row>
    <row r="156" spans="2:45" ht="15" customHeight="1" x14ac:dyDescent="0.35">
      <c r="B156" s="129" t="s">
        <v>222</v>
      </c>
      <c r="C156" s="129"/>
      <c r="D156" s="129"/>
      <c r="E156" s="129"/>
      <c r="F156" s="129"/>
      <c r="G156" s="129"/>
      <c r="H156" s="129"/>
      <c r="I156" s="129"/>
      <c r="J156" s="129"/>
      <c r="K156" s="129"/>
      <c r="L156" s="294">
        <v>0</v>
      </c>
      <c r="M156" s="294">
        <v>0</v>
      </c>
      <c r="N156" s="294">
        <v>0</v>
      </c>
      <c r="O156" s="294">
        <v>1.17</v>
      </c>
      <c r="P156" s="294">
        <v>0</v>
      </c>
      <c r="Q156" s="294">
        <v>-0.19</v>
      </c>
      <c r="R156" s="294">
        <v>-0.09</v>
      </c>
      <c r="S156" s="294">
        <v>-0.37</v>
      </c>
      <c r="T156" s="294">
        <v>-0.28000000000000003</v>
      </c>
      <c r="U156" s="294">
        <v>0</v>
      </c>
      <c r="V156" s="294">
        <v>0</v>
      </c>
      <c r="W156" s="294">
        <v>0.78</v>
      </c>
      <c r="X156" s="294">
        <v>-0.08</v>
      </c>
      <c r="Y156" s="294">
        <v>-0.31444533399999997</v>
      </c>
      <c r="Z156" s="294">
        <v>0</v>
      </c>
      <c r="AA156" s="294">
        <f t="shared" si="67"/>
        <v>0</v>
      </c>
      <c r="AC156" s="294">
        <v>0</v>
      </c>
      <c r="AD156" s="294">
        <v>0</v>
      </c>
      <c r="AE156" s="294">
        <v>0</v>
      </c>
      <c r="AF156" s="294">
        <v>0</v>
      </c>
      <c r="AG156" s="294">
        <v>0</v>
      </c>
      <c r="AH156" s="294">
        <v>0</v>
      </c>
      <c r="AI156" s="294">
        <v>0</v>
      </c>
      <c r="AJ156" s="294">
        <v>0</v>
      </c>
      <c r="AL156" s="294">
        <f>AC156</f>
        <v>0</v>
      </c>
      <c r="AM156" s="294">
        <f t="shared" si="69"/>
        <v>0</v>
      </c>
      <c r="AN156" s="294">
        <f t="shared" si="70"/>
        <v>0</v>
      </c>
      <c r="AO156" s="294">
        <f t="shared" si="71"/>
        <v>0</v>
      </c>
      <c r="AP156" s="294">
        <f t="shared" ref="AP156:AP159" si="74">AG156</f>
        <v>0</v>
      </c>
      <c r="AQ156" s="294">
        <f t="shared" ref="AQ156:AS159" si="75">AH156-AG156</f>
        <v>0</v>
      </c>
      <c r="AR156" s="294">
        <f t="shared" si="75"/>
        <v>0</v>
      </c>
      <c r="AS156" s="294">
        <f t="shared" si="75"/>
        <v>0</v>
      </c>
    </row>
    <row r="157" spans="2:45" ht="15" customHeight="1" x14ac:dyDescent="0.35">
      <c r="B157" s="129" t="s">
        <v>223</v>
      </c>
      <c r="C157" s="129"/>
      <c r="D157" s="129"/>
      <c r="E157" s="129"/>
      <c r="F157" s="129"/>
      <c r="G157" s="129"/>
      <c r="H157" s="129"/>
      <c r="I157" s="129"/>
      <c r="J157" s="129"/>
      <c r="K157" s="129"/>
      <c r="L157" s="294">
        <v>222.26</v>
      </c>
      <c r="M157" s="294">
        <v>209.65</v>
      </c>
      <c r="N157" s="294">
        <v>233.46</v>
      </c>
      <c r="O157" s="294">
        <v>216.81</v>
      </c>
      <c r="P157" s="294">
        <v>219.82</v>
      </c>
      <c r="Q157" s="294">
        <v>287.91000000000003</v>
      </c>
      <c r="R157" s="294">
        <v>310.01</v>
      </c>
      <c r="S157" s="294">
        <v>275.02</v>
      </c>
      <c r="T157" s="294">
        <v>288.69</v>
      </c>
      <c r="U157" s="294">
        <v>333.18</v>
      </c>
      <c r="V157" s="294">
        <v>374.92</v>
      </c>
      <c r="W157" s="294">
        <v>350.52</v>
      </c>
      <c r="X157" s="294">
        <v>416.8</v>
      </c>
      <c r="Y157" s="294">
        <v>459.34811795620038</v>
      </c>
      <c r="Z157" s="294">
        <v>488.40972325920023</v>
      </c>
      <c r="AA157" s="294">
        <f t="shared" si="67"/>
        <v>604.02238163280015</v>
      </c>
      <c r="AC157" s="294">
        <v>109.55756052580011</v>
      </c>
      <c r="AD157" s="294">
        <v>219.28920980570052</v>
      </c>
      <c r="AE157" s="294">
        <v>334.94</v>
      </c>
      <c r="AF157" s="294">
        <v>488.40972325920023</v>
      </c>
      <c r="AG157" s="294">
        <v>155.26565899409997</v>
      </c>
      <c r="AH157" s="294">
        <v>310.40538670859996</v>
      </c>
      <c r="AI157" s="294">
        <v>456.60226615829993</v>
      </c>
      <c r="AJ157" s="294">
        <v>604.02238163280015</v>
      </c>
      <c r="AL157" s="294">
        <f>AC157</f>
        <v>109.55756052580011</v>
      </c>
      <c r="AM157" s="294">
        <f t="shared" si="69"/>
        <v>109.73164927990041</v>
      </c>
      <c r="AN157" s="294">
        <f t="shared" si="70"/>
        <v>115.65079019429947</v>
      </c>
      <c r="AO157" s="294">
        <f t="shared" si="71"/>
        <v>153.46972325920024</v>
      </c>
      <c r="AP157" s="294">
        <f t="shared" si="74"/>
        <v>155.26565899409997</v>
      </c>
      <c r="AQ157" s="294">
        <f t="shared" si="75"/>
        <v>155.1397277145</v>
      </c>
      <c r="AR157" s="294">
        <f t="shared" si="75"/>
        <v>146.19687944969996</v>
      </c>
      <c r="AS157" s="294">
        <f t="shared" si="75"/>
        <v>147.42011547450022</v>
      </c>
    </row>
    <row r="158" spans="2:45" ht="15" customHeight="1" x14ac:dyDescent="0.35">
      <c r="B158" s="129" t="s">
        <v>224</v>
      </c>
      <c r="C158" s="129"/>
      <c r="D158" s="129"/>
      <c r="E158" s="129"/>
      <c r="F158" s="129"/>
      <c r="G158" s="129"/>
      <c r="H158" s="129"/>
      <c r="I158" s="129"/>
      <c r="J158" s="129"/>
      <c r="K158" s="129"/>
      <c r="L158" s="294">
        <v>9.8699999999999992</v>
      </c>
      <c r="M158" s="294">
        <v>13.69</v>
      </c>
      <c r="N158" s="294">
        <v>14.11</v>
      </c>
      <c r="O158" s="294">
        <v>17.38</v>
      </c>
      <c r="P158" s="294">
        <v>17.38</v>
      </c>
      <c r="Q158" s="294">
        <v>20.82</v>
      </c>
      <c r="R158" s="294">
        <v>20.88</v>
      </c>
      <c r="S158" s="294">
        <v>16.14</v>
      </c>
      <c r="T158" s="294">
        <v>15.44</v>
      </c>
      <c r="U158" s="294">
        <v>16.28</v>
      </c>
      <c r="V158" s="294">
        <v>15.96</v>
      </c>
      <c r="W158" s="294">
        <v>15.41</v>
      </c>
      <c r="X158" s="294">
        <v>17.440000000000001</v>
      </c>
      <c r="Y158" s="294">
        <v>17.091977029199995</v>
      </c>
      <c r="Z158" s="294">
        <v>21.800196299999993</v>
      </c>
      <c r="AA158" s="294">
        <f t="shared" si="67"/>
        <v>28.224202400299998</v>
      </c>
      <c r="AC158" s="294">
        <v>4.2729638100000003</v>
      </c>
      <c r="AD158" s="294">
        <v>8.599727559999998</v>
      </c>
      <c r="AE158" s="294">
        <v>12.84</v>
      </c>
      <c r="AF158" s="294">
        <v>21.800196299999993</v>
      </c>
      <c r="AG158" s="294">
        <v>11.245603879899996</v>
      </c>
      <c r="AH158" s="294">
        <v>16.876831070000001</v>
      </c>
      <c r="AI158" s="294">
        <v>22.392192840499998</v>
      </c>
      <c r="AJ158" s="294">
        <v>28.224202400299998</v>
      </c>
      <c r="AL158" s="294">
        <f>AC158</f>
        <v>4.2729638100000003</v>
      </c>
      <c r="AM158" s="294">
        <f t="shared" si="69"/>
        <v>4.3267637499999978</v>
      </c>
      <c r="AN158" s="294">
        <f t="shared" si="70"/>
        <v>4.2402724400000018</v>
      </c>
      <c r="AO158" s="294">
        <f t="shared" si="71"/>
        <v>8.9601962999999927</v>
      </c>
      <c r="AP158" s="294">
        <f t="shared" si="74"/>
        <v>11.245603879899996</v>
      </c>
      <c r="AQ158" s="294">
        <f t="shared" si="75"/>
        <v>5.6312271901000059</v>
      </c>
      <c r="AR158" s="294">
        <f t="shared" si="75"/>
        <v>5.5153617704999967</v>
      </c>
      <c r="AS158" s="294">
        <f t="shared" si="75"/>
        <v>5.8320095597999995</v>
      </c>
    </row>
    <row r="159" spans="2:45" ht="15" customHeight="1" x14ac:dyDescent="0.35">
      <c r="B159" s="6" t="s">
        <v>166</v>
      </c>
      <c r="C159" s="6"/>
      <c r="D159" s="6"/>
      <c r="E159" s="6"/>
      <c r="F159" s="6"/>
      <c r="G159" s="6"/>
      <c r="H159" s="6"/>
      <c r="I159" s="6"/>
      <c r="J159" s="6"/>
      <c r="K159" s="6"/>
      <c r="L159" s="285">
        <v>75.94</v>
      </c>
      <c r="M159" s="285">
        <v>74.209999999999994</v>
      </c>
      <c r="N159" s="285">
        <v>98.32</v>
      </c>
      <c r="O159" s="285">
        <v>128.9</v>
      </c>
      <c r="P159" s="285">
        <v>156.84</v>
      </c>
      <c r="Q159" s="285">
        <v>195</v>
      </c>
      <c r="R159" s="285">
        <v>212.49</v>
      </c>
      <c r="S159" s="285">
        <v>340.06</v>
      </c>
      <c r="T159" s="285">
        <v>361.44</v>
      </c>
      <c r="U159" s="285">
        <v>297.63</v>
      </c>
      <c r="V159" s="285">
        <v>417.6</v>
      </c>
      <c r="W159" s="285">
        <v>410.79</v>
      </c>
      <c r="X159" s="285">
        <v>255.81</v>
      </c>
      <c r="Y159" s="285">
        <v>141.76097417359679</v>
      </c>
      <c r="Z159" s="285">
        <v>390.98198284370034</v>
      </c>
      <c r="AA159" s="285">
        <f t="shared" si="67"/>
        <v>522.15863968550025</v>
      </c>
      <c r="AC159" s="285">
        <v>117.31784350959994</v>
      </c>
      <c r="AD159" s="285">
        <v>260.5350013817993</v>
      </c>
      <c r="AE159" s="285">
        <v>317.26</v>
      </c>
      <c r="AF159" s="285">
        <v>390.98198284370034</v>
      </c>
      <c r="AG159" s="285">
        <v>140.2241384288003</v>
      </c>
      <c r="AH159" s="285">
        <v>303.25475289150086</v>
      </c>
      <c r="AI159" s="285">
        <v>367.18528056260152</v>
      </c>
      <c r="AJ159" s="285">
        <v>522.15863968550025</v>
      </c>
      <c r="AL159" s="285">
        <f>AC159</f>
        <v>117.31784350959994</v>
      </c>
      <c r="AM159" s="285">
        <f t="shared" si="69"/>
        <v>143.21715787219938</v>
      </c>
      <c r="AN159" s="285">
        <f t="shared" si="70"/>
        <v>56.724998618200686</v>
      </c>
      <c r="AO159" s="285">
        <f t="shared" si="71"/>
        <v>73.721982843700346</v>
      </c>
      <c r="AP159" s="285">
        <f t="shared" si="74"/>
        <v>140.2241384288003</v>
      </c>
      <c r="AQ159" s="285">
        <f t="shared" si="75"/>
        <v>163.03061446270056</v>
      </c>
      <c r="AR159" s="285">
        <f t="shared" si="75"/>
        <v>63.930527671100663</v>
      </c>
      <c r="AS159" s="285">
        <f t="shared" si="75"/>
        <v>154.97335912289873</v>
      </c>
    </row>
    <row r="161" spans="2:45" ht="15" customHeight="1" x14ac:dyDescent="0.35">
      <c r="B161" s="166" t="s">
        <v>129</v>
      </c>
      <c r="C161" s="166"/>
      <c r="D161" s="166"/>
      <c r="E161" s="166"/>
      <c r="F161" s="166"/>
      <c r="G161" s="166"/>
      <c r="H161" s="166"/>
      <c r="I161" s="166"/>
      <c r="J161" s="166"/>
      <c r="K161" s="166"/>
      <c r="L161" s="218">
        <v>2010</v>
      </c>
      <c r="M161" s="218">
        <v>2011</v>
      </c>
      <c r="N161" s="218">
        <v>2012</v>
      </c>
      <c r="O161" s="218">
        <v>2013</v>
      </c>
      <c r="P161" s="218">
        <v>2014</v>
      </c>
      <c r="Q161" s="218">
        <v>2015</v>
      </c>
      <c r="R161" s="218">
        <v>2016</v>
      </c>
      <c r="S161" s="218">
        <v>2017</v>
      </c>
      <c r="T161" s="218">
        <v>2018</v>
      </c>
      <c r="U161" s="218">
        <v>2019</v>
      </c>
      <c r="V161" s="218">
        <v>2020</v>
      </c>
      <c r="W161" s="218">
        <v>2021</v>
      </c>
      <c r="X161" s="218">
        <v>2022</v>
      </c>
      <c r="Y161" s="218">
        <v>2023</v>
      </c>
      <c r="Z161" s="219">
        <v>2024</v>
      </c>
      <c r="AA161" s="220">
        <v>2025</v>
      </c>
      <c r="AC161" s="221" t="s">
        <v>3</v>
      </c>
      <c r="AD161" s="221" t="s">
        <v>4</v>
      </c>
      <c r="AE161" s="221" t="s">
        <v>5</v>
      </c>
      <c r="AF161" s="221">
        <v>2024</v>
      </c>
      <c r="AG161" s="222" t="s">
        <v>6</v>
      </c>
      <c r="AH161" s="222" t="s">
        <v>7</v>
      </c>
      <c r="AI161" s="222" t="s">
        <v>8</v>
      </c>
      <c r="AJ161" s="222">
        <v>2025</v>
      </c>
      <c r="AL161" s="221" t="s">
        <v>3</v>
      </c>
      <c r="AM161" s="221" t="s">
        <v>24</v>
      </c>
      <c r="AN161" s="221" t="s">
        <v>25</v>
      </c>
      <c r="AO161" s="221" t="s">
        <v>26</v>
      </c>
      <c r="AP161" s="222" t="s">
        <v>6</v>
      </c>
      <c r="AQ161" s="222" t="s">
        <v>27</v>
      </c>
      <c r="AR161" s="222" t="s">
        <v>28</v>
      </c>
      <c r="AS161" s="222" t="s">
        <v>29</v>
      </c>
    </row>
    <row r="162" spans="2:45" ht="15" customHeight="1" x14ac:dyDescent="0.35">
      <c r="B162" s="6" t="s">
        <v>225</v>
      </c>
      <c r="C162" s="6"/>
      <c r="D162" s="6"/>
      <c r="E162" s="6"/>
      <c r="F162" s="6"/>
      <c r="G162" s="6"/>
      <c r="H162" s="6"/>
      <c r="I162" s="6"/>
      <c r="J162" s="6"/>
      <c r="K162" s="6"/>
      <c r="L162" s="285">
        <v>3223.52</v>
      </c>
      <c r="M162" s="285">
        <v>3421.52</v>
      </c>
      <c r="N162" s="285">
        <v>3636.78</v>
      </c>
      <c r="O162" s="285">
        <v>3505.9</v>
      </c>
      <c r="P162" s="285">
        <v>3834.9</v>
      </c>
      <c r="Q162" s="285">
        <v>4232.8999999999996</v>
      </c>
      <c r="R162" s="285">
        <v>4861.3999999999996</v>
      </c>
      <c r="S162" s="285">
        <v>5284.4</v>
      </c>
      <c r="T162" s="285">
        <v>5561.91</v>
      </c>
      <c r="U162" s="285">
        <v>5943.51</v>
      </c>
      <c r="V162" s="285">
        <v>6295.51</v>
      </c>
      <c r="W162" s="285">
        <v>6437.72</v>
      </c>
      <c r="X162" s="285">
        <v>6650.18</v>
      </c>
      <c r="Y162" s="285" vm="87">
        <v>7812.8719999999985</v>
      </c>
      <c r="Z162" s="285" vm="402">
        <v>9047.1660000000284</v>
      </c>
      <c r="AA162" s="285" vm="922">
        <f t="shared" ref="AA162:AA166" si="76">AJ162</f>
        <v>10108.632100000026</v>
      </c>
      <c r="AC162" s="285" vm="127">
        <v>7590.1720000000005</v>
      </c>
      <c r="AD162" s="318" vm="251">
        <v>7891.4060000000018</v>
      </c>
      <c r="AE162" s="285" vm="373">
        <v>8091.1410000000151</v>
      </c>
      <c r="AF162" s="285" vm="402">
        <v>9047.1660000000284</v>
      </c>
      <c r="AG162" s="285" vm="561">
        <v>9044.3659000000443</v>
      </c>
      <c r="AH162" s="318" vm="657">
        <v>9305.1010000000133</v>
      </c>
      <c r="AI162" s="318" vm="864">
        <v>9429.4652999999998</v>
      </c>
      <c r="AJ162" s="318" vm="922">
        <v>10108.632100000026</v>
      </c>
      <c r="AL162" s="285"/>
      <c r="AM162" s="285"/>
      <c r="AN162" s="285"/>
      <c r="AO162" s="285"/>
      <c r="AP162" s="285"/>
      <c r="AQ162" s="285"/>
      <c r="AR162" s="285"/>
      <c r="AS162" s="285"/>
    </row>
    <row r="163" spans="2:45" ht="15" customHeight="1" x14ac:dyDescent="0.35">
      <c r="B163" s="128" t="s">
        <v>226</v>
      </c>
      <c r="C163" s="128"/>
      <c r="D163" s="128"/>
      <c r="E163" s="128"/>
      <c r="F163" s="128"/>
      <c r="G163" s="128"/>
      <c r="H163" s="128"/>
      <c r="I163" s="128"/>
      <c r="J163" s="128"/>
      <c r="K163" s="128"/>
      <c r="L163" s="294">
        <v>2459.08</v>
      </c>
      <c r="M163" s="294">
        <v>2658.73</v>
      </c>
      <c r="N163" s="294">
        <v>2875.78</v>
      </c>
      <c r="O163" s="294">
        <v>2907.07</v>
      </c>
      <c r="P163" s="294">
        <v>3251.33</v>
      </c>
      <c r="Q163" s="294">
        <v>3659.2</v>
      </c>
      <c r="R163" s="294">
        <v>4046.08</v>
      </c>
      <c r="S163" s="294">
        <v>4370.58</v>
      </c>
      <c r="T163" s="294">
        <v>4538.9799999999996</v>
      </c>
      <c r="U163" s="294">
        <v>4917.3100000000004</v>
      </c>
      <c r="V163" s="294">
        <v>5057.17</v>
      </c>
      <c r="W163" s="294">
        <v>5137.37</v>
      </c>
      <c r="X163" s="294">
        <v>5253.83</v>
      </c>
      <c r="Y163" s="294" vm="74">
        <v>5766.5133119755001</v>
      </c>
      <c r="Z163" s="294" vm="447">
        <v>7799.1038999999901</v>
      </c>
      <c r="AA163" s="294" vm="771">
        <f t="shared" si="76"/>
        <v>8687.4999000000262</v>
      </c>
      <c r="AC163" s="294" vm="162">
        <v>6363.0538999999999</v>
      </c>
      <c r="AD163" s="292" vm="224">
        <v>6664.2879000000003</v>
      </c>
      <c r="AE163" s="286" vm="374">
        <v>6869.0789000000159</v>
      </c>
      <c r="AF163" s="286" vm="447">
        <v>7799.1038999999901</v>
      </c>
      <c r="AG163" s="286" vm="562">
        <v>7306.4833000000144</v>
      </c>
      <c r="AH163" s="292" vm="654">
        <v>7868.048800000015</v>
      </c>
      <c r="AI163" s="292" vm="881">
        <v>8006.3331000000017</v>
      </c>
      <c r="AJ163" s="292" vm="771">
        <v>8687.4999000000262</v>
      </c>
      <c r="AL163" s="294"/>
      <c r="AM163" s="294"/>
      <c r="AN163" s="294"/>
      <c r="AO163" s="294"/>
      <c r="AP163" s="294"/>
      <c r="AQ163" s="294"/>
      <c r="AR163" s="294"/>
      <c r="AS163" s="294"/>
    </row>
    <row r="164" spans="2:45" ht="15" customHeight="1" x14ac:dyDescent="0.35">
      <c r="B164" s="128" t="s">
        <v>227</v>
      </c>
      <c r="C164" s="128"/>
      <c r="D164" s="128"/>
      <c r="E164" s="128"/>
      <c r="F164" s="128"/>
      <c r="G164" s="128"/>
      <c r="H164" s="128"/>
      <c r="I164" s="128"/>
      <c r="J164" s="128"/>
      <c r="K164" s="128"/>
      <c r="L164" s="294">
        <v>764.45</v>
      </c>
      <c r="M164" s="294">
        <v>762.8</v>
      </c>
      <c r="N164" s="294">
        <v>761</v>
      </c>
      <c r="O164" s="294">
        <v>568.83000000000004</v>
      </c>
      <c r="P164" s="294">
        <v>553.57000000000005</v>
      </c>
      <c r="Q164" s="294">
        <v>543.70000000000005</v>
      </c>
      <c r="R164" s="294">
        <v>585.32000000000005</v>
      </c>
      <c r="S164" s="294">
        <v>684.32</v>
      </c>
      <c r="T164" s="294">
        <v>793.43</v>
      </c>
      <c r="U164" s="294">
        <v>796.7</v>
      </c>
      <c r="V164" s="294">
        <v>771.04</v>
      </c>
      <c r="W164" s="294">
        <v>771.04</v>
      </c>
      <c r="X164" s="294">
        <v>771.04</v>
      </c>
      <c r="Y164" s="294" vm="483">
        <v>1123.9986892755003</v>
      </c>
      <c r="Z164" s="294" vm="448">
        <v>622.8021</v>
      </c>
      <c r="AA164" s="294" vm="792">
        <f t="shared" si="76"/>
        <v>795.87220000000002</v>
      </c>
      <c r="AC164" s="294" vm="162">
        <v>601.85810000000004</v>
      </c>
      <c r="AD164" s="292" vm="252">
        <v>601.85810000000004</v>
      </c>
      <c r="AE164" s="286" vm="375">
        <v>596.8021</v>
      </c>
      <c r="AF164" s="286" vm="448">
        <v>622.8021</v>
      </c>
      <c r="AG164" s="286" vm="563">
        <v>1112.6226000000001</v>
      </c>
      <c r="AH164" s="292" vm="651">
        <v>811.79219999999998</v>
      </c>
      <c r="AI164" s="292" vm="872">
        <v>797.87220000000002</v>
      </c>
      <c r="AJ164" s="292" vm="792">
        <v>795.87220000000002</v>
      </c>
      <c r="AL164" s="294"/>
      <c r="AM164" s="294"/>
      <c r="AN164" s="294"/>
      <c r="AO164" s="294"/>
      <c r="AP164" s="294"/>
      <c r="AQ164" s="294"/>
      <c r="AR164" s="294"/>
      <c r="AS164" s="294"/>
    </row>
    <row r="165" spans="2:45" ht="15" customHeight="1" x14ac:dyDescent="0.35">
      <c r="B165" s="128" t="s">
        <v>191</v>
      </c>
      <c r="C165" s="128"/>
      <c r="D165" s="128"/>
      <c r="E165" s="128"/>
      <c r="F165" s="128"/>
      <c r="G165" s="128"/>
      <c r="H165" s="128"/>
      <c r="I165" s="128"/>
      <c r="J165" s="128"/>
      <c r="K165" s="128"/>
      <c r="L165" s="294" t="s">
        <v>18</v>
      </c>
      <c r="M165" s="294" t="s">
        <v>18</v>
      </c>
      <c r="N165" s="294" t="s">
        <v>18</v>
      </c>
      <c r="O165" s="294">
        <v>30</v>
      </c>
      <c r="P165" s="294">
        <v>30</v>
      </c>
      <c r="Q165" s="294">
        <v>30</v>
      </c>
      <c r="R165" s="294">
        <v>30</v>
      </c>
      <c r="S165" s="294">
        <v>30</v>
      </c>
      <c r="T165" s="294">
        <v>30</v>
      </c>
      <c r="U165" s="294">
        <v>30</v>
      </c>
      <c r="V165" s="294">
        <v>67.8</v>
      </c>
      <c r="W165" s="294">
        <v>129.80000000000001</v>
      </c>
      <c r="X165" s="294">
        <v>129.80000000000001</v>
      </c>
      <c r="Y165" s="294" vm="484">
        <v>426.86</v>
      </c>
      <c r="Z165" s="294" vm="449">
        <v>129.76</v>
      </c>
      <c r="AA165" s="294" vm="802">
        <f t="shared" si="76"/>
        <v>129.76</v>
      </c>
      <c r="AC165" s="294" vm="163">
        <v>129.76</v>
      </c>
      <c r="AD165" s="292" vm="253">
        <v>129.76</v>
      </c>
      <c r="AE165" s="286" vm="376">
        <v>129.76</v>
      </c>
      <c r="AF165" s="286" vm="449">
        <v>129.76</v>
      </c>
      <c r="AG165" s="286" vm="513">
        <v>129.76</v>
      </c>
      <c r="AH165" s="292" vm="692">
        <v>129.76</v>
      </c>
      <c r="AI165" s="292" vm="861">
        <v>129.76</v>
      </c>
      <c r="AJ165" s="292" vm="802">
        <v>129.76</v>
      </c>
      <c r="AL165" s="294"/>
      <c r="AM165" s="294"/>
      <c r="AN165" s="294"/>
      <c r="AO165" s="294"/>
      <c r="AP165" s="294"/>
      <c r="AQ165" s="294"/>
      <c r="AR165" s="294"/>
      <c r="AS165" s="294"/>
    </row>
    <row r="166" spans="2:45" ht="15" customHeight="1" x14ac:dyDescent="0.35">
      <c r="B166" s="128" t="s">
        <v>192</v>
      </c>
      <c r="C166" s="128"/>
      <c r="D166" s="128"/>
      <c r="E166" s="128"/>
      <c r="F166" s="128"/>
      <c r="G166" s="128"/>
      <c r="H166" s="128"/>
      <c r="I166" s="128"/>
      <c r="J166" s="128"/>
      <c r="K166" s="128"/>
      <c r="L166" s="294" t="s">
        <v>18</v>
      </c>
      <c r="M166" s="294" t="s">
        <v>18</v>
      </c>
      <c r="N166" s="294" t="s">
        <v>18</v>
      </c>
      <c r="O166" s="294" t="s">
        <v>18</v>
      </c>
      <c r="P166" s="294" t="s">
        <v>18</v>
      </c>
      <c r="Q166" s="294" t="s">
        <v>18</v>
      </c>
      <c r="R166" s="294">
        <v>200</v>
      </c>
      <c r="S166" s="294">
        <v>199.5</v>
      </c>
      <c r="T166" s="294">
        <v>199.5</v>
      </c>
      <c r="U166" s="294">
        <v>199.5</v>
      </c>
      <c r="V166" s="294">
        <v>399.5</v>
      </c>
      <c r="W166" s="294">
        <v>399.5</v>
      </c>
      <c r="X166" s="294">
        <v>495.5</v>
      </c>
      <c r="Y166" s="294" vm="485">
        <v>495.5</v>
      </c>
      <c r="Z166" s="294" vm="450">
        <v>495.5</v>
      </c>
      <c r="AA166" s="294" vm="917">
        <f t="shared" si="76"/>
        <v>495.5</v>
      </c>
      <c r="AC166" s="294" vm="136">
        <v>495.5</v>
      </c>
      <c r="AD166" s="292" vm="214">
        <v>495.5</v>
      </c>
      <c r="AE166" s="286" vm="377">
        <v>495.5</v>
      </c>
      <c r="AF166" s="286" vm="450">
        <v>495.5</v>
      </c>
      <c r="AG166" s="286" vm="564">
        <v>495.5</v>
      </c>
      <c r="AH166" s="292" vm="691">
        <v>495.5</v>
      </c>
      <c r="AI166" s="292" vm="904">
        <v>495.5</v>
      </c>
      <c r="AJ166" s="292" vm="917">
        <v>495.5</v>
      </c>
      <c r="AL166" s="294"/>
      <c r="AM166" s="294"/>
      <c r="AN166" s="294"/>
      <c r="AO166" s="294"/>
      <c r="AP166" s="294"/>
      <c r="AQ166" s="294"/>
      <c r="AR166" s="294"/>
      <c r="AS166" s="294"/>
    </row>
    <row r="167" spans="2:45" ht="15" customHeight="1" x14ac:dyDescent="0.35">
      <c r="B167" s="36"/>
      <c r="C167" s="36"/>
      <c r="D167" s="36"/>
      <c r="E167" s="36"/>
      <c r="F167" s="36"/>
      <c r="G167" s="36"/>
      <c r="H167" s="36"/>
      <c r="I167" s="36"/>
      <c r="J167" s="36"/>
      <c r="K167" s="36"/>
      <c r="L167" s="387"/>
      <c r="M167" s="387"/>
      <c r="N167" s="387"/>
      <c r="O167" s="387"/>
      <c r="P167" s="387"/>
      <c r="Q167" s="297"/>
      <c r="R167" s="297"/>
      <c r="S167" s="297"/>
      <c r="T167" s="297"/>
      <c r="U167" s="297"/>
      <c r="V167" s="297"/>
    </row>
    <row r="168" spans="2:45" ht="15" customHeight="1" x14ac:dyDescent="0.35">
      <c r="B168" s="125"/>
      <c r="C168" s="125"/>
      <c r="D168" s="125"/>
      <c r="E168" s="125"/>
      <c r="F168" s="125"/>
      <c r="G168" s="125"/>
      <c r="H168" s="125"/>
      <c r="I168" s="125"/>
      <c r="J168" s="125"/>
      <c r="K168" s="125"/>
      <c r="L168" s="388"/>
      <c r="M168" s="388"/>
      <c r="N168" s="388"/>
      <c r="O168" s="388"/>
      <c r="P168" s="388"/>
      <c r="Q168" s="297"/>
      <c r="R168" s="297"/>
      <c r="S168" s="297"/>
      <c r="T168" s="297"/>
      <c r="U168" s="297"/>
      <c r="V168" s="297"/>
    </row>
    <row r="169" spans="2:45" ht="15" customHeight="1" x14ac:dyDescent="0.35">
      <c r="B169" s="39" t="s">
        <v>105</v>
      </c>
      <c r="C169" s="39"/>
      <c r="D169" s="39"/>
      <c r="E169" s="39"/>
      <c r="F169" s="39"/>
      <c r="G169" s="39"/>
      <c r="H169" s="39"/>
      <c r="I169" s="39"/>
      <c r="J169" s="39"/>
      <c r="K169" s="39"/>
      <c r="L169" s="304">
        <v>0.32</v>
      </c>
      <c r="M169" s="304">
        <v>0.33</v>
      </c>
      <c r="N169" s="304">
        <v>0.33</v>
      </c>
      <c r="O169" s="304">
        <v>0.32</v>
      </c>
      <c r="P169" s="304">
        <v>0.33</v>
      </c>
      <c r="Q169" s="304">
        <v>0.32</v>
      </c>
      <c r="R169" s="304">
        <v>0.33</v>
      </c>
      <c r="S169" s="304">
        <v>0.35</v>
      </c>
      <c r="T169" s="304">
        <v>0.34</v>
      </c>
      <c r="U169" s="304">
        <v>0.34</v>
      </c>
      <c r="V169" s="304">
        <v>0.33</v>
      </c>
      <c r="W169" s="304">
        <v>0.31</v>
      </c>
      <c r="X169" s="304">
        <v>0.33</v>
      </c>
      <c r="Y169" s="304" vm="76">
        <v>0.29832014970912651</v>
      </c>
      <c r="Z169" s="304" vm="403">
        <v>0.30475687144410402</v>
      </c>
      <c r="AA169" s="304" vm="932">
        <f t="shared" ref="AA169:AA175" si="77">AJ169</f>
        <v>0.30356228334411084</v>
      </c>
      <c r="AC169" s="304" vm="154">
        <v>0.34963577500832971</v>
      </c>
      <c r="AD169" s="304" vm="210">
        <v>0.34242772418171369</v>
      </c>
      <c r="AE169" s="304" vm="384">
        <v>0.29811779141734329</v>
      </c>
      <c r="AF169" s="304" vm="403">
        <v>0.30475687144410402</v>
      </c>
      <c r="AG169" s="304" vm="545">
        <v>0.37066101423917663</v>
      </c>
      <c r="AH169" s="304" vm="634">
        <v>0.34540681782246646</v>
      </c>
      <c r="AI169" s="304" vm="880">
        <v>0.30587778941359867</v>
      </c>
      <c r="AJ169" s="304" vm="932">
        <v>0.30356228334411084</v>
      </c>
      <c r="AL169"/>
      <c r="AM169"/>
      <c r="AN169"/>
      <c r="AO169"/>
      <c r="AP169"/>
      <c r="AQ169"/>
      <c r="AR169"/>
      <c r="AS169"/>
    </row>
    <row r="170" spans="2:45" ht="15" customHeight="1" x14ac:dyDescent="0.35">
      <c r="B170" s="128" t="s">
        <v>228</v>
      </c>
      <c r="C170" s="128"/>
      <c r="D170" s="128"/>
      <c r="E170" s="128"/>
      <c r="F170" s="128"/>
      <c r="G170" s="128"/>
      <c r="H170" s="128"/>
      <c r="I170" s="128"/>
      <c r="J170" s="128"/>
      <c r="K170" s="128"/>
      <c r="L170" s="412">
        <v>0</v>
      </c>
      <c r="M170" s="412">
        <v>0</v>
      </c>
      <c r="N170" s="412">
        <v>0</v>
      </c>
      <c r="O170" s="289">
        <v>0.28999999999999998</v>
      </c>
      <c r="P170" s="289">
        <v>0.28999999999999998</v>
      </c>
      <c r="Q170" s="289">
        <v>0.27</v>
      </c>
      <c r="R170" s="289">
        <v>0.31</v>
      </c>
      <c r="S170" s="289">
        <v>0.28999999999999998</v>
      </c>
      <c r="T170" s="289">
        <v>0.28000000000000003</v>
      </c>
      <c r="U170" s="289">
        <v>0.28000000000000003</v>
      </c>
      <c r="V170" s="289">
        <v>0.31</v>
      </c>
      <c r="W170" s="289">
        <v>0.33</v>
      </c>
      <c r="X170" s="289">
        <v>0.31</v>
      </c>
      <c r="Y170" s="289" vm="486">
        <v>0.29604370928722701</v>
      </c>
      <c r="Z170" s="289" vm="451">
        <v>0.31855248814550474</v>
      </c>
      <c r="AA170" s="289" vm="801">
        <f t="shared" si="77"/>
        <v>0.30583254648236302</v>
      </c>
      <c r="AC170" s="289" vm="164">
        <v>0.25672128069193018</v>
      </c>
      <c r="AD170" s="289" vm="225">
        <v>0.33679153594773698</v>
      </c>
      <c r="AE170" s="289" vm="378">
        <v>0.34103210721546712</v>
      </c>
      <c r="AF170" s="289" vm="451">
        <v>0.31855248814550474</v>
      </c>
      <c r="AG170" s="289" vm="565">
        <v>0.25661250312988582</v>
      </c>
      <c r="AH170" s="289" vm="647">
        <v>0.33882689808722333</v>
      </c>
      <c r="AI170" s="289" vm="854">
        <v>0.34544209957481781</v>
      </c>
      <c r="AJ170" s="289" vm="801">
        <v>0.30583254648236302</v>
      </c>
      <c r="AL170"/>
      <c r="AM170"/>
      <c r="AN170"/>
      <c r="AO170"/>
      <c r="AP170"/>
      <c r="AQ170"/>
      <c r="AR170"/>
      <c r="AS170"/>
    </row>
    <row r="171" spans="2:45" ht="15" customHeight="1" x14ac:dyDescent="0.35">
      <c r="B171" s="128" t="s">
        <v>229</v>
      </c>
      <c r="C171" s="128"/>
      <c r="D171" s="128"/>
      <c r="E171" s="128"/>
      <c r="F171" s="128"/>
      <c r="G171" s="128"/>
      <c r="H171" s="128"/>
      <c r="I171" s="128"/>
      <c r="J171" s="128"/>
      <c r="K171" s="128"/>
      <c r="L171" s="412">
        <v>0</v>
      </c>
      <c r="M171" s="412">
        <v>0</v>
      </c>
      <c r="N171" s="412">
        <v>0</v>
      </c>
      <c r="O171" s="289">
        <v>0.37</v>
      </c>
      <c r="P171" s="289">
        <v>0.39</v>
      </c>
      <c r="Q171" s="289">
        <v>0.35</v>
      </c>
      <c r="R171" s="289">
        <v>0.38</v>
      </c>
      <c r="S171" s="289">
        <v>0.39</v>
      </c>
      <c r="T171" s="289">
        <v>0.37</v>
      </c>
      <c r="U171" s="289">
        <v>0.37</v>
      </c>
      <c r="V171" s="289">
        <v>0.35</v>
      </c>
      <c r="W171" s="289">
        <v>0.32</v>
      </c>
      <c r="X171" s="289">
        <v>0.34</v>
      </c>
      <c r="Y171" s="289" vm="487">
        <v>0.30806358063423872</v>
      </c>
      <c r="Z171" s="289" vm="452">
        <v>0.3068753590733771</v>
      </c>
      <c r="AA171" s="289" vm="919">
        <f t="shared" si="77"/>
        <v>0.30992891385101246</v>
      </c>
      <c r="AC171" s="289" vm="165">
        <v>0.34823600759234508</v>
      </c>
      <c r="AD171" s="289" vm="226">
        <v>0.33899172292305779</v>
      </c>
      <c r="AE171" s="289" vm="379">
        <v>0.30343823803161624</v>
      </c>
      <c r="AF171" s="289" vm="452">
        <v>0.3068753590733771</v>
      </c>
      <c r="AG171" s="289" vm="565">
        <v>0.36092786648976993</v>
      </c>
      <c r="AH171" s="289" vm="637">
        <v>0.34550426305659099</v>
      </c>
      <c r="AI171" s="289" vm="884">
        <v>0.31004237200744122</v>
      </c>
      <c r="AJ171" s="289" vm="919">
        <v>0.30992891385101246</v>
      </c>
      <c r="AL171"/>
      <c r="AM171"/>
      <c r="AN171"/>
      <c r="AO171"/>
      <c r="AP171"/>
      <c r="AQ171"/>
      <c r="AR171"/>
      <c r="AS171"/>
    </row>
    <row r="172" spans="2:45" ht="15" customHeight="1" x14ac:dyDescent="0.35">
      <c r="B172" s="128" t="s">
        <v>230</v>
      </c>
      <c r="C172" s="128"/>
      <c r="D172" s="128"/>
      <c r="E172" s="128"/>
      <c r="F172" s="128"/>
      <c r="G172" s="128"/>
      <c r="H172" s="128"/>
      <c r="I172" s="128"/>
      <c r="J172" s="128"/>
      <c r="K172" s="128"/>
      <c r="L172" s="412">
        <v>0</v>
      </c>
      <c r="M172" s="412">
        <v>0</v>
      </c>
      <c r="N172" s="412">
        <v>0</v>
      </c>
      <c r="O172" s="289">
        <v>0.28000000000000003</v>
      </c>
      <c r="P172" s="289">
        <v>0.28999999999999998</v>
      </c>
      <c r="Q172" s="289">
        <v>0.31</v>
      </c>
      <c r="R172" s="289">
        <v>0.31</v>
      </c>
      <c r="S172" s="289">
        <v>0.33</v>
      </c>
      <c r="T172" s="289">
        <v>0.32</v>
      </c>
      <c r="U172" s="289">
        <v>0.32</v>
      </c>
      <c r="V172" s="289">
        <v>0.31</v>
      </c>
      <c r="W172" s="289">
        <v>0.3</v>
      </c>
      <c r="X172" s="289">
        <v>0.32</v>
      </c>
      <c r="Y172" s="289" vm="91">
        <v>0.28131481898918614</v>
      </c>
      <c r="Z172" s="289" vm="453">
        <v>0.29669376621810156</v>
      </c>
      <c r="AA172" s="289" vm="818">
        <f t="shared" si="77"/>
        <v>0.29457591661292998</v>
      </c>
      <c r="AC172" s="289" vm="166">
        <v>0.37915688966342315</v>
      </c>
      <c r="AD172" s="289" vm="227">
        <v>0.34377760327710322</v>
      </c>
      <c r="AE172" s="289" vm="380">
        <v>0.27599226587716258</v>
      </c>
      <c r="AF172" s="289" vm="453">
        <v>0.29669376621810156</v>
      </c>
      <c r="AG172" s="289" vm="566">
        <v>0.4270129466729416</v>
      </c>
      <c r="AH172" s="289" vm="652">
        <v>0.35235665128716842</v>
      </c>
      <c r="AI172" s="289" vm="859">
        <v>0.28306677849236289</v>
      </c>
      <c r="AJ172" s="289" vm="818">
        <v>0.29457591661292998</v>
      </c>
      <c r="AL172"/>
      <c r="AM172"/>
      <c r="AN172"/>
      <c r="AO172"/>
      <c r="AP172"/>
      <c r="AQ172"/>
      <c r="AR172"/>
      <c r="AS172"/>
    </row>
    <row r="173" spans="2:45" ht="15" customHeight="1" x14ac:dyDescent="0.35">
      <c r="B173" s="129" t="s">
        <v>190</v>
      </c>
      <c r="C173" s="129"/>
      <c r="D173" s="129"/>
      <c r="E173" s="129"/>
      <c r="F173" s="129"/>
      <c r="G173" s="129"/>
      <c r="H173" s="129"/>
      <c r="I173" s="129"/>
      <c r="J173" s="129"/>
      <c r="K173" s="129"/>
      <c r="L173" s="289">
        <v>0.32</v>
      </c>
      <c r="M173" s="289">
        <v>0.33</v>
      </c>
      <c r="N173" s="289">
        <v>0.33</v>
      </c>
      <c r="O173" s="289">
        <v>0.32</v>
      </c>
      <c r="P173" s="289">
        <v>0.33</v>
      </c>
      <c r="Q173" s="289">
        <v>0.32</v>
      </c>
      <c r="R173" s="289">
        <v>0.33</v>
      </c>
      <c r="S173" s="289">
        <v>0.35</v>
      </c>
      <c r="T173" s="289">
        <v>0.34</v>
      </c>
      <c r="U173" s="289">
        <v>0.34</v>
      </c>
      <c r="V173" s="289">
        <v>0.33</v>
      </c>
      <c r="W173" s="289">
        <v>0.31</v>
      </c>
      <c r="X173" s="289">
        <v>0.33</v>
      </c>
      <c r="Y173" s="289" vm="488">
        <v>0.29526330755880803</v>
      </c>
      <c r="Z173" s="289" vm="454">
        <v>0.30385606338637189</v>
      </c>
      <c r="AA173" s="289" vm="925">
        <f t="shared" si="77"/>
        <v>0.30271467955234521</v>
      </c>
      <c r="AC173" s="289" vm="167">
        <v>0.34980274956480306</v>
      </c>
      <c r="AD173" s="289" vm="254">
        <v>0.34079643229987794</v>
      </c>
      <c r="AE173" s="289" vm="381">
        <v>0.29607239904052657</v>
      </c>
      <c r="AF173" s="289" vm="454">
        <v>0.30385606338637189</v>
      </c>
      <c r="AG173" s="289" vm="567">
        <v>0.37413072842677314</v>
      </c>
      <c r="AH173" s="289" vm="645">
        <v>0.34733421315357826</v>
      </c>
      <c r="AI173" s="289" vm="760">
        <v>0.30521642570843194</v>
      </c>
      <c r="AJ173" s="289" vm="925">
        <v>0.30271467955234521</v>
      </c>
      <c r="AL173"/>
      <c r="AM173"/>
      <c r="AN173"/>
      <c r="AO173"/>
      <c r="AP173"/>
      <c r="AQ173"/>
      <c r="AR173"/>
      <c r="AS173"/>
    </row>
    <row r="174" spans="2:45" ht="15" customHeight="1" x14ac:dyDescent="0.35">
      <c r="B174" s="129" t="s">
        <v>191</v>
      </c>
      <c r="C174" s="129"/>
      <c r="D174" s="129"/>
      <c r="E174" s="129"/>
      <c r="F174" s="129"/>
      <c r="G174" s="129"/>
      <c r="H174" s="129"/>
      <c r="I174" s="129"/>
      <c r="J174" s="129"/>
      <c r="K174" s="129"/>
      <c r="L174" s="289" t="s">
        <v>18</v>
      </c>
      <c r="M174" s="289" t="s">
        <v>18</v>
      </c>
      <c r="N174" s="289" t="s">
        <v>18</v>
      </c>
      <c r="O174" s="289">
        <v>0</v>
      </c>
      <c r="P174" s="289">
        <v>0.27</v>
      </c>
      <c r="Q174" s="289">
        <v>0.27</v>
      </c>
      <c r="R174" s="289">
        <v>0.28000000000000003</v>
      </c>
      <c r="S174" s="289">
        <v>0.28000000000000003</v>
      </c>
      <c r="T174" s="289">
        <v>0.27</v>
      </c>
      <c r="U174" s="289">
        <v>0.27</v>
      </c>
      <c r="V174" s="289">
        <v>0.3</v>
      </c>
      <c r="W174" s="289">
        <v>0.28000000000000003</v>
      </c>
      <c r="X174" s="289">
        <v>0.32</v>
      </c>
      <c r="Y174" s="289" vm="481">
        <v>0.26690283043616886</v>
      </c>
      <c r="Z174" s="289" vm="451">
        <v>0.31855248814550474</v>
      </c>
      <c r="AA174" s="289" vm="936">
        <f t="shared" si="77"/>
        <v>0.33466009095119065</v>
      </c>
      <c r="AC174" s="289" vm="168">
        <v>0.25672128069193018</v>
      </c>
      <c r="AD174" s="289" vm="225">
        <v>0.33679153594773698</v>
      </c>
      <c r="AE174" s="289" vm="382">
        <v>0.34103210721546712</v>
      </c>
      <c r="AF174" s="289" vm="451">
        <v>0.31855248814550474</v>
      </c>
      <c r="AG174" s="289" vm="568">
        <v>0.45222901824450851</v>
      </c>
      <c r="AH174" s="289" vm="642">
        <v>0.38423386431786244</v>
      </c>
      <c r="AI174" s="289" vm="867">
        <v>0.32843695470853307</v>
      </c>
      <c r="AJ174" s="289" vm="936">
        <v>0.33466009095119065</v>
      </c>
      <c r="AL174"/>
      <c r="AM174"/>
      <c r="AN174"/>
      <c r="AO174"/>
      <c r="AP174"/>
      <c r="AQ174"/>
      <c r="AR174"/>
      <c r="AS174"/>
    </row>
    <row r="175" spans="2:45" ht="15" customHeight="1" x14ac:dyDescent="0.35">
      <c r="B175" s="129" t="s">
        <v>192</v>
      </c>
      <c r="C175" s="129"/>
      <c r="D175" s="129"/>
      <c r="E175" s="129"/>
      <c r="F175" s="129"/>
      <c r="G175" s="129"/>
      <c r="H175" s="129"/>
      <c r="I175" s="129"/>
      <c r="J175" s="129"/>
      <c r="K175" s="129"/>
      <c r="L175" s="289" t="s">
        <v>18</v>
      </c>
      <c r="M175" s="289" t="s">
        <v>18</v>
      </c>
      <c r="N175" s="289" t="s">
        <v>18</v>
      </c>
      <c r="O175" s="289" t="s">
        <v>18</v>
      </c>
      <c r="P175" s="289" t="s">
        <v>18</v>
      </c>
      <c r="Q175" s="289" t="s">
        <v>18</v>
      </c>
      <c r="R175" s="289" t="s">
        <v>18</v>
      </c>
      <c r="S175" s="289">
        <v>0.39</v>
      </c>
      <c r="T175" s="289">
        <v>0.4</v>
      </c>
      <c r="U175" s="289">
        <v>0.42</v>
      </c>
      <c r="V175" s="289">
        <v>0.41</v>
      </c>
      <c r="W175" s="289">
        <v>0.41</v>
      </c>
      <c r="X175" s="289">
        <v>0.45</v>
      </c>
      <c r="Y175" s="289" vm="481">
        <v>0.35318107027305823</v>
      </c>
      <c r="Z175" s="289" vm="452">
        <v>0.3068753590733771</v>
      </c>
      <c r="AA175" s="289" vm="929">
        <f t="shared" si="77"/>
        <v>0.30843133803955824</v>
      </c>
      <c r="AC175" s="289" vm="169">
        <v>0.34823600759234508</v>
      </c>
      <c r="AD175" s="289" vm="226">
        <v>0.33899172292305779</v>
      </c>
      <c r="AE175" s="289" vm="383">
        <v>0.30343823803161624</v>
      </c>
      <c r="AF175" s="289" vm="452">
        <v>0.3068753590733771</v>
      </c>
      <c r="AG175" s="289" vm="569">
        <v>0.28802415554164928</v>
      </c>
      <c r="AH175" s="289" vm="684">
        <v>0.30555881927046452</v>
      </c>
      <c r="AI175" s="289" vm="857">
        <v>0.309850617312527</v>
      </c>
      <c r="AJ175" s="289" vm="929">
        <v>0.30843133803955824</v>
      </c>
      <c r="AL175"/>
      <c r="AM175"/>
      <c r="AN175"/>
      <c r="AO175"/>
      <c r="AP175"/>
      <c r="AQ175"/>
      <c r="AR175"/>
      <c r="AS175"/>
    </row>
    <row r="176" spans="2:45" ht="15" customHeight="1" x14ac:dyDescent="0.35">
      <c r="B176" s="129"/>
      <c r="C176" s="129"/>
      <c r="D176" s="129"/>
      <c r="E176" s="129"/>
      <c r="F176" s="129"/>
      <c r="G176" s="129"/>
      <c r="H176" s="129"/>
      <c r="I176" s="129"/>
      <c r="J176" s="129"/>
      <c r="K176" s="129"/>
      <c r="L176" s="387"/>
      <c r="M176" s="387"/>
      <c r="N176" s="387"/>
      <c r="O176" s="387"/>
      <c r="P176" s="387"/>
      <c r="Q176" s="297"/>
      <c r="R176" s="297"/>
      <c r="S176" s="297"/>
      <c r="T176" s="297"/>
      <c r="U176" s="297"/>
    </row>
    <row r="177" spans="2:45" ht="15" customHeight="1" x14ac:dyDescent="0.35">
      <c r="B177" s="39" t="s">
        <v>206</v>
      </c>
      <c r="C177" s="39"/>
      <c r="D177" s="39"/>
      <c r="E177" s="39"/>
      <c r="F177" s="39"/>
      <c r="G177" s="39"/>
      <c r="H177" s="39"/>
      <c r="I177" s="39"/>
      <c r="J177" s="39"/>
      <c r="K177" s="39"/>
      <c r="L177" s="309">
        <v>7689.48</v>
      </c>
      <c r="M177" s="309">
        <v>9330.33</v>
      </c>
      <c r="N177" s="309">
        <v>9936.74</v>
      </c>
      <c r="O177" s="309">
        <v>9769.35</v>
      </c>
      <c r="P177" s="309">
        <v>10203.790000000001</v>
      </c>
      <c r="Q177" s="309">
        <v>11103.44</v>
      </c>
      <c r="R177" s="309">
        <v>12576.21</v>
      </c>
      <c r="S177" s="309">
        <v>15090.89</v>
      </c>
      <c r="T177" s="309">
        <v>15644.05</v>
      </c>
      <c r="U177" s="309">
        <v>16492.400000000001</v>
      </c>
      <c r="V177" s="309">
        <v>17420.77</v>
      </c>
      <c r="W177" s="309">
        <v>17056.53</v>
      </c>
      <c r="X177" s="309">
        <v>18361.919999999998</v>
      </c>
      <c r="Y177" s="309">
        <v>17306.070312476</v>
      </c>
      <c r="Z177" s="309">
        <v>20169.673006500001</v>
      </c>
      <c r="AA177" s="309">
        <f t="shared" ref="AA177:AA181" si="78">AJ177</f>
        <v>23346.764384100006</v>
      </c>
      <c r="AC177" s="309">
        <v>5397.9278583000005</v>
      </c>
      <c r="AD177" s="309">
        <v>10765.312300800002</v>
      </c>
      <c r="AE177" s="309">
        <v>14569.320450900002</v>
      </c>
      <c r="AF177" s="309">
        <v>20169.673006500001</v>
      </c>
      <c r="AG177" s="309">
        <v>6487.5306573000007</v>
      </c>
      <c r="AH177" s="309">
        <v>12729.708754000001</v>
      </c>
      <c r="AI177" s="309">
        <v>17430.4735421</v>
      </c>
      <c r="AJ177" s="309">
        <v>23346.764384100006</v>
      </c>
      <c r="AL177" s="309">
        <f>AC177</f>
        <v>5397.9278583000005</v>
      </c>
      <c r="AM177" s="309">
        <f t="shared" ref="AM177:AO181" si="79">AD177-AC177</f>
        <v>5367.3844425000016</v>
      </c>
      <c r="AN177" s="309">
        <f t="shared" si="79"/>
        <v>3804.0081501000004</v>
      </c>
      <c r="AO177" s="309">
        <f t="shared" si="79"/>
        <v>5600.3525555999986</v>
      </c>
      <c r="AP177" s="309">
        <f t="shared" ref="AP177:AP181" si="80">AG177</f>
        <v>6487.5306573000007</v>
      </c>
      <c r="AQ177" s="309">
        <f t="shared" ref="AQ177:AS178" si="81">AH177-AG177</f>
        <v>6242.1780967000004</v>
      </c>
      <c r="AR177" s="309">
        <f t="shared" si="81"/>
        <v>4700.7647880999994</v>
      </c>
      <c r="AS177" s="309">
        <f t="shared" si="81"/>
        <v>5916.2908420000058</v>
      </c>
    </row>
    <row r="178" spans="2:45" ht="15" customHeight="1" x14ac:dyDescent="0.35">
      <c r="B178" s="128" t="s">
        <v>226</v>
      </c>
      <c r="C178" s="128"/>
      <c r="D178" s="128"/>
      <c r="E178" s="128"/>
      <c r="F178" s="128"/>
      <c r="G178" s="128"/>
      <c r="H178" s="128"/>
      <c r="I178" s="128"/>
      <c r="J178" s="128"/>
      <c r="K178" s="128"/>
      <c r="L178" s="290">
        <v>5366.73</v>
      </c>
      <c r="M178" s="290">
        <v>6715.97</v>
      </c>
      <c r="N178" s="290">
        <v>7409.08</v>
      </c>
      <c r="O178" s="290">
        <v>7794.98</v>
      </c>
      <c r="P178" s="290">
        <v>8384.32</v>
      </c>
      <c r="Q178" s="290">
        <v>9281.6200000000008</v>
      </c>
      <c r="R178" s="290">
        <v>10350.549999999999</v>
      </c>
      <c r="S178" s="290">
        <v>12164.05</v>
      </c>
      <c r="T178" s="290">
        <v>12287.61</v>
      </c>
      <c r="U178" s="290">
        <v>12987.49</v>
      </c>
      <c r="V178" s="290">
        <v>13901.87</v>
      </c>
      <c r="W178" s="290">
        <v>13507.02</v>
      </c>
      <c r="X178" s="290">
        <v>14558.51</v>
      </c>
      <c r="Y178" s="290">
        <v>13172.517658594361</v>
      </c>
      <c r="Z178" s="290">
        <v>16723.645641000003</v>
      </c>
      <c r="AA178" s="290">
        <f t="shared" si="78"/>
        <v>19905.109848</v>
      </c>
      <c r="AC178" s="290">
        <v>4278.1395228000001</v>
      </c>
      <c r="AD178" s="290">
        <v>8733.6328145000043</v>
      </c>
      <c r="AE178" s="290">
        <v>11912.854586900006</v>
      </c>
      <c r="AF178" s="290">
        <v>16723.645641000003</v>
      </c>
      <c r="AG178" s="290">
        <v>5383.1742349000006</v>
      </c>
      <c r="AH178" s="290">
        <v>10856.174102200002</v>
      </c>
      <c r="AI178" s="290">
        <v>14860.701249100002</v>
      </c>
      <c r="AJ178" s="290">
        <v>19905.109848</v>
      </c>
      <c r="AL178" s="290">
        <f>AC178</f>
        <v>4278.1395228000001</v>
      </c>
      <c r="AM178" s="290">
        <f t="shared" si="79"/>
        <v>4455.4932917000042</v>
      </c>
      <c r="AN178" s="290">
        <f t="shared" si="79"/>
        <v>3179.221772400002</v>
      </c>
      <c r="AO178" s="290">
        <f t="shared" si="79"/>
        <v>4810.7910540999965</v>
      </c>
      <c r="AP178" s="290">
        <f t="shared" si="80"/>
        <v>5383.1742349000006</v>
      </c>
      <c r="AQ178" s="290">
        <f t="shared" si="81"/>
        <v>5472.9998673000018</v>
      </c>
      <c r="AR178" s="290">
        <f t="shared" si="81"/>
        <v>4004.5271468999999</v>
      </c>
      <c r="AS178" s="290">
        <f t="shared" si="81"/>
        <v>5044.4085988999977</v>
      </c>
    </row>
    <row r="179" spans="2:45" ht="15" customHeight="1" x14ac:dyDescent="0.35">
      <c r="B179" s="128" t="s">
        <v>227</v>
      </c>
      <c r="C179" s="128"/>
      <c r="D179" s="128"/>
      <c r="E179" s="128"/>
      <c r="F179" s="128"/>
      <c r="G179" s="128"/>
      <c r="H179" s="128"/>
      <c r="I179" s="128"/>
      <c r="J179" s="128"/>
      <c r="K179" s="128"/>
      <c r="L179" s="290">
        <v>2322.75</v>
      </c>
      <c r="M179" s="290">
        <v>2614.36</v>
      </c>
      <c r="N179" s="290">
        <v>2527.66</v>
      </c>
      <c r="O179" s="290">
        <v>1974.37</v>
      </c>
      <c r="P179" s="290">
        <v>1760.77</v>
      </c>
      <c r="Q179" s="290">
        <v>1749.7</v>
      </c>
      <c r="R179" s="290">
        <v>2150.6799999999998</v>
      </c>
      <c r="S179" s="290">
        <v>2246.1</v>
      </c>
      <c r="T179" s="290">
        <v>2585.86</v>
      </c>
      <c r="U179" s="290">
        <v>2708.81</v>
      </c>
      <c r="V179" s="290">
        <v>2731.45</v>
      </c>
      <c r="W179" s="290">
        <v>2307.41</v>
      </c>
      <c r="X179" s="290">
        <v>2470.06</v>
      </c>
      <c r="Y179" s="290">
        <v>2255.680706139578</v>
      </c>
      <c r="Z179" s="290">
        <v>1398.5249255000001</v>
      </c>
      <c r="AA179" s="290">
        <f t="shared" si="78"/>
        <v>1709.8839624999994</v>
      </c>
      <c r="AC179" s="290">
        <v>420.46435320000001</v>
      </c>
      <c r="AD179" s="290">
        <v>800.56970690000003</v>
      </c>
      <c r="AE179" s="290">
        <v>1041.3458840000001</v>
      </c>
      <c r="AF179" s="290">
        <v>1398.5249255000001</v>
      </c>
      <c r="AG179" s="290">
        <v>648.64521510000009</v>
      </c>
      <c r="AH179" s="290">
        <v>986.48072450000006</v>
      </c>
      <c r="AI179" s="290">
        <v>1272.3321256999998</v>
      </c>
      <c r="AJ179" s="290">
        <v>1709.8839624999994</v>
      </c>
      <c r="AL179" s="290">
        <f>AC179</f>
        <v>420.46435320000001</v>
      </c>
      <c r="AM179" s="290">
        <f t="shared" si="79"/>
        <v>380.10535370000002</v>
      </c>
      <c r="AN179" s="290">
        <f t="shared" si="79"/>
        <v>240.77617710000004</v>
      </c>
      <c r="AO179" s="290">
        <f t="shared" si="79"/>
        <v>357.17904150000004</v>
      </c>
      <c r="AP179" s="290">
        <f t="shared" si="80"/>
        <v>648.64521510000009</v>
      </c>
      <c r="AQ179" s="290">
        <f t="shared" ref="AQ179:AS181" si="82">AH179-AG179</f>
        <v>337.83550939999998</v>
      </c>
      <c r="AR179" s="290">
        <f t="shared" si="82"/>
        <v>285.85140119999971</v>
      </c>
      <c r="AS179" s="290">
        <f t="shared" si="82"/>
        <v>437.55183679999959</v>
      </c>
    </row>
    <row r="180" spans="2:45" ht="15" customHeight="1" x14ac:dyDescent="0.35">
      <c r="B180" s="128" t="s">
        <v>191</v>
      </c>
      <c r="C180" s="128"/>
      <c r="D180" s="128"/>
      <c r="E180" s="128"/>
      <c r="F180" s="128"/>
      <c r="G180" s="128"/>
      <c r="H180" s="128"/>
      <c r="I180" s="128"/>
      <c r="J180" s="128"/>
      <c r="K180" s="128"/>
      <c r="L180" s="290" t="s">
        <v>18</v>
      </c>
      <c r="M180" s="290" t="s">
        <v>18</v>
      </c>
      <c r="N180" s="290" t="s">
        <v>18</v>
      </c>
      <c r="O180" s="290">
        <v>0</v>
      </c>
      <c r="P180" s="290">
        <v>58.69</v>
      </c>
      <c r="Q180" s="290">
        <v>72.02</v>
      </c>
      <c r="R180" s="290">
        <v>74.98</v>
      </c>
      <c r="S180" s="290">
        <v>74.709999999999994</v>
      </c>
      <c r="T180" s="290">
        <v>71.23</v>
      </c>
      <c r="U180" s="290">
        <v>69.849999999999994</v>
      </c>
      <c r="V180" s="290">
        <v>77.95</v>
      </c>
      <c r="W180" s="290">
        <v>255.36</v>
      </c>
      <c r="X180" s="290">
        <v>360.48</v>
      </c>
      <c r="Y180" s="290">
        <v>393.9619481327</v>
      </c>
      <c r="Z180" s="290">
        <v>611.05101760000002</v>
      </c>
      <c r="AA180" s="290">
        <f t="shared" si="78"/>
        <v>381.5982434</v>
      </c>
      <c r="AC180" s="290">
        <v>340.89448340000001</v>
      </c>
      <c r="AD180" s="290">
        <v>434.8349735000001</v>
      </c>
      <c r="AE180" s="290">
        <v>495.53101760000004</v>
      </c>
      <c r="AF180" s="290">
        <v>611.05101760000002</v>
      </c>
      <c r="AG180" s="290">
        <v>127.20062729999999</v>
      </c>
      <c r="AH180" s="290">
        <v>217.34462729999998</v>
      </c>
      <c r="AI180" s="290">
        <v>280.19662729999999</v>
      </c>
      <c r="AJ180" s="290">
        <v>381.5982434</v>
      </c>
      <c r="AL180" s="290">
        <f>AC180</f>
        <v>340.89448340000001</v>
      </c>
      <c r="AM180" s="290">
        <f t="shared" si="79"/>
        <v>93.94049010000009</v>
      </c>
      <c r="AN180" s="290">
        <f t="shared" si="79"/>
        <v>60.696044099999938</v>
      </c>
      <c r="AO180" s="290">
        <f t="shared" si="79"/>
        <v>115.51999999999998</v>
      </c>
      <c r="AP180" s="290">
        <f t="shared" si="80"/>
        <v>127.20062729999999</v>
      </c>
      <c r="AQ180" s="290">
        <f>AH180-AG180</f>
        <v>90.143999999999991</v>
      </c>
      <c r="AR180" s="290">
        <f>AI180-AH180</f>
        <v>62.852000000000004</v>
      </c>
      <c r="AS180" s="290">
        <f>AJ180-AI180</f>
        <v>101.40161610000001</v>
      </c>
    </row>
    <row r="181" spans="2:45" ht="15" customHeight="1" x14ac:dyDescent="0.35">
      <c r="B181" s="128" t="s">
        <v>192</v>
      </c>
      <c r="C181" s="128"/>
      <c r="D181" s="128"/>
      <c r="E181" s="128"/>
      <c r="F181" s="128"/>
      <c r="G181" s="128"/>
      <c r="H181" s="128"/>
      <c r="I181" s="128"/>
      <c r="J181" s="128"/>
      <c r="K181" s="128"/>
      <c r="L181" s="290" t="s">
        <v>18</v>
      </c>
      <c r="M181" s="290" t="s">
        <v>18</v>
      </c>
      <c r="N181" s="290" t="s">
        <v>18</v>
      </c>
      <c r="O181" s="290" t="s">
        <v>18</v>
      </c>
      <c r="P181" s="290" t="s">
        <v>18</v>
      </c>
      <c r="Q181" s="290" t="s">
        <v>18</v>
      </c>
      <c r="R181" s="290">
        <v>0</v>
      </c>
      <c r="S181" s="290">
        <v>606.37</v>
      </c>
      <c r="T181" s="290">
        <v>699.79</v>
      </c>
      <c r="U181" s="290">
        <v>726.25</v>
      </c>
      <c r="V181" s="290">
        <v>709.82</v>
      </c>
      <c r="W181" s="290">
        <v>986.74</v>
      </c>
      <c r="X181" s="290">
        <v>972.87</v>
      </c>
      <c r="Y181" s="290">
        <v>1483.9100007772099</v>
      </c>
      <c r="Z181" s="290">
        <v>1436.4514224</v>
      </c>
      <c r="AA181" s="290">
        <f t="shared" si="78"/>
        <v>1350.1723302</v>
      </c>
      <c r="AC181" s="290">
        <v>358.4294989</v>
      </c>
      <c r="AD181" s="290">
        <v>796.27480590000005</v>
      </c>
      <c r="AE181" s="290">
        <v>1119.5889623999999</v>
      </c>
      <c r="AF181" s="290">
        <v>1436.4514224</v>
      </c>
      <c r="AG181" s="290">
        <v>328.51058</v>
      </c>
      <c r="AH181" s="290">
        <v>669.7093000000001</v>
      </c>
      <c r="AI181" s="290">
        <v>1017.2435400000001</v>
      </c>
      <c r="AJ181" s="290">
        <v>1350.1723302</v>
      </c>
      <c r="AL181" s="290">
        <f>AC181</f>
        <v>358.4294989</v>
      </c>
      <c r="AM181" s="290">
        <f t="shared" si="79"/>
        <v>437.84530700000005</v>
      </c>
      <c r="AN181" s="290">
        <f t="shared" si="79"/>
        <v>323.31415649999985</v>
      </c>
      <c r="AO181" s="290">
        <f t="shared" si="79"/>
        <v>316.86246000000006</v>
      </c>
      <c r="AP181" s="290">
        <f t="shared" si="80"/>
        <v>328.51058</v>
      </c>
      <c r="AQ181" s="290">
        <f t="shared" si="82"/>
        <v>341.19872000000009</v>
      </c>
      <c r="AR181" s="290">
        <f t="shared" si="82"/>
        <v>347.53423999999995</v>
      </c>
      <c r="AS181" s="290">
        <f t="shared" si="82"/>
        <v>332.92879019999998</v>
      </c>
    </row>
    <row r="182" spans="2:45" ht="15" customHeight="1" x14ac:dyDescent="0.35">
      <c r="B182" s="128"/>
      <c r="C182" s="128"/>
      <c r="D182" s="128"/>
      <c r="E182" s="128"/>
      <c r="F182" s="128"/>
      <c r="G182" s="128"/>
      <c r="H182" s="128"/>
      <c r="I182" s="128"/>
      <c r="J182" s="128"/>
      <c r="K182" s="128"/>
      <c r="L182" s="389"/>
      <c r="M182" s="389"/>
      <c r="N182" s="389"/>
      <c r="O182" s="389"/>
      <c r="P182" s="389"/>
      <c r="Q182" s="298"/>
      <c r="R182" s="298"/>
      <c r="S182" s="298"/>
      <c r="T182" s="298"/>
      <c r="U182" s="298"/>
    </row>
    <row r="183" spans="2:45" ht="15" customHeight="1" x14ac:dyDescent="0.35">
      <c r="B183" s="39" t="s">
        <v>231</v>
      </c>
      <c r="C183" s="39"/>
      <c r="D183" s="39"/>
      <c r="E183" s="39"/>
      <c r="F183" s="39"/>
      <c r="G183" s="39"/>
      <c r="H183" s="39"/>
      <c r="I183" s="39"/>
      <c r="J183" s="39"/>
      <c r="K183" s="39"/>
      <c r="L183" s="306">
        <v>47.67</v>
      </c>
      <c r="M183" s="306">
        <v>45.7</v>
      </c>
      <c r="N183" s="306">
        <v>47.13</v>
      </c>
      <c r="O183" s="306">
        <v>48.41</v>
      </c>
      <c r="P183" s="306">
        <v>50.83</v>
      </c>
      <c r="Q183" s="306">
        <v>51.02</v>
      </c>
      <c r="R183" s="306">
        <v>46.44</v>
      </c>
      <c r="S183" s="306">
        <v>46.43</v>
      </c>
      <c r="T183" s="306">
        <v>45.3</v>
      </c>
      <c r="U183" s="306">
        <v>45.27</v>
      </c>
      <c r="V183" s="306">
        <v>43.96</v>
      </c>
      <c r="W183" s="306">
        <v>43.91</v>
      </c>
      <c r="X183" s="306">
        <v>42.59</v>
      </c>
      <c r="Y183" s="306">
        <v>45.62</v>
      </c>
      <c r="Z183" s="306" vm="413">
        <v>45.442865496147384</v>
      </c>
      <c r="AA183" s="306" vm="924">
        <f t="shared" ref="AA183:AA186" si="83">AJ183</f>
        <v>47.377345425856426</v>
      </c>
      <c r="AC183" s="306">
        <v>44.72</v>
      </c>
      <c r="AD183" s="306">
        <v>47.32</v>
      </c>
      <c r="AE183" s="306">
        <v>46.699572866871492</v>
      </c>
      <c r="AF183" s="306" vm="413">
        <v>45.442865496147384</v>
      </c>
      <c r="AG183" s="306" vm="560">
        <v>48.757295649985366</v>
      </c>
      <c r="AH183" s="306" vm="641">
        <v>48.637851663118795</v>
      </c>
      <c r="AI183" s="306" vm="875">
        <v>47.883707861566918</v>
      </c>
      <c r="AJ183" s="306" vm="924">
        <v>47.377345425856426</v>
      </c>
      <c r="AL183"/>
      <c r="AM183"/>
      <c r="AN183"/>
      <c r="AO183"/>
      <c r="AP183" s="306"/>
      <c r="AQ183" s="306"/>
      <c r="AR183" s="306"/>
      <c r="AS183" s="306"/>
    </row>
    <row r="184" spans="2:45" ht="15" customHeight="1" x14ac:dyDescent="0.35">
      <c r="B184" s="128" t="s">
        <v>190</v>
      </c>
      <c r="C184" s="128"/>
      <c r="D184" s="128"/>
      <c r="E184" s="128"/>
      <c r="F184" s="128"/>
      <c r="G184" s="128"/>
      <c r="H184" s="128"/>
      <c r="I184" s="128"/>
      <c r="J184" s="128"/>
      <c r="K184" s="128"/>
      <c r="L184" s="307">
        <v>47.67</v>
      </c>
      <c r="M184" s="307">
        <v>45.7</v>
      </c>
      <c r="N184" s="307">
        <v>47.13</v>
      </c>
      <c r="O184" s="307">
        <v>48.41</v>
      </c>
      <c r="P184" s="307">
        <v>50.36</v>
      </c>
      <c r="Q184" s="307">
        <v>50.62</v>
      </c>
      <c r="R184" s="307">
        <v>46.06</v>
      </c>
      <c r="S184" s="307">
        <v>45.54</v>
      </c>
      <c r="T184" s="307">
        <v>44.07</v>
      </c>
      <c r="U184" s="307">
        <v>44.05</v>
      </c>
      <c r="V184" s="307">
        <v>42.67</v>
      </c>
      <c r="W184" s="307">
        <v>42.26</v>
      </c>
      <c r="X184" s="307">
        <v>41.06</v>
      </c>
      <c r="Y184" s="307">
        <v>44.74</v>
      </c>
      <c r="Z184" s="307" vm="416">
        <v>44.417445105016967</v>
      </c>
      <c r="AA184" s="307" vm="918">
        <f t="shared" si="83"/>
        <v>46.596645961266702</v>
      </c>
      <c r="AC184" s="307">
        <v>43.39</v>
      </c>
      <c r="AD184" s="307">
        <v>46.06</v>
      </c>
      <c r="AE184" s="307">
        <v>45.918228237356168</v>
      </c>
      <c r="AF184" s="307" vm="416">
        <v>44.417445105016967</v>
      </c>
      <c r="AG184" s="307" vm="516">
        <v>48.154879004160676</v>
      </c>
      <c r="AH184" s="307" vm="638">
        <v>47.932049808170724</v>
      </c>
      <c r="AI184" s="307" vm="862">
        <v>47.178730069567948</v>
      </c>
      <c r="AJ184" s="307" vm="918">
        <v>46.596645961266702</v>
      </c>
      <c r="AL184"/>
      <c r="AM184"/>
      <c r="AN184"/>
      <c r="AO184"/>
      <c r="AP184" s="307"/>
      <c r="AQ184" s="307"/>
      <c r="AR184" s="307"/>
      <c r="AS184" s="307"/>
    </row>
    <row r="185" spans="2:45" ht="15" customHeight="1" x14ac:dyDescent="0.35">
      <c r="B185" s="128" t="s">
        <v>191</v>
      </c>
      <c r="C185" s="128"/>
      <c r="D185" s="128"/>
      <c r="E185" s="128"/>
      <c r="F185" s="128"/>
      <c r="G185" s="128"/>
      <c r="H185" s="128"/>
      <c r="I185" s="128"/>
      <c r="J185" s="128"/>
      <c r="K185" s="128"/>
      <c r="L185" s="307">
        <v>0</v>
      </c>
      <c r="M185" s="307">
        <v>0</v>
      </c>
      <c r="N185" s="307">
        <v>0</v>
      </c>
      <c r="O185" s="307">
        <v>0</v>
      </c>
      <c r="P185" s="307">
        <v>131.97</v>
      </c>
      <c r="Q185" s="307">
        <v>112.85</v>
      </c>
      <c r="R185" s="307">
        <v>109.44</v>
      </c>
      <c r="S185" s="307">
        <v>112.05</v>
      </c>
      <c r="T185" s="307">
        <v>112.83</v>
      </c>
      <c r="U185" s="307">
        <v>110.71</v>
      </c>
      <c r="V185" s="307">
        <v>110.31</v>
      </c>
      <c r="W185" s="307">
        <v>67.77</v>
      </c>
      <c r="X185" s="307">
        <v>67.290000000000006</v>
      </c>
      <c r="Y185" s="307">
        <v>61.43</v>
      </c>
      <c r="Z185" s="307" vm="413">
        <v>53.825248836939345</v>
      </c>
      <c r="AA185" s="307" vm="800">
        <f t="shared" si="83"/>
        <v>64.806885399693115</v>
      </c>
      <c r="AC185" s="307">
        <v>45.37</v>
      </c>
      <c r="AD185" s="307">
        <v>49.68</v>
      </c>
      <c r="AE185" s="307">
        <v>51.422886589599919</v>
      </c>
      <c r="AF185" s="307" vm="413">
        <v>53.825248836939345</v>
      </c>
      <c r="AG185" s="307" vm="570">
        <v>63.139719804094085</v>
      </c>
      <c r="AH185" s="307" vm="672">
        <v>64.878087130884424</v>
      </c>
      <c r="AI185" s="307" vm="855">
        <v>64.84336482114395</v>
      </c>
      <c r="AJ185" s="307" vm="800">
        <v>64.806885399693115</v>
      </c>
      <c r="AL185"/>
      <c r="AM185"/>
      <c r="AN185"/>
      <c r="AO185"/>
      <c r="AP185" s="307"/>
      <c r="AQ185" s="307"/>
      <c r="AR185" s="307"/>
      <c r="AS185" s="307"/>
    </row>
    <row r="186" spans="2:45" ht="15" customHeight="1" x14ac:dyDescent="0.35">
      <c r="B186" s="128" t="s">
        <v>192</v>
      </c>
      <c r="C186" s="128"/>
      <c r="D186" s="128"/>
      <c r="E186" s="128"/>
      <c r="F186" s="128"/>
      <c r="G186" s="128"/>
      <c r="H186" s="128"/>
      <c r="I186" s="128"/>
      <c r="J186" s="128"/>
      <c r="K186" s="128"/>
      <c r="L186" s="307" t="s">
        <v>18</v>
      </c>
      <c r="M186" s="307" t="s">
        <v>18</v>
      </c>
      <c r="N186" s="307" t="s">
        <v>18</v>
      </c>
      <c r="O186" s="307" t="s">
        <v>18</v>
      </c>
      <c r="P186" s="307" t="s">
        <v>18</v>
      </c>
      <c r="Q186" s="307" t="s">
        <v>18</v>
      </c>
      <c r="R186" s="307" t="s">
        <v>18</v>
      </c>
      <c r="S186" s="307">
        <v>59.52</v>
      </c>
      <c r="T186" s="307">
        <v>64.44</v>
      </c>
      <c r="U186" s="307">
        <v>65.400000000000006</v>
      </c>
      <c r="V186" s="307">
        <v>66.930000000000007</v>
      </c>
      <c r="W186" s="307">
        <v>64.08</v>
      </c>
      <c r="X186" s="307">
        <v>60.23</v>
      </c>
      <c r="Y186" s="307">
        <v>50.57</v>
      </c>
      <c r="Z186" s="307" vm="455">
        <v>54.813721447292707</v>
      </c>
      <c r="AA186" s="307" vm="914">
        <f t="shared" si="83"/>
        <v>54.949513829105122</v>
      </c>
      <c r="AC186" s="307">
        <v>45.77</v>
      </c>
      <c r="AD186" s="307">
        <v>53.07</v>
      </c>
      <c r="AE186" s="307">
        <v>53.649575746012609</v>
      </c>
      <c r="AF186" s="307" vm="455">
        <v>54.813721447292707</v>
      </c>
      <c r="AG186" s="307" vm="571">
        <v>54.249402074051915</v>
      </c>
      <c r="AH186" s="307" vm="660">
        <v>55.848203705697387</v>
      </c>
      <c r="AI186" s="307" vm="909">
        <v>54.392858626558592</v>
      </c>
      <c r="AJ186" s="307" vm="914">
        <v>54.949513829105122</v>
      </c>
      <c r="AL186"/>
      <c r="AM186"/>
      <c r="AN186"/>
      <c r="AO186"/>
      <c r="AP186" s="307"/>
      <c r="AQ186" s="307"/>
      <c r="AR186" s="307"/>
      <c r="AS186" s="307"/>
    </row>
    <row r="187" spans="2:45" ht="15" customHeight="1" x14ac:dyDescent="0.35">
      <c r="Q187" s="310"/>
      <c r="R187" s="310"/>
      <c r="S187" s="310"/>
      <c r="T187" s="310"/>
      <c r="U187" s="310"/>
    </row>
    <row r="188" spans="2:45" ht="30" customHeight="1" x14ac:dyDescent="0.35">
      <c r="B188" s="178" t="s">
        <v>180</v>
      </c>
      <c r="C188" s="178"/>
      <c r="D188" s="178"/>
      <c r="E188" s="178"/>
      <c r="F188" s="178"/>
      <c r="G188" s="178"/>
      <c r="H188" s="178"/>
      <c r="I188" s="178"/>
      <c r="J188" s="178"/>
      <c r="K188" s="178"/>
      <c r="L188" s="214"/>
      <c r="M188" s="214"/>
      <c r="N188" s="214"/>
      <c r="O188" s="214"/>
      <c r="P188" s="214"/>
      <c r="Q188" s="214"/>
      <c r="R188" s="214"/>
      <c r="S188" s="214"/>
      <c r="T188" s="214"/>
      <c r="U188" s="215"/>
      <c r="V188" s="215"/>
    </row>
    <row r="189" spans="2:45" ht="15" customHeight="1" x14ac:dyDescent="0.35">
      <c r="B189" s="166" t="s">
        <v>179</v>
      </c>
      <c r="C189" s="166"/>
      <c r="D189" s="166"/>
      <c r="E189" s="166"/>
      <c r="F189" s="166"/>
      <c r="G189" s="166"/>
      <c r="H189" s="166"/>
      <c r="I189" s="166"/>
      <c r="J189" s="166"/>
      <c r="K189" s="166"/>
      <c r="L189" s="218">
        <v>2010</v>
      </c>
      <c r="M189" s="218">
        <v>2011</v>
      </c>
      <c r="N189" s="218">
        <v>2012</v>
      </c>
      <c r="O189" s="218">
        <v>2013</v>
      </c>
      <c r="P189" s="218">
        <v>2014</v>
      </c>
      <c r="Q189" s="218">
        <v>2015</v>
      </c>
      <c r="R189" s="218">
        <v>2016</v>
      </c>
      <c r="S189" s="218">
        <v>2017</v>
      </c>
      <c r="T189" s="218">
        <v>2018</v>
      </c>
      <c r="U189" s="218">
        <v>2019</v>
      </c>
      <c r="V189" s="218">
        <v>2020</v>
      </c>
      <c r="W189" s="218">
        <v>2021</v>
      </c>
      <c r="X189" s="218">
        <v>2022</v>
      </c>
      <c r="Y189" s="218">
        <v>2023</v>
      </c>
      <c r="Z189" s="219">
        <v>2024</v>
      </c>
      <c r="AA189" s="220">
        <v>2025</v>
      </c>
      <c r="AC189" s="221" t="s">
        <v>3</v>
      </c>
      <c r="AD189" s="221" t="s">
        <v>4</v>
      </c>
      <c r="AE189" s="221" t="s">
        <v>5</v>
      </c>
      <c r="AF189" s="221">
        <v>2024</v>
      </c>
      <c r="AG189" s="222" t="s">
        <v>6</v>
      </c>
      <c r="AH189" s="222" t="s">
        <v>7</v>
      </c>
      <c r="AI189" s="222" t="s">
        <v>8</v>
      </c>
      <c r="AJ189" s="222">
        <v>2025</v>
      </c>
      <c r="AL189" s="221" t="s">
        <v>3</v>
      </c>
      <c r="AM189" s="221" t="s">
        <v>24</v>
      </c>
      <c r="AN189" s="221" t="s">
        <v>25</v>
      </c>
      <c r="AO189" s="221" t="s">
        <v>26</v>
      </c>
      <c r="AP189" s="222" t="s">
        <v>6</v>
      </c>
      <c r="AQ189" s="222" t="s">
        <v>27</v>
      </c>
      <c r="AR189" s="222" t="s">
        <v>28</v>
      </c>
      <c r="AS189" s="222" t="s">
        <v>29</v>
      </c>
    </row>
    <row r="190" spans="2:45" ht="15" customHeight="1" x14ac:dyDescent="0.35">
      <c r="B190" s="40" t="s">
        <v>30</v>
      </c>
      <c r="C190" s="40"/>
      <c r="D190" s="40"/>
      <c r="E190" s="40"/>
      <c r="F190" s="40"/>
      <c r="G190" s="40"/>
      <c r="H190" s="40"/>
      <c r="I190" s="40"/>
      <c r="J190" s="40"/>
      <c r="K190" s="40"/>
      <c r="L190" s="285">
        <v>562.23</v>
      </c>
      <c r="M190" s="285">
        <v>634.86</v>
      </c>
      <c r="N190" s="285">
        <v>777.54</v>
      </c>
      <c r="O190" s="285">
        <v>819.91</v>
      </c>
      <c r="P190" s="285">
        <v>746.93</v>
      </c>
      <c r="Q190" s="285">
        <v>831.59</v>
      </c>
      <c r="R190" s="285">
        <v>913.01</v>
      </c>
      <c r="S190" s="285">
        <v>943.22</v>
      </c>
      <c r="T190" s="285">
        <v>890.82</v>
      </c>
      <c r="U190" s="285">
        <v>924.83</v>
      </c>
      <c r="V190" s="285">
        <v>824.24</v>
      </c>
      <c r="W190" s="285">
        <v>926.24</v>
      </c>
      <c r="X190" s="285">
        <v>1279.29</v>
      </c>
      <c r="Y190" s="285">
        <v>1069.3743226840911</v>
      </c>
      <c r="Z190" s="285">
        <v>1003.0144103831009</v>
      </c>
      <c r="AA190" s="285">
        <f t="shared" ref="AA190:AA211" si="84">AJ190</f>
        <v>1044.9880385711997</v>
      </c>
      <c r="AC190" s="285">
        <v>319.92777722619991</v>
      </c>
      <c r="AD190" s="285">
        <v>541.00921564359976</v>
      </c>
      <c r="AE190" s="285">
        <v>758.81545292160001</v>
      </c>
      <c r="AF190" s="285">
        <v>1003.0144103831009</v>
      </c>
      <c r="AG190" s="285">
        <v>278.7971860182999</v>
      </c>
      <c r="AH190" s="285">
        <v>503.35117715759969</v>
      </c>
      <c r="AI190" s="285">
        <v>761.34493547779971</v>
      </c>
      <c r="AJ190" s="285">
        <v>1044.9880385711997</v>
      </c>
      <c r="AL190" s="285">
        <f t="shared" ref="AL190:AL203" si="85">AC190</f>
        <v>319.92777722619991</v>
      </c>
      <c r="AM190" s="285">
        <f t="shared" ref="AM190:AM211" si="86">AD190-AC190</f>
        <v>221.08143841739985</v>
      </c>
      <c r="AN190" s="285">
        <f t="shared" ref="AN190:AN211" si="87">AE190-AD190</f>
        <v>217.80623727800025</v>
      </c>
      <c r="AO190" s="285">
        <f t="shared" ref="AO190:AO211" si="88">AF190-AE190</f>
        <v>244.19895746150087</v>
      </c>
      <c r="AP190" s="285">
        <f t="shared" ref="AP190:AP203" si="89">AG190</f>
        <v>278.7971860182999</v>
      </c>
      <c r="AQ190" s="285">
        <f>AH190-AG190</f>
        <v>224.5539911392998</v>
      </c>
      <c r="AR190" s="285">
        <f>AI190-AH190</f>
        <v>257.99375832020002</v>
      </c>
      <c r="AS190" s="285">
        <f>AJ190-AI190</f>
        <v>283.64310309339999</v>
      </c>
    </row>
    <row r="191" spans="2:45" ht="15" customHeight="1" outlineLevel="1" x14ac:dyDescent="0.35">
      <c r="B191" s="147" t="s">
        <v>90</v>
      </c>
      <c r="C191" s="147"/>
      <c r="D191" s="147"/>
      <c r="E191" s="147"/>
      <c r="F191" s="147"/>
      <c r="G191" s="147"/>
      <c r="H191" s="147"/>
      <c r="I191" s="147"/>
      <c r="J191" s="147"/>
      <c r="K191" s="147"/>
      <c r="L191" s="293">
        <v>342.86581545999996</v>
      </c>
      <c r="M191" s="293">
        <v>370.25521743999997</v>
      </c>
      <c r="N191" s="293">
        <v>445.01903479000003</v>
      </c>
      <c r="O191" s="293">
        <v>465.68517137000003</v>
      </c>
      <c r="P191" s="293">
        <v>345.49299132381179</v>
      </c>
      <c r="Q191" s="293">
        <v>366.97807925000001</v>
      </c>
      <c r="R191" s="293">
        <v>348.60712365999996</v>
      </c>
      <c r="S191" s="293">
        <v>415.77604656999995</v>
      </c>
      <c r="T191" s="293">
        <v>371.51157375000003</v>
      </c>
      <c r="U191" s="293">
        <v>376.19195355000005</v>
      </c>
      <c r="V191" s="293">
        <v>345.84492709389997</v>
      </c>
      <c r="W191" s="293">
        <v>465.74</v>
      </c>
      <c r="X191" s="293">
        <v>514.89</v>
      </c>
      <c r="Y191" s="293">
        <v>411.79318231340056</v>
      </c>
      <c r="Z191" s="293">
        <v>362.16105781000005</v>
      </c>
      <c r="AA191" s="293">
        <f t="shared" si="84"/>
        <v>378.43678808999994</v>
      </c>
      <c r="AC191" s="293">
        <v>104.83883838000001</v>
      </c>
      <c r="AD191" s="293">
        <v>195.70693768000004</v>
      </c>
      <c r="AE191" s="293">
        <v>283.15242460000007</v>
      </c>
      <c r="AF191" s="293">
        <v>362.16105781000005</v>
      </c>
      <c r="AG191" s="293">
        <v>100.93728515999997</v>
      </c>
      <c r="AH191" s="293">
        <v>177.99850623999998</v>
      </c>
      <c r="AI191" s="293">
        <v>287.18819367999993</v>
      </c>
      <c r="AJ191" s="293">
        <v>378.43678808999994</v>
      </c>
      <c r="AL191" s="293">
        <f t="shared" si="85"/>
        <v>104.83883838000001</v>
      </c>
      <c r="AM191" s="293">
        <f t="shared" si="86"/>
        <v>90.868099300000026</v>
      </c>
      <c r="AN191" s="293">
        <f t="shared" si="87"/>
        <v>87.445486920000036</v>
      </c>
      <c r="AO191" s="293">
        <f t="shared" si="88"/>
        <v>79.008633209999971</v>
      </c>
      <c r="AP191" s="293">
        <f t="shared" si="89"/>
        <v>100.93728515999997</v>
      </c>
      <c r="AQ191" s="293">
        <f t="shared" ref="AQ191:AS211" si="90">AH191-AG191</f>
        <v>77.06122108000001</v>
      </c>
      <c r="AR191" s="293">
        <f t="shared" si="90"/>
        <v>109.18968743999994</v>
      </c>
      <c r="AS191" s="293">
        <f t="shared" si="90"/>
        <v>91.24859441000001</v>
      </c>
    </row>
    <row r="192" spans="2:45" ht="15" customHeight="1" outlineLevel="1" x14ac:dyDescent="0.35">
      <c r="B192" s="147" t="s">
        <v>85</v>
      </c>
      <c r="C192" s="147"/>
      <c r="D192" s="147"/>
      <c r="E192" s="147"/>
      <c r="F192" s="147"/>
      <c r="G192" s="147"/>
      <c r="H192" s="147"/>
      <c r="I192" s="147"/>
      <c r="J192" s="147"/>
      <c r="K192" s="147"/>
      <c r="L192" s="293">
        <v>140.25</v>
      </c>
      <c r="M192" s="293">
        <v>138.58000000000001</v>
      </c>
      <c r="N192" s="293">
        <v>149.33000000000001</v>
      </c>
      <c r="O192" s="293">
        <v>160.49</v>
      </c>
      <c r="P192" s="293">
        <v>165.71</v>
      </c>
      <c r="Q192" s="293">
        <v>190.17</v>
      </c>
      <c r="R192" s="293">
        <v>267.72000000000003</v>
      </c>
      <c r="S192" s="293">
        <v>260.79000000000002</v>
      </c>
      <c r="T192" s="293">
        <v>271.64</v>
      </c>
      <c r="U192" s="293">
        <v>283.83</v>
      </c>
      <c r="V192" s="293">
        <v>229.36</v>
      </c>
      <c r="W192" s="293">
        <v>259.83</v>
      </c>
      <c r="X192" s="293">
        <v>259.45999999999998</v>
      </c>
      <c r="Y192" s="293">
        <v>269.5925760001</v>
      </c>
      <c r="Z192" s="293">
        <v>265.55587643999991</v>
      </c>
      <c r="AA192" s="293">
        <f t="shared" si="84"/>
        <v>238.63219379999998</v>
      </c>
      <c r="AC192" s="293">
        <v>81.556510799999998</v>
      </c>
      <c r="AD192" s="293">
        <v>138.54908786000004</v>
      </c>
      <c r="AE192" s="293">
        <v>196.37223277000001</v>
      </c>
      <c r="AF192" s="293">
        <v>265.55587643999991</v>
      </c>
      <c r="AG192" s="293">
        <v>69.393458320000008</v>
      </c>
      <c r="AH192" s="293">
        <v>120.91166221999998</v>
      </c>
      <c r="AI192" s="293">
        <v>175.34818919000011</v>
      </c>
      <c r="AJ192" s="293">
        <v>238.63219379999998</v>
      </c>
      <c r="AL192" s="293">
        <f t="shared" si="85"/>
        <v>81.556510799999998</v>
      </c>
      <c r="AM192" s="293">
        <f t="shared" si="86"/>
        <v>56.992577060000045</v>
      </c>
      <c r="AN192" s="293">
        <f t="shared" si="87"/>
        <v>57.823144909999968</v>
      </c>
      <c r="AO192" s="293">
        <f t="shared" si="88"/>
        <v>69.183643669999896</v>
      </c>
      <c r="AP192" s="293">
        <f t="shared" si="89"/>
        <v>69.393458320000008</v>
      </c>
      <c r="AQ192" s="293">
        <f t="shared" si="90"/>
        <v>51.518203899999975</v>
      </c>
      <c r="AR192" s="293">
        <f t="shared" si="90"/>
        <v>54.436526970000131</v>
      </c>
      <c r="AS192" s="293">
        <f t="shared" si="90"/>
        <v>63.284004609999869</v>
      </c>
    </row>
    <row r="193" spans="2:45" ht="15" customHeight="1" outlineLevel="1" x14ac:dyDescent="0.35">
      <c r="B193" s="147" t="s">
        <v>189</v>
      </c>
      <c r="C193" s="147"/>
      <c r="D193" s="147"/>
      <c r="E193" s="147"/>
      <c r="F193" s="147"/>
      <c r="G193" s="147"/>
      <c r="H193" s="147"/>
      <c r="I193" s="147"/>
      <c r="J193" s="147"/>
      <c r="K193" s="147"/>
      <c r="L193" s="293">
        <v>78.459999999999994</v>
      </c>
      <c r="M193" s="293">
        <v>126.21</v>
      </c>
      <c r="N193" s="293">
        <v>182.99</v>
      </c>
      <c r="O193" s="293">
        <v>217.42</v>
      </c>
      <c r="P193" s="293">
        <v>233.76</v>
      </c>
      <c r="Q193" s="293">
        <v>272.02</v>
      </c>
      <c r="R193" s="293">
        <v>268.05</v>
      </c>
      <c r="S193" s="293">
        <v>288.76</v>
      </c>
      <c r="T193" s="293">
        <v>245.61</v>
      </c>
      <c r="U193" s="293">
        <v>266.93</v>
      </c>
      <c r="V193" s="293">
        <v>234.62997676462169</v>
      </c>
      <c r="W193" s="293">
        <v>403.21924547899999</v>
      </c>
      <c r="X193" s="293">
        <v>489.4</v>
      </c>
      <c r="Y193" s="293">
        <v>419.56536212749995</v>
      </c>
      <c r="Z193" s="293">
        <v>432.24434508310054</v>
      </c>
      <c r="AA193" s="293">
        <f t="shared" si="84"/>
        <v>392.32613263120044</v>
      </c>
      <c r="AC193" s="293">
        <v>130.71760998619999</v>
      </c>
      <c r="AD193" s="293">
        <v>201.37158636360002</v>
      </c>
      <c r="AE193" s="293">
        <v>322.10767062159994</v>
      </c>
      <c r="AF193" s="293">
        <v>432.24434508310054</v>
      </c>
      <c r="AG193" s="293">
        <v>122.11125130829986</v>
      </c>
      <c r="AH193" s="293">
        <v>207.50317790759982</v>
      </c>
      <c r="AI193" s="293">
        <v>293.56086948780029</v>
      </c>
      <c r="AJ193" s="293">
        <v>392.32613263120044</v>
      </c>
      <c r="AL193" s="293">
        <f t="shared" si="85"/>
        <v>130.71760998619999</v>
      </c>
      <c r="AM193" s="293">
        <f t="shared" si="86"/>
        <v>70.653976377400028</v>
      </c>
      <c r="AN193" s="293">
        <f t="shared" si="87"/>
        <v>120.73608425799992</v>
      </c>
      <c r="AO193" s="293">
        <f t="shared" si="88"/>
        <v>110.1366744615006</v>
      </c>
      <c r="AP193" s="293">
        <f t="shared" si="89"/>
        <v>122.11125130829986</v>
      </c>
      <c r="AQ193" s="293">
        <f t="shared" si="90"/>
        <v>85.391926599299964</v>
      </c>
      <c r="AR193" s="293">
        <f t="shared" si="90"/>
        <v>86.057691580200469</v>
      </c>
      <c r="AS193" s="293">
        <f t="shared" si="90"/>
        <v>98.765263143400148</v>
      </c>
    </row>
    <row r="194" spans="2:45" ht="15" customHeight="1" x14ac:dyDescent="0.35">
      <c r="B194" s="130" t="s">
        <v>215</v>
      </c>
      <c r="C194" s="130"/>
      <c r="D194" s="130"/>
      <c r="E194" s="130"/>
      <c r="F194" s="130"/>
      <c r="G194" s="130"/>
      <c r="H194" s="130"/>
      <c r="I194" s="130"/>
      <c r="J194" s="130"/>
      <c r="K194" s="130"/>
      <c r="L194" s="294">
        <v>26.88</v>
      </c>
      <c r="M194" s="294">
        <v>62.56</v>
      </c>
      <c r="N194" s="294">
        <v>46.54</v>
      </c>
      <c r="O194" s="294">
        <v>11.66</v>
      </c>
      <c r="P194" s="294">
        <v>26.55</v>
      </c>
      <c r="Q194" s="294">
        <v>140.19</v>
      </c>
      <c r="R194" s="294">
        <v>34.619999999999997</v>
      </c>
      <c r="S194" s="294">
        <v>65.86</v>
      </c>
      <c r="T194" s="294">
        <v>29.6</v>
      </c>
      <c r="U194" s="294">
        <v>246.43</v>
      </c>
      <c r="V194" s="294">
        <v>286.79000000000002</v>
      </c>
      <c r="W194" s="294">
        <v>350.07</v>
      </c>
      <c r="X194" s="294">
        <v>308.31</v>
      </c>
      <c r="Y194" s="294">
        <v>458.91330626399986</v>
      </c>
      <c r="Z194" s="294">
        <v>149.6220696447001</v>
      </c>
      <c r="AA194" s="294">
        <f t="shared" si="84"/>
        <v>153.87068021979999</v>
      </c>
      <c r="AB194" s="242"/>
      <c r="AC194" s="294">
        <v>9.4047215775000073</v>
      </c>
      <c r="AD194" s="294">
        <v>137.24699514379998</v>
      </c>
      <c r="AE194" s="294">
        <v>148.71492922739998</v>
      </c>
      <c r="AF194" s="294">
        <v>149.6220696447001</v>
      </c>
      <c r="AG194" s="294">
        <v>5.6853911646999933</v>
      </c>
      <c r="AH194" s="294">
        <v>26.948660039399993</v>
      </c>
      <c r="AI194" s="294">
        <v>83.507201994299976</v>
      </c>
      <c r="AJ194" s="294">
        <v>153.87068021979999</v>
      </c>
      <c r="AL194" s="294">
        <f t="shared" si="85"/>
        <v>9.4047215775000073</v>
      </c>
      <c r="AM194" s="294">
        <f t="shared" si="86"/>
        <v>127.84227356629997</v>
      </c>
      <c r="AN194" s="294">
        <f t="shared" si="87"/>
        <v>11.467934083599999</v>
      </c>
      <c r="AO194" s="294">
        <f t="shared" si="88"/>
        <v>0.90714041730012696</v>
      </c>
      <c r="AP194" s="294">
        <f t="shared" si="89"/>
        <v>5.6853911646999933</v>
      </c>
      <c r="AQ194" s="294">
        <f t="shared" si="90"/>
        <v>21.2632688747</v>
      </c>
      <c r="AR194" s="294">
        <f t="shared" si="90"/>
        <v>56.558541954899979</v>
      </c>
      <c r="AS194" s="294">
        <f t="shared" si="90"/>
        <v>70.363478225500018</v>
      </c>
    </row>
    <row r="195" spans="2:45" ht="15" customHeight="1" x14ac:dyDescent="0.35">
      <c r="B195" s="130" t="s">
        <v>216</v>
      </c>
      <c r="C195" s="130"/>
      <c r="D195" s="130"/>
      <c r="E195" s="130"/>
      <c r="F195" s="130"/>
      <c r="G195" s="130"/>
      <c r="H195" s="130"/>
      <c r="I195" s="130"/>
      <c r="J195" s="130"/>
      <c r="K195" s="130"/>
      <c r="L195" s="294">
        <v>127.45</v>
      </c>
      <c r="M195" s="294">
        <v>158.13999999999999</v>
      </c>
      <c r="N195" s="294">
        <v>190.64</v>
      </c>
      <c r="O195" s="294">
        <v>241.31</v>
      </c>
      <c r="P195" s="294">
        <v>229.01</v>
      </c>
      <c r="Q195" s="294">
        <v>281.63</v>
      </c>
      <c r="R195" s="294">
        <v>281.14999999999998</v>
      </c>
      <c r="S195" s="294">
        <v>280.48</v>
      </c>
      <c r="T195" s="294">
        <v>267.63</v>
      </c>
      <c r="U195" s="294">
        <v>257.69</v>
      </c>
      <c r="V195" s="294">
        <v>258.74</v>
      </c>
      <c r="W195" s="294">
        <v>335.35</v>
      </c>
      <c r="X195" s="294">
        <v>388.61</v>
      </c>
      <c r="Y195" s="294">
        <v>437.1737235242997</v>
      </c>
      <c r="Z195" s="294">
        <v>409.4942460300004</v>
      </c>
      <c r="AA195" s="294">
        <f t="shared" si="84"/>
        <v>468.612618894501</v>
      </c>
      <c r="AB195" s="294"/>
      <c r="AC195" s="294">
        <v>101.29638107099996</v>
      </c>
      <c r="AD195" s="294">
        <v>201.62321678789974</v>
      </c>
      <c r="AE195" s="294">
        <v>296.84454854639989</v>
      </c>
      <c r="AF195" s="294">
        <v>409.4942460300004</v>
      </c>
      <c r="AG195" s="294">
        <v>115.47443846499991</v>
      </c>
      <c r="AH195" s="294">
        <v>218.79755194439994</v>
      </c>
      <c r="AI195" s="294">
        <v>316.87611036800058</v>
      </c>
      <c r="AJ195" s="294">
        <v>468.612618894501</v>
      </c>
      <c r="AL195" s="294">
        <f t="shared" si="85"/>
        <v>101.29638107099996</v>
      </c>
      <c r="AM195" s="294">
        <f t="shared" si="86"/>
        <v>100.32683571689978</v>
      </c>
      <c r="AN195" s="294">
        <f t="shared" si="87"/>
        <v>95.221331758500156</v>
      </c>
      <c r="AO195" s="294">
        <f t="shared" si="88"/>
        <v>112.64969748360051</v>
      </c>
      <c r="AP195" s="294">
        <f t="shared" si="89"/>
        <v>115.47443846499991</v>
      </c>
      <c r="AQ195" s="294">
        <f t="shared" si="90"/>
        <v>103.32311347940004</v>
      </c>
      <c r="AR195" s="294">
        <f t="shared" si="90"/>
        <v>98.07855842360064</v>
      </c>
      <c r="AS195" s="294">
        <f t="shared" si="90"/>
        <v>151.73650852650042</v>
      </c>
    </row>
    <row r="196" spans="2:45" ht="15" customHeight="1" x14ac:dyDescent="0.35">
      <c r="B196" s="133" t="s">
        <v>217</v>
      </c>
      <c r="C196" s="133"/>
      <c r="D196" s="133"/>
      <c r="E196" s="133"/>
      <c r="F196" s="133"/>
      <c r="G196" s="133"/>
      <c r="H196" s="133"/>
      <c r="I196" s="133"/>
      <c r="J196" s="133"/>
      <c r="K196" s="133"/>
      <c r="L196" s="294">
        <v>87.41</v>
      </c>
      <c r="M196" s="294">
        <v>106.65</v>
      </c>
      <c r="N196" s="294">
        <v>125.1</v>
      </c>
      <c r="O196" s="294">
        <v>138.09</v>
      </c>
      <c r="P196" s="294">
        <v>141.38</v>
      </c>
      <c r="Q196" s="294">
        <v>150.84</v>
      </c>
      <c r="R196" s="294">
        <v>161.97999999999999</v>
      </c>
      <c r="S196" s="294">
        <v>166.52</v>
      </c>
      <c r="T196" s="294">
        <v>174.13</v>
      </c>
      <c r="U196" s="294">
        <v>157.75</v>
      </c>
      <c r="V196" s="294">
        <v>158.13</v>
      </c>
      <c r="W196" s="294">
        <v>188.9</v>
      </c>
      <c r="X196" s="294">
        <v>204.83</v>
      </c>
      <c r="Y196" s="294">
        <v>229.50132569399975</v>
      </c>
      <c r="Z196" s="294">
        <v>230.39268663240051</v>
      </c>
      <c r="AA196" s="294">
        <f t="shared" si="84"/>
        <v>274.14293052970066</v>
      </c>
      <c r="AB196" s="294"/>
      <c r="AC196" s="294">
        <v>58.484340674399988</v>
      </c>
      <c r="AD196" s="294">
        <v>119.90708123619997</v>
      </c>
      <c r="AE196" s="294">
        <v>179.58085804370009</v>
      </c>
      <c r="AF196" s="294">
        <v>230.39268663240051</v>
      </c>
      <c r="AG196" s="294">
        <v>56.19506576139996</v>
      </c>
      <c r="AH196" s="294">
        <v>118.35137942079993</v>
      </c>
      <c r="AI196" s="294">
        <v>179.42293846490045</v>
      </c>
      <c r="AJ196" s="294">
        <v>274.14293052970066</v>
      </c>
      <c r="AL196" s="294">
        <f t="shared" si="85"/>
        <v>58.484340674399988</v>
      </c>
      <c r="AM196" s="294">
        <f t="shared" si="86"/>
        <v>61.422740561799984</v>
      </c>
      <c r="AN196" s="294">
        <f t="shared" si="87"/>
        <v>59.673776807500118</v>
      </c>
      <c r="AO196" s="294">
        <f t="shared" si="88"/>
        <v>50.811828588700422</v>
      </c>
      <c r="AP196" s="294">
        <f t="shared" si="89"/>
        <v>56.19506576139996</v>
      </c>
      <c r="AQ196" s="294">
        <f t="shared" si="90"/>
        <v>62.15631365939997</v>
      </c>
      <c r="AR196" s="294">
        <f t="shared" si="90"/>
        <v>61.071559044100525</v>
      </c>
      <c r="AS196" s="294">
        <f t="shared" si="90"/>
        <v>94.719992064800209</v>
      </c>
    </row>
    <row r="197" spans="2:45" ht="15" customHeight="1" x14ac:dyDescent="0.35">
      <c r="B197" s="131" t="s">
        <v>218</v>
      </c>
      <c r="C197" s="131"/>
      <c r="D197" s="131"/>
      <c r="E197" s="131"/>
      <c r="F197" s="131"/>
      <c r="G197" s="131"/>
      <c r="H197" s="131"/>
      <c r="I197" s="131"/>
      <c r="J197" s="131"/>
      <c r="K197" s="131"/>
      <c r="L197" s="294">
        <v>20.13</v>
      </c>
      <c r="M197" s="294">
        <v>22.84</v>
      </c>
      <c r="N197" s="294">
        <v>24.54</v>
      </c>
      <c r="O197" s="294">
        <v>25.54</v>
      </c>
      <c r="P197" s="294">
        <v>22.38</v>
      </c>
      <c r="Q197" s="294">
        <v>26.72</v>
      </c>
      <c r="R197" s="294">
        <v>30.34</v>
      </c>
      <c r="S197" s="294">
        <v>29.79</v>
      </c>
      <c r="T197" s="294">
        <v>28.56</v>
      </c>
      <c r="U197" s="294">
        <v>29.02</v>
      </c>
      <c r="V197" s="294">
        <v>32.200000000000003</v>
      </c>
      <c r="W197" s="294">
        <v>45.3</v>
      </c>
      <c r="X197" s="294">
        <v>54.09</v>
      </c>
      <c r="Y197" s="294">
        <v>65.265998722100008</v>
      </c>
      <c r="Z197" s="294">
        <v>66.315756361399991</v>
      </c>
      <c r="AA197" s="294">
        <f t="shared" si="84"/>
        <v>73.442117852200056</v>
      </c>
      <c r="AB197" s="294"/>
      <c r="AC197" s="294">
        <v>17.630093602200002</v>
      </c>
      <c r="AD197" s="294">
        <v>37.412490728000016</v>
      </c>
      <c r="AE197" s="294">
        <v>52.393467518699971</v>
      </c>
      <c r="AF197" s="294">
        <v>66.315756361399991</v>
      </c>
      <c r="AG197" s="294">
        <v>19.050584795100001</v>
      </c>
      <c r="AH197" s="294">
        <v>37.463246464999976</v>
      </c>
      <c r="AI197" s="294">
        <v>56.640546314500043</v>
      </c>
      <c r="AJ197" s="294">
        <v>73.442117852200056</v>
      </c>
      <c r="AL197" s="294">
        <f t="shared" si="85"/>
        <v>17.630093602200002</v>
      </c>
      <c r="AM197" s="294">
        <f t="shared" si="86"/>
        <v>19.782397125800014</v>
      </c>
      <c r="AN197" s="294">
        <f t="shared" si="87"/>
        <v>14.980976790699955</v>
      </c>
      <c r="AO197" s="294">
        <f t="shared" si="88"/>
        <v>13.92228884270002</v>
      </c>
      <c r="AP197" s="294">
        <f t="shared" si="89"/>
        <v>19.050584795100001</v>
      </c>
      <c r="AQ197" s="294">
        <f t="shared" si="90"/>
        <v>18.412661669899975</v>
      </c>
      <c r="AR197" s="294">
        <f t="shared" si="90"/>
        <v>19.177299849500066</v>
      </c>
      <c r="AS197" s="294">
        <f t="shared" si="90"/>
        <v>16.801571537700013</v>
      </c>
    </row>
    <row r="198" spans="2:45" ht="15" customHeight="1" x14ac:dyDescent="0.35">
      <c r="B198" s="131" t="s">
        <v>219</v>
      </c>
      <c r="C198" s="131"/>
      <c r="D198" s="131"/>
      <c r="E198" s="131"/>
      <c r="F198" s="131"/>
      <c r="G198" s="131"/>
      <c r="H198" s="131"/>
      <c r="I198" s="131"/>
      <c r="J198" s="131"/>
      <c r="K198" s="131"/>
      <c r="L198" s="294">
        <v>19.91</v>
      </c>
      <c r="M198" s="294">
        <v>28.65</v>
      </c>
      <c r="N198" s="294">
        <v>41</v>
      </c>
      <c r="O198" s="294">
        <v>77.69</v>
      </c>
      <c r="P198" s="294">
        <v>65.25</v>
      </c>
      <c r="Q198" s="294">
        <v>104.06</v>
      </c>
      <c r="R198" s="294">
        <v>88.83</v>
      </c>
      <c r="S198" s="294">
        <v>84.17</v>
      </c>
      <c r="T198" s="294">
        <v>64.94</v>
      </c>
      <c r="U198" s="294">
        <v>70.92</v>
      </c>
      <c r="V198" s="294">
        <v>68.400000000000006</v>
      </c>
      <c r="W198" s="294">
        <v>101.15</v>
      </c>
      <c r="X198" s="294">
        <v>129.69</v>
      </c>
      <c r="Y198" s="294">
        <v>142.40639910819996</v>
      </c>
      <c r="Z198" s="294">
        <v>112.78580303619988</v>
      </c>
      <c r="AA198" s="294">
        <f t="shared" si="84"/>
        <v>121.02757051260028</v>
      </c>
      <c r="AB198" s="294"/>
      <c r="AC198" s="294">
        <v>25.181946794399963</v>
      </c>
      <c r="AD198" s="294">
        <v>44.303644823699756</v>
      </c>
      <c r="AE198" s="294">
        <v>64.870222983999852</v>
      </c>
      <c r="AF198" s="294">
        <v>112.78580303619988</v>
      </c>
      <c r="AG198" s="294">
        <v>40.228787908499946</v>
      </c>
      <c r="AH198" s="294">
        <v>62.982926058600036</v>
      </c>
      <c r="AI198" s="294">
        <v>80.812625588600099</v>
      </c>
      <c r="AJ198" s="294">
        <v>121.02757051260028</v>
      </c>
      <c r="AL198" s="294">
        <f t="shared" si="85"/>
        <v>25.181946794399963</v>
      </c>
      <c r="AM198" s="294">
        <f t="shared" si="86"/>
        <v>19.121698029299793</v>
      </c>
      <c r="AN198" s="294">
        <f t="shared" si="87"/>
        <v>20.566578160300097</v>
      </c>
      <c r="AO198" s="294">
        <f t="shared" si="88"/>
        <v>47.915580052200028</v>
      </c>
      <c r="AP198" s="294">
        <f t="shared" si="89"/>
        <v>40.228787908499946</v>
      </c>
      <c r="AQ198" s="294">
        <f t="shared" si="90"/>
        <v>22.75413815010009</v>
      </c>
      <c r="AR198" s="294">
        <f t="shared" si="90"/>
        <v>17.829699530000063</v>
      </c>
      <c r="AS198" s="294">
        <f t="shared" si="90"/>
        <v>40.214944924000179</v>
      </c>
    </row>
    <row r="199" spans="2:45" ht="15" customHeight="1" x14ac:dyDescent="0.35">
      <c r="B199" s="130" t="s">
        <v>220</v>
      </c>
      <c r="C199" s="130"/>
      <c r="D199" s="130"/>
      <c r="E199" s="130"/>
      <c r="F199" s="130"/>
      <c r="G199" s="130"/>
      <c r="H199" s="130"/>
      <c r="I199" s="130"/>
      <c r="J199" s="130"/>
      <c r="K199" s="130"/>
      <c r="L199" s="294">
        <v>0</v>
      </c>
      <c r="M199" s="294">
        <v>0</v>
      </c>
      <c r="N199" s="294">
        <v>0</v>
      </c>
      <c r="O199" s="294">
        <v>0</v>
      </c>
      <c r="P199" s="294">
        <v>0</v>
      </c>
      <c r="Q199" s="294">
        <v>0</v>
      </c>
      <c r="R199" s="294">
        <v>0</v>
      </c>
      <c r="S199" s="294">
        <v>0</v>
      </c>
      <c r="T199" s="294">
        <v>0</v>
      </c>
      <c r="U199" s="294">
        <v>0</v>
      </c>
      <c r="V199" s="294">
        <v>4.18</v>
      </c>
      <c r="W199" s="294">
        <v>8.82</v>
      </c>
      <c r="X199" s="294">
        <v>49.28</v>
      </c>
      <c r="Y199" s="294">
        <v>-4.5026365630993839</v>
      </c>
      <c r="Z199" s="294">
        <v>3.0362398600000429</v>
      </c>
      <c r="AA199" s="294">
        <f t="shared" si="84"/>
        <v>2.0166566098000045</v>
      </c>
      <c r="AC199" s="294">
        <v>-0.30028219999999911</v>
      </c>
      <c r="AD199" s="294">
        <v>-2.0070610600999998</v>
      </c>
      <c r="AE199" s="294">
        <v>0.66207247990003293</v>
      </c>
      <c r="AF199" s="294">
        <v>3.0362398600000429</v>
      </c>
      <c r="AG199" s="294">
        <v>-0.50989456999999938</v>
      </c>
      <c r="AH199" s="294">
        <v>0.44391987999999805</v>
      </c>
      <c r="AI199" s="294">
        <v>1.6808556900000042</v>
      </c>
      <c r="AJ199" s="294">
        <v>2.0166566098000045</v>
      </c>
      <c r="AL199" s="294">
        <f t="shared" si="85"/>
        <v>-0.30028219999999911</v>
      </c>
      <c r="AM199" s="294">
        <f t="shared" si="86"/>
        <v>-1.7067788601000007</v>
      </c>
      <c r="AN199" s="294">
        <f t="shared" si="87"/>
        <v>2.6691335400000327</v>
      </c>
      <c r="AO199" s="294">
        <f t="shared" si="88"/>
        <v>2.37416738010001</v>
      </c>
      <c r="AP199" s="294">
        <f t="shared" si="89"/>
        <v>-0.50989456999999938</v>
      </c>
      <c r="AQ199" s="294">
        <f t="shared" si="90"/>
        <v>0.95381444999999743</v>
      </c>
      <c r="AR199" s="294">
        <f t="shared" si="90"/>
        <v>1.2369358100000061</v>
      </c>
      <c r="AS199" s="294">
        <f t="shared" si="90"/>
        <v>0.33580091980000026</v>
      </c>
    </row>
    <row r="200" spans="2:45" ht="15" customHeight="1" x14ac:dyDescent="0.35">
      <c r="B200" s="40" t="s">
        <v>70</v>
      </c>
      <c r="C200" s="40"/>
      <c r="D200" s="40"/>
      <c r="E200" s="40"/>
      <c r="F200" s="40"/>
      <c r="G200" s="40"/>
      <c r="H200" s="40"/>
      <c r="I200" s="40"/>
      <c r="J200" s="40"/>
      <c r="K200" s="40"/>
      <c r="L200" s="285">
        <v>461.67</v>
      </c>
      <c r="M200" s="285">
        <v>539.28</v>
      </c>
      <c r="N200" s="285">
        <v>633.44000000000005</v>
      </c>
      <c r="O200" s="285">
        <v>590.25</v>
      </c>
      <c r="P200" s="285">
        <v>544.48</v>
      </c>
      <c r="Q200" s="285">
        <v>690.16</v>
      </c>
      <c r="R200" s="285">
        <v>666.47</v>
      </c>
      <c r="S200" s="285">
        <v>728.59</v>
      </c>
      <c r="T200" s="285">
        <v>652.79</v>
      </c>
      <c r="U200" s="285">
        <v>913.57</v>
      </c>
      <c r="V200" s="285">
        <v>856.47</v>
      </c>
      <c r="W200" s="285">
        <v>949.78</v>
      </c>
      <c r="X200" s="285">
        <v>1248.27</v>
      </c>
      <c r="Y200" s="285">
        <v>1086.6112688606925</v>
      </c>
      <c r="Z200" s="285">
        <v>746.17847385779987</v>
      </c>
      <c r="AA200" s="285">
        <f t="shared" si="84"/>
        <v>732.26275650629907</v>
      </c>
      <c r="AC200" s="285">
        <v>227.73583553269992</v>
      </c>
      <c r="AD200" s="285">
        <v>474.62593293939938</v>
      </c>
      <c r="AE200" s="285">
        <v>611.34790608250023</v>
      </c>
      <c r="AF200" s="285">
        <v>746.17847385779987</v>
      </c>
      <c r="AG200" s="285">
        <v>168.49824414799997</v>
      </c>
      <c r="AH200" s="285">
        <v>311.94620513259935</v>
      </c>
      <c r="AI200" s="285">
        <v>529.65688279409881</v>
      </c>
      <c r="AJ200" s="285">
        <v>732.26275650629907</v>
      </c>
      <c r="AL200" s="285">
        <f t="shared" si="85"/>
        <v>227.73583553269992</v>
      </c>
      <c r="AM200" s="285">
        <f t="shared" si="86"/>
        <v>246.89009740669945</v>
      </c>
      <c r="AN200" s="285">
        <f t="shared" si="87"/>
        <v>136.72197314310085</v>
      </c>
      <c r="AO200" s="285">
        <f t="shared" si="88"/>
        <v>134.83056777529964</v>
      </c>
      <c r="AP200" s="285">
        <f t="shared" si="89"/>
        <v>168.49824414799997</v>
      </c>
      <c r="AQ200" s="285">
        <f t="shared" si="90"/>
        <v>143.44796098459938</v>
      </c>
      <c r="AR200" s="285">
        <f t="shared" si="90"/>
        <v>217.71067766149946</v>
      </c>
      <c r="AS200" s="285">
        <f t="shared" si="90"/>
        <v>202.60587371220026</v>
      </c>
    </row>
    <row r="201" spans="2:45" ht="15" customHeight="1" outlineLevel="1" x14ac:dyDescent="0.35">
      <c r="B201" s="147" t="s">
        <v>90</v>
      </c>
      <c r="C201" s="147"/>
      <c r="D201" s="147"/>
      <c r="E201" s="147"/>
      <c r="F201" s="147"/>
      <c r="G201" s="147"/>
      <c r="H201" s="147"/>
      <c r="I201" s="147"/>
      <c r="J201" s="147"/>
      <c r="K201" s="147"/>
      <c r="L201" s="293">
        <v>273.90795545999993</v>
      </c>
      <c r="M201" s="293">
        <v>285.84673424999994</v>
      </c>
      <c r="N201" s="293">
        <v>346.52440791000004</v>
      </c>
      <c r="O201" s="293">
        <v>320.49257605999998</v>
      </c>
      <c r="P201" s="293">
        <v>227.36607737381163</v>
      </c>
      <c r="Q201" s="293">
        <v>240.94268574000003</v>
      </c>
      <c r="R201" s="293">
        <v>252.31527471999991</v>
      </c>
      <c r="S201" s="293">
        <v>275.50895072999998</v>
      </c>
      <c r="T201" s="293">
        <v>266.16000000000003</v>
      </c>
      <c r="U201" s="293">
        <v>357.53678547426875</v>
      </c>
      <c r="V201" s="293">
        <v>356.79895221698791</v>
      </c>
      <c r="W201" s="293">
        <v>241.88878328799998</v>
      </c>
      <c r="X201" s="293">
        <v>462.16</v>
      </c>
      <c r="Y201" s="293">
        <v>279.84909776709895</v>
      </c>
      <c r="Z201" s="293">
        <v>225.5860180900001</v>
      </c>
      <c r="AA201" s="293">
        <f t="shared" si="84"/>
        <v>218.24220644000044</v>
      </c>
      <c r="AC201" s="293">
        <v>72.154996890000007</v>
      </c>
      <c r="AD201" s="293">
        <v>126.16231193</v>
      </c>
      <c r="AE201" s="293">
        <v>184.80766845000008</v>
      </c>
      <c r="AF201" s="293">
        <v>225.5860180900001</v>
      </c>
      <c r="AG201" s="293">
        <v>61.799951850000106</v>
      </c>
      <c r="AH201" s="293">
        <v>114.41585994000002</v>
      </c>
      <c r="AI201" s="293">
        <v>189.30299541000014</v>
      </c>
      <c r="AJ201" s="293">
        <v>218.24220644000044</v>
      </c>
      <c r="AL201" s="293">
        <f t="shared" si="85"/>
        <v>72.154996890000007</v>
      </c>
      <c r="AM201" s="293">
        <f t="shared" si="86"/>
        <v>54.007315039999995</v>
      </c>
      <c r="AN201" s="293">
        <f t="shared" si="87"/>
        <v>58.645356520000078</v>
      </c>
      <c r="AO201" s="293">
        <f t="shared" si="88"/>
        <v>40.778349640000016</v>
      </c>
      <c r="AP201" s="293">
        <f t="shared" si="89"/>
        <v>61.799951850000106</v>
      </c>
      <c r="AQ201" s="293">
        <f t="shared" si="90"/>
        <v>52.615908089999913</v>
      </c>
      <c r="AR201" s="293">
        <f t="shared" si="90"/>
        <v>74.887135470000118</v>
      </c>
      <c r="AS201" s="293">
        <f t="shared" si="90"/>
        <v>28.939211030000308</v>
      </c>
    </row>
    <row r="202" spans="2:45" ht="15" customHeight="1" outlineLevel="1" x14ac:dyDescent="0.35">
      <c r="B202" s="147" t="s">
        <v>85</v>
      </c>
      <c r="C202" s="147"/>
      <c r="D202" s="147"/>
      <c r="E202" s="147"/>
      <c r="F202" s="147"/>
      <c r="G202" s="147"/>
      <c r="H202" s="147"/>
      <c r="I202" s="147"/>
      <c r="J202" s="147"/>
      <c r="K202" s="147"/>
      <c r="L202" s="293">
        <v>115.68</v>
      </c>
      <c r="M202" s="293">
        <v>110.75</v>
      </c>
      <c r="N202" s="293">
        <v>118.67</v>
      </c>
      <c r="O202" s="293">
        <v>129.44</v>
      </c>
      <c r="P202" s="293">
        <v>134.35</v>
      </c>
      <c r="Q202" s="293">
        <v>277.8</v>
      </c>
      <c r="R202" s="293">
        <v>223.2</v>
      </c>
      <c r="S202" s="293">
        <v>211.87</v>
      </c>
      <c r="T202" s="293">
        <v>223.08</v>
      </c>
      <c r="U202" s="293">
        <v>382.15</v>
      </c>
      <c r="V202" s="293">
        <v>179.34</v>
      </c>
      <c r="W202" s="293">
        <v>504.88</v>
      </c>
      <c r="X202" s="293">
        <v>204.44</v>
      </c>
      <c r="Y202" s="293">
        <v>206.17004090139991</v>
      </c>
      <c r="Z202" s="293">
        <v>197.36605908999979</v>
      </c>
      <c r="AA202" s="293">
        <f t="shared" si="84"/>
        <v>178.40613557000017</v>
      </c>
      <c r="AC202" s="293">
        <v>64.54706996000003</v>
      </c>
      <c r="AD202" s="293">
        <v>103.00180020000005</v>
      </c>
      <c r="AE202" s="293">
        <v>146.23598463999988</v>
      </c>
      <c r="AF202" s="293">
        <v>197.36605908999979</v>
      </c>
      <c r="AG202" s="293">
        <v>51.128424159999994</v>
      </c>
      <c r="AH202" s="293">
        <v>87.919531790000022</v>
      </c>
      <c r="AI202" s="293">
        <v>128.17799254999997</v>
      </c>
      <c r="AJ202" s="293">
        <v>178.40613557000017</v>
      </c>
      <c r="AL202" s="293">
        <f t="shared" si="85"/>
        <v>64.54706996000003</v>
      </c>
      <c r="AM202" s="293">
        <f t="shared" si="86"/>
        <v>38.454730240000018</v>
      </c>
      <c r="AN202" s="293">
        <f t="shared" si="87"/>
        <v>43.234184439999837</v>
      </c>
      <c r="AO202" s="293">
        <f t="shared" si="88"/>
        <v>51.13007444999991</v>
      </c>
      <c r="AP202" s="293">
        <f t="shared" si="89"/>
        <v>51.128424159999994</v>
      </c>
      <c r="AQ202" s="293">
        <f t="shared" si="90"/>
        <v>36.791107630000027</v>
      </c>
      <c r="AR202" s="293">
        <f t="shared" si="90"/>
        <v>40.258460759999949</v>
      </c>
      <c r="AS202" s="293">
        <f t="shared" si="90"/>
        <v>50.228143020000203</v>
      </c>
    </row>
    <row r="203" spans="2:45" ht="15" customHeight="1" outlineLevel="1" x14ac:dyDescent="0.35">
      <c r="B203" s="147" t="s">
        <v>189</v>
      </c>
      <c r="C203" s="147"/>
      <c r="D203" s="147"/>
      <c r="E203" s="147"/>
      <c r="F203" s="147"/>
      <c r="G203" s="147"/>
      <c r="H203" s="147"/>
      <c r="I203" s="147"/>
      <c r="J203" s="147"/>
      <c r="K203" s="147"/>
      <c r="L203" s="293">
        <v>71.37</v>
      </c>
      <c r="M203" s="293">
        <v>94.11</v>
      </c>
      <c r="N203" s="293">
        <v>172.08</v>
      </c>
      <c r="O203" s="293">
        <v>160.9</v>
      </c>
      <c r="P203" s="293">
        <v>168.79</v>
      </c>
      <c r="Q203" s="293">
        <v>179.03</v>
      </c>
      <c r="R203" s="293">
        <v>194.39</v>
      </c>
      <c r="S203" s="293">
        <v>238.48</v>
      </c>
      <c r="T203" s="293">
        <v>168.63</v>
      </c>
      <c r="U203" s="293">
        <v>221.33</v>
      </c>
      <c r="V203" s="293">
        <v>163.5077935450002</v>
      </c>
      <c r="W203" s="293">
        <v>288.75111026699989</v>
      </c>
      <c r="X203" s="293">
        <v>543.16</v>
      </c>
      <c r="Y203" s="293">
        <v>461.04450565660596</v>
      </c>
      <c r="Z203" s="293">
        <v>323.2439492278009</v>
      </c>
      <c r="AA203" s="293">
        <f t="shared" si="84"/>
        <v>334.99513508629991</v>
      </c>
      <c r="AC203" s="293">
        <v>89.348588552699979</v>
      </c>
      <c r="AD203" s="293">
        <v>242.47824211940002</v>
      </c>
      <c r="AE203" s="293">
        <v>280.26458416249972</v>
      </c>
      <c r="AF203" s="293">
        <v>323.2439492278009</v>
      </c>
      <c r="AG203" s="293">
        <v>55.495479487999802</v>
      </c>
      <c r="AH203" s="293">
        <v>115.33980696260005</v>
      </c>
      <c r="AI203" s="293">
        <v>212.29136624409992</v>
      </c>
      <c r="AJ203" s="293">
        <v>334.99513508629991</v>
      </c>
      <c r="AL203" s="293">
        <f t="shared" si="85"/>
        <v>89.348588552699979</v>
      </c>
      <c r="AM203" s="293">
        <f t="shared" si="86"/>
        <v>153.12965356670003</v>
      </c>
      <c r="AN203" s="293">
        <f t="shared" si="87"/>
        <v>37.786342043099694</v>
      </c>
      <c r="AO203" s="293">
        <f t="shared" si="88"/>
        <v>42.979365065301181</v>
      </c>
      <c r="AP203" s="293">
        <f t="shared" si="89"/>
        <v>55.495479487999802</v>
      </c>
      <c r="AQ203" s="293">
        <f t="shared" si="90"/>
        <v>59.844327474600249</v>
      </c>
      <c r="AR203" s="293">
        <f t="shared" si="90"/>
        <v>96.951559281499868</v>
      </c>
      <c r="AS203" s="293">
        <f t="shared" si="90"/>
        <v>122.70376884219999</v>
      </c>
    </row>
    <row r="204" spans="2:45" ht="15" customHeight="1" x14ac:dyDescent="0.35">
      <c r="B204" s="132" t="s">
        <v>221</v>
      </c>
      <c r="C204" s="132"/>
      <c r="D204" s="132"/>
      <c r="E204" s="132"/>
      <c r="F204" s="132"/>
      <c r="G204" s="132"/>
      <c r="H204" s="132"/>
      <c r="I204" s="132"/>
      <c r="J204" s="132"/>
      <c r="K204" s="132"/>
      <c r="L204" s="308">
        <v>0.82</v>
      </c>
      <c r="M204" s="308">
        <v>0.85</v>
      </c>
      <c r="N204" s="308">
        <v>0.81</v>
      </c>
      <c r="O204" s="308">
        <v>0.72</v>
      </c>
      <c r="P204" s="308">
        <v>0.73</v>
      </c>
      <c r="Q204" s="308">
        <v>0.83</v>
      </c>
      <c r="R204" s="308">
        <v>0.73</v>
      </c>
      <c r="S204" s="308">
        <v>0.77</v>
      </c>
      <c r="T204" s="308">
        <v>0.73</v>
      </c>
      <c r="U204" s="308">
        <v>0.99</v>
      </c>
      <c r="V204" s="308">
        <v>1.04</v>
      </c>
      <c r="W204" s="308">
        <v>1.03</v>
      </c>
      <c r="X204" s="308">
        <v>0.98</v>
      </c>
      <c r="Y204" s="308">
        <v>1.0161187208360654</v>
      </c>
      <c r="Z204" s="308">
        <v>0.74393594561896415</v>
      </c>
      <c r="AA204" s="308">
        <f t="shared" si="84"/>
        <v>0.70073793141930474</v>
      </c>
      <c r="AC204" s="308">
        <v>0.71183514450413876</v>
      </c>
      <c r="AD204" s="308">
        <v>0.87729731622920881</v>
      </c>
      <c r="AE204" s="308">
        <v>0.80566085433379286</v>
      </c>
      <c r="AF204" s="308">
        <v>0.74393594561896415</v>
      </c>
      <c r="AG204" s="308">
        <v>0.60437569888865361</v>
      </c>
      <c r="AH204" s="308">
        <v>0.61973870190220837</v>
      </c>
      <c r="AI204" s="308">
        <v>0.69568582926436662</v>
      </c>
      <c r="AJ204" s="308">
        <v>0.70073793141930474</v>
      </c>
      <c r="AL204" s="308">
        <f>AL200/AL190</f>
        <v>0.71183514450413876</v>
      </c>
      <c r="AM204" s="308">
        <f t="shared" ref="AM204:AQ204" si="91">AM200/AM190</f>
        <v>1.1167382443955927</v>
      </c>
      <c r="AN204" s="308">
        <f t="shared" si="91"/>
        <v>0.62772294701824227</v>
      </c>
      <c r="AO204" s="308">
        <f t="shared" si="91"/>
        <v>0.55213408434209355</v>
      </c>
      <c r="AP204" s="308">
        <f t="shared" si="91"/>
        <v>0.60437569888865361</v>
      </c>
      <c r="AQ204" s="308">
        <f t="shared" si="91"/>
        <v>0.63881278732477698</v>
      </c>
      <c r="AR204" s="308">
        <f t="shared" ref="AR204:AS204" si="92">AR200/AR190</f>
        <v>0.84386025103481532</v>
      </c>
      <c r="AS204" s="308">
        <f t="shared" si="92"/>
        <v>0.71429860801334122</v>
      </c>
    </row>
    <row r="205" spans="2:45" ht="15" customHeight="1" x14ac:dyDescent="0.35">
      <c r="B205" s="129" t="s">
        <v>222</v>
      </c>
      <c r="C205" s="129"/>
      <c r="D205" s="129"/>
      <c r="E205" s="129"/>
      <c r="F205" s="129"/>
      <c r="G205" s="129"/>
      <c r="H205" s="129"/>
      <c r="I205" s="129"/>
      <c r="J205" s="129"/>
      <c r="K205" s="129"/>
      <c r="L205" s="294">
        <v>-0.16</v>
      </c>
      <c r="M205" s="294">
        <v>-0.27</v>
      </c>
      <c r="N205" s="294">
        <v>0</v>
      </c>
      <c r="O205" s="294">
        <v>0.1</v>
      </c>
      <c r="P205" s="294">
        <v>0.02</v>
      </c>
      <c r="Q205" s="294">
        <v>0.02</v>
      </c>
      <c r="R205" s="294">
        <v>4.8</v>
      </c>
      <c r="S205" s="294">
        <v>0.18</v>
      </c>
      <c r="T205" s="294">
        <v>0.62</v>
      </c>
      <c r="U205" s="294">
        <v>1.23</v>
      </c>
      <c r="V205" s="294">
        <v>0.69</v>
      </c>
      <c r="W205" s="294">
        <v>0.8</v>
      </c>
      <c r="X205" s="294">
        <v>-5.53</v>
      </c>
      <c r="Y205" s="294">
        <v>12.800364081200007</v>
      </c>
      <c r="Z205" s="294">
        <v>0.38796609000000004</v>
      </c>
      <c r="AA205" s="294">
        <f t="shared" si="84"/>
        <v>1.5373617201999998</v>
      </c>
      <c r="AC205" s="294">
        <v>-1.0119990000000001E-2</v>
      </c>
      <c r="AD205" s="294">
        <v>4.3132410000000003E-2</v>
      </c>
      <c r="AE205" s="294">
        <v>3.3012419999999994E-2</v>
      </c>
      <c r="AF205" s="294">
        <v>0.38796609000000004</v>
      </c>
      <c r="AG205" s="294">
        <v>0.12463236</v>
      </c>
      <c r="AH205" s="294">
        <v>0.20350571999999997</v>
      </c>
      <c r="AI205" s="294">
        <v>0.20350572000000003</v>
      </c>
      <c r="AJ205" s="294">
        <v>1.5373617201999998</v>
      </c>
      <c r="AL205" s="294">
        <f t="shared" ref="AL205:AL211" si="93">AC205</f>
        <v>-1.0119990000000001E-2</v>
      </c>
      <c r="AM205" s="294">
        <f t="shared" si="86"/>
        <v>5.3252400000000005E-2</v>
      </c>
      <c r="AN205" s="294">
        <f t="shared" si="87"/>
        <v>-1.0119990000000009E-2</v>
      </c>
      <c r="AO205" s="294">
        <f t="shared" si="88"/>
        <v>0.35495367000000005</v>
      </c>
      <c r="AP205" s="294">
        <f t="shared" ref="AP205:AP211" si="94">AG205</f>
        <v>0.12463236</v>
      </c>
      <c r="AQ205" s="294">
        <f t="shared" si="90"/>
        <v>7.8873359999999976E-2</v>
      </c>
      <c r="AR205" s="294">
        <f t="shared" si="90"/>
        <v>0</v>
      </c>
      <c r="AS205" s="294">
        <f t="shared" si="90"/>
        <v>1.3338560001999997</v>
      </c>
    </row>
    <row r="206" spans="2:45" ht="15" customHeight="1" x14ac:dyDescent="0.35">
      <c r="B206" s="129" t="s">
        <v>223</v>
      </c>
      <c r="C206" s="129"/>
      <c r="D206" s="129"/>
      <c r="E206" s="129"/>
      <c r="F206" s="129"/>
      <c r="G206" s="129"/>
      <c r="H206" s="129"/>
      <c r="I206" s="129"/>
      <c r="J206" s="129"/>
      <c r="K206" s="129"/>
      <c r="L206" s="294">
        <v>209.19</v>
      </c>
      <c r="M206" s="294">
        <v>252.23</v>
      </c>
      <c r="N206" s="294">
        <v>260.14</v>
      </c>
      <c r="O206" s="294">
        <v>235.8</v>
      </c>
      <c r="P206" s="294">
        <v>270.8</v>
      </c>
      <c r="Q206" s="294">
        <v>291.27999999999997</v>
      </c>
      <c r="R206" s="294">
        <v>303.17</v>
      </c>
      <c r="S206" s="294">
        <v>294.7</v>
      </c>
      <c r="T206" s="294">
        <v>253.47</v>
      </c>
      <c r="U206" s="294">
        <v>255.2</v>
      </c>
      <c r="V206" s="294">
        <v>222.9</v>
      </c>
      <c r="W206" s="294">
        <v>252.06</v>
      </c>
      <c r="X206" s="294">
        <v>246.75</v>
      </c>
      <c r="Y206" s="294">
        <v>219.93200784519996</v>
      </c>
      <c r="Z206" s="294">
        <v>262.45426901169986</v>
      </c>
      <c r="AA206" s="294">
        <f t="shared" si="84"/>
        <v>309.39909919070016</v>
      </c>
      <c r="AC206" s="294">
        <v>64.563267246499962</v>
      </c>
      <c r="AD206" s="294">
        <v>129.90897393250006</v>
      </c>
      <c r="AE206" s="294">
        <v>195.91978085960002</v>
      </c>
      <c r="AF206" s="294">
        <v>262.45426901169986</v>
      </c>
      <c r="AG206" s="294">
        <v>66.326455830299977</v>
      </c>
      <c r="AH206" s="294">
        <v>139.5824636067</v>
      </c>
      <c r="AI206" s="294">
        <v>240.85808334039984</v>
      </c>
      <c r="AJ206" s="294">
        <v>309.39909919070016</v>
      </c>
      <c r="AL206" s="294">
        <f t="shared" si="93"/>
        <v>64.563267246499962</v>
      </c>
      <c r="AM206" s="294">
        <f t="shared" si="86"/>
        <v>65.345706686000099</v>
      </c>
      <c r="AN206" s="294">
        <f t="shared" si="87"/>
        <v>66.010806927099964</v>
      </c>
      <c r="AO206" s="294">
        <f t="shared" si="88"/>
        <v>66.53448815209984</v>
      </c>
      <c r="AP206" s="294">
        <f t="shared" si="94"/>
        <v>66.326455830299977</v>
      </c>
      <c r="AQ206" s="294">
        <f t="shared" si="90"/>
        <v>73.256007776400025</v>
      </c>
      <c r="AR206" s="294">
        <f t="shared" si="90"/>
        <v>101.27561973369984</v>
      </c>
      <c r="AS206" s="294">
        <f t="shared" si="90"/>
        <v>68.541015850300312</v>
      </c>
    </row>
    <row r="207" spans="2:45" ht="15" customHeight="1" x14ac:dyDescent="0.35">
      <c r="B207" s="129" t="s">
        <v>224</v>
      </c>
      <c r="C207" s="129"/>
      <c r="D207" s="129"/>
      <c r="E207" s="129"/>
      <c r="F207" s="129"/>
      <c r="G207" s="129"/>
      <c r="H207" s="129"/>
      <c r="I207" s="129"/>
      <c r="J207" s="129"/>
      <c r="K207" s="129"/>
      <c r="L207" s="294">
        <v>1.54</v>
      </c>
      <c r="M207" s="294">
        <v>1.3</v>
      </c>
      <c r="N207" s="294">
        <v>1.1200000000000001</v>
      </c>
      <c r="O207" s="294">
        <v>1.1000000000000001</v>
      </c>
      <c r="P207" s="294">
        <v>1.6</v>
      </c>
      <c r="Q207" s="294">
        <v>1.99</v>
      </c>
      <c r="R207" s="294">
        <v>1.28</v>
      </c>
      <c r="S207" s="294">
        <v>3.31</v>
      </c>
      <c r="T207" s="294">
        <v>0.66</v>
      </c>
      <c r="U207" s="294">
        <v>0.96</v>
      </c>
      <c r="V207" s="294">
        <v>0.61</v>
      </c>
      <c r="W207" s="294">
        <v>0.61</v>
      </c>
      <c r="X207" s="294">
        <v>0.92</v>
      </c>
      <c r="Y207" s="294">
        <v>0.97492101359999994</v>
      </c>
      <c r="Z207" s="294">
        <v>0.65443121940000004</v>
      </c>
      <c r="AA207" s="294">
        <f t="shared" si="84"/>
        <v>0.64815365439999995</v>
      </c>
      <c r="AC207" s="294">
        <v>0.16788362009999996</v>
      </c>
      <c r="AD207" s="294">
        <v>0.32744055259999993</v>
      </c>
      <c r="AE207" s="294">
        <v>0.49112008240000005</v>
      </c>
      <c r="AF207" s="294">
        <v>0.65443121940000004</v>
      </c>
      <c r="AG207" s="294">
        <v>0.47147172020000006</v>
      </c>
      <c r="AH207" s="294">
        <v>0.32765273</v>
      </c>
      <c r="AI207" s="294">
        <v>0.49057627759999989</v>
      </c>
      <c r="AJ207" s="294">
        <v>0.64815365439999995</v>
      </c>
      <c r="AL207" s="294">
        <f t="shared" si="93"/>
        <v>0.16788362009999996</v>
      </c>
      <c r="AM207" s="294">
        <f t="shared" si="86"/>
        <v>0.15955693249999997</v>
      </c>
      <c r="AN207" s="294">
        <f t="shared" si="87"/>
        <v>0.16367952980000011</v>
      </c>
      <c r="AO207" s="294">
        <f t="shared" si="88"/>
        <v>0.163311137</v>
      </c>
      <c r="AP207" s="294">
        <f t="shared" si="94"/>
        <v>0.47147172020000006</v>
      </c>
      <c r="AQ207" s="294">
        <f t="shared" si="90"/>
        <v>-0.14381899020000005</v>
      </c>
      <c r="AR207" s="294">
        <f t="shared" si="90"/>
        <v>0.16292354759999989</v>
      </c>
      <c r="AS207" s="294">
        <f t="shared" si="90"/>
        <v>0.15757737680000006</v>
      </c>
    </row>
    <row r="208" spans="2:45" ht="15" customHeight="1" x14ac:dyDescent="0.35">
      <c r="B208" s="40" t="s">
        <v>166</v>
      </c>
      <c r="C208" s="40"/>
      <c r="D208" s="40"/>
      <c r="E208" s="40"/>
      <c r="F208" s="40"/>
      <c r="G208" s="40"/>
      <c r="H208" s="40"/>
      <c r="I208" s="40"/>
      <c r="J208" s="40"/>
      <c r="K208" s="40"/>
      <c r="L208" s="285">
        <v>254.17</v>
      </c>
      <c r="M208" s="285">
        <v>288.61</v>
      </c>
      <c r="N208" s="285">
        <v>374.42</v>
      </c>
      <c r="O208" s="285">
        <v>355.45</v>
      </c>
      <c r="P208" s="285">
        <v>275.26</v>
      </c>
      <c r="Q208" s="285">
        <v>400.85</v>
      </c>
      <c r="R208" s="285">
        <v>359.79</v>
      </c>
      <c r="S208" s="285">
        <v>437.02</v>
      </c>
      <c r="T208" s="285">
        <v>399.37</v>
      </c>
      <c r="U208" s="285">
        <v>658.09</v>
      </c>
      <c r="V208" s="285">
        <v>633.49</v>
      </c>
      <c r="W208" s="285">
        <v>697.53</v>
      </c>
      <c r="X208" s="285">
        <v>1007.96</v>
      </c>
      <c r="Y208" s="285">
        <v>854.85381794789453</v>
      </c>
      <c r="Z208" s="285">
        <v>483.99066997550131</v>
      </c>
      <c r="AA208" s="285">
        <f t="shared" si="84"/>
        <v>421.97444924979879</v>
      </c>
      <c r="AC208" s="285">
        <v>163.35057189630007</v>
      </c>
      <c r="AD208" s="285">
        <v>345.00126714949954</v>
      </c>
      <c r="AE208" s="285">
        <v>415.88623288530096</v>
      </c>
      <c r="AF208" s="285">
        <v>483.99066997550131</v>
      </c>
      <c r="AG208" s="285">
        <v>102.5186276779</v>
      </c>
      <c r="AH208" s="285">
        <v>172.48788853590005</v>
      </c>
      <c r="AI208" s="285">
        <v>289.08587001130013</v>
      </c>
      <c r="AJ208" s="285">
        <v>421.97444924979879</v>
      </c>
      <c r="AL208" s="285">
        <f t="shared" si="93"/>
        <v>163.35057189630007</v>
      </c>
      <c r="AM208" s="285">
        <f t="shared" si="86"/>
        <v>181.65069525319947</v>
      </c>
      <c r="AN208" s="285">
        <f t="shared" si="87"/>
        <v>70.884965735801416</v>
      </c>
      <c r="AO208" s="285">
        <f t="shared" si="88"/>
        <v>68.104437090200349</v>
      </c>
      <c r="AP208" s="285">
        <f t="shared" si="94"/>
        <v>102.5186276779</v>
      </c>
      <c r="AQ208" s="285">
        <f t="shared" si="90"/>
        <v>69.969260858000055</v>
      </c>
      <c r="AR208" s="285">
        <f t="shared" si="90"/>
        <v>116.59798147540008</v>
      </c>
      <c r="AS208" s="285">
        <f t="shared" si="90"/>
        <v>132.88857923849866</v>
      </c>
    </row>
    <row r="209" spans="2:45" ht="15" customHeight="1" outlineLevel="1" x14ac:dyDescent="0.35">
      <c r="B209" s="147" t="s">
        <v>90</v>
      </c>
      <c r="C209" s="147"/>
      <c r="D209" s="147"/>
      <c r="E209" s="147"/>
      <c r="F209" s="147"/>
      <c r="G209" s="147"/>
      <c r="H209" s="147"/>
      <c r="I209" s="147"/>
      <c r="J209" s="147"/>
      <c r="K209" s="147"/>
      <c r="L209" s="293">
        <v>131.36000000000001</v>
      </c>
      <c r="M209" s="293">
        <v>152.58000000000001</v>
      </c>
      <c r="N209" s="293">
        <v>166.4</v>
      </c>
      <c r="O209" s="293">
        <v>160.24</v>
      </c>
      <c r="P209" s="293">
        <v>93.39</v>
      </c>
      <c r="Q209" s="293">
        <v>116.79</v>
      </c>
      <c r="R209" s="293">
        <v>93.46</v>
      </c>
      <c r="S209" s="293">
        <v>188.45</v>
      </c>
      <c r="T209" s="293">
        <v>193.66</v>
      </c>
      <c r="U209" s="293">
        <v>249.46</v>
      </c>
      <c r="V209" s="293">
        <v>260.83619552698792</v>
      </c>
      <c r="W209" s="293">
        <v>135.55000000000001</v>
      </c>
      <c r="X209" s="293">
        <v>359.06</v>
      </c>
      <c r="Y209" s="293">
        <v>181.94497838570069</v>
      </c>
      <c r="Z209" s="293">
        <v>131.92342206999993</v>
      </c>
      <c r="AA209" s="293">
        <f t="shared" si="84"/>
        <v>94.145954580000293</v>
      </c>
      <c r="AC209" s="293">
        <v>48.952809160000051</v>
      </c>
      <c r="AD209" s="293">
        <v>80.021292450000033</v>
      </c>
      <c r="AE209" s="293">
        <v>115.23215894000005</v>
      </c>
      <c r="AF209" s="293">
        <v>131.92342206999993</v>
      </c>
      <c r="AG209" s="293">
        <v>37.748139940000137</v>
      </c>
      <c r="AH209" s="293">
        <v>65.999707850000021</v>
      </c>
      <c r="AI209" s="293">
        <v>89.412133019999956</v>
      </c>
      <c r="AJ209" s="293">
        <v>94.145954580000293</v>
      </c>
      <c r="AL209" s="293">
        <f t="shared" si="93"/>
        <v>48.952809160000051</v>
      </c>
      <c r="AM209" s="293">
        <f t="shared" si="86"/>
        <v>31.068483289999982</v>
      </c>
      <c r="AN209" s="293">
        <f t="shared" si="87"/>
        <v>35.210866490000015</v>
      </c>
      <c r="AO209" s="293">
        <f t="shared" si="88"/>
        <v>16.691263129999882</v>
      </c>
      <c r="AP209" s="293">
        <f t="shared" si="94"/>
        <v>37.748139940000137</v>
      </c>
      <c r="AQ209" s="293">
        <f t="shared" si="90"/>
        <v>28.251567909999885</v>
      </c>
      <c r="AR209" s="293">
        <f t="shared" si="90"/>
        <v>23.412425169999935</v>
      </c>
      <c r="AS209" s="293">
        <f t="shared" si="90"/>
        <v>4.7338215600003366</v>
      </c>
    </row>
    <row r="210" spans="2:45" ht="15" customHeight="1" outlineLevel="1" x14ac:dyDescent="0.35">
      <c r="B210" s="147" t="s">
        <v>85</v>
      </c>
      <c r="C210" s="147"/>
      <c r="D210" s="147"/>
      <c r="E210" s="147"/>
      <c r="F210" s="147"/>
      <c r="G210" s="147"/>
      <c r="H210" s="147"/>
      <c r="I210" s="147"/>
      <c r="J210" s="147"/>
      <c r="K210" s="147"/>
      <c r="L210" s="293">
        <v>81.819999999999993</v>
      </c>
      <c r="M210" s="293">
        <v>83.02</v>
      </c>
      <c r="N210" s="293">
        <v>92.37</v>
      </c>
      <c r="O210" s="293">
        <v>103.94</v>
      </c>
      <c r="P210" s="293">
        <v>107.06</v>
      </c>
      <c r="Q210" s="293">
        <v>234.3</v>
      </c>
      <c r="R210" s="293">
        <v>151.01</v>
      </c>
      <c r="S210" s="293">
        <v>158.08000000000001</v>
      </c>
      <c r="T210" s="293">
        <v>168.67</v>
      </c>
      <c r="U210" s="293">
        <v>328.41</v>
      </c>
      <c r="V210" s="293">
        <v>126.79</v>
      </c>
      <c r="W210" s="293">
        <v>441.73</v>
      </c>
      <c r="X210" s="293">
        <v>154.24</v>
      </c>
      <c r="Y210" s="293">
        <v>146.6018685191998</v>
      </c>
      <c r="Z210" s="293">
        <v>132.07744147000008</v>
      </c>
      <c r="AA210" s="293">
        <f t="shared" si="84"/>
        <v>111.76934971</v>
      </c>
      <c r="AC210" s="293">
        <v>48.853260330000012</v>
      </c>
      <c r="AD210" s="293">
        <v>71.109038920000074</v>
      </c>
      <c r="AE210" s="293">
        <v>98.391220420000067</v>
      </c>
      <c r="AF210" s="293">
        <v>132.07744147000008</v>
      </c>
      <c r="AG210" s="293">
        <v>34.754731169999985</v>
      </c>
      <c r="AH210" s="293">
        <v>55.214388270000001</v>
      </c>
      <c r="AI210" s="293">
        <v>78.880189569999956</v>
      </c>
      <c r="AJ210" s="293">
        <v>111.76934971</v>
      </c>
      <c r="AL210" s="293">
        <f t="shared" si="93"/>
        <v>48.853260330000012</v>
      </c>
      <c r="AM210" s="293">
        <f t="shared" si="86"/>
        <v>22.255778590000062</v>
      </c>
      <c r="AN210" s="293">
        <f t="shared" si="87"/>
        <v>27.282181499999993</v>
      </c>
      <c r="AO210" s="293">
        <f t="shared" si="88"/>
        <v>33.686221050000015</v>
      </c>
      <c r="AP210" s="293">
        <f t="shared" si="94"/>
        <v>34.754731169999985</v>
      </c>
      <c r="AQ210" s="293">
        <f t="shared" si="90"/>
        <v>20.459657100000015</v>
      </c>
      <c r="AR210" s="293">
        <f t="shared" si="90"/>
        <v>23.665801299999956</v>
      </c>
      <c r="AS210" s="293">
        <f t="shared" si="90"/>
        <v>32.889160140000044</v>
      </c>
    </row>
    <row r="211" spans="2:45" ht="15" customHeight="1" outlineLevel="1" x14ac:dyDescent="0.35">
      <c r="B211" s="147" t="s">
        <v>189</v>
      </c>
      <c r="C211" s="147"/>
      <c r="D211" s="147"/>
      <c r="E211" s="147"/>
      <c r="F211" s="147"/>
      <c r="G211" s="147"/>
      <c r="H211" s="147"/>
      <c r="I211" s="147"/>
      <c r="J211" s="147"/>
      <c r="K211" s="147"/>
      <c r="L211" s="293">
        <v>40.880000000000003</v>
      </c>
      <c r="M211" s="293">
        <v>9.7799999999999994</v>
      </c>
      <c r="N211" s="293">
        <v>123.52</v>
      </c>
      <c r="O211" s="293">
        <v>98.01</v>
      </c>
      <c r="P211" s="293">
        <v>64.900000000000006</v>
      </c>
      <c r="Q211" s="293">
        <v>70.31</v>
      </c>
      <c r="R211" s="293">
        <v>96.2</v>
      </c>
      <c r="S211" s="293">
        <v>116.5</v>
      </c>
      <c r="T211" s="293">
        <v>82.01</v>
      </c>
      <c r="U211" s="293">
        <v>133.80000000000001</v>
      </c>
      <c r="V211" s="293">
        <v>95.865590248402512</v>
      </c>
      <c r="W211" s="293">
        <v>137.44999999999999</v>
      </c>
      <c r="X211" s="293">
        <v>463.57</v>
      </c>
      <c r="Y211" s="293">
        <v>394.52820581220448</v>
      </c>
      <c r="Z211" s="293">
        <v>220.0073589855001</v>
      </c>
      <c r="AA211" s="293">
        <f t="shared" si="84"/>
        <v>222.5249714397998</v>
      </c>
      <c r="AC211" s="293">
        <v>65.432367786300006</v>
      </c>
      <c r="AD211" s="293">
        <v>194.33718849950003</v>
      </c>
      <c r="AE211" s="293">
        <v>202.22318469529947</v>
      </c>
      <c r="AF211" s="293">
        <v>220.0073589855001</v>
      </c>
      <c r="AG211" s="293">
        <v>29.941367917899822</v>
      </c>
      <c r="AH211" s="293">
        <v>60.588815705899933</v>
      </c>
      <c r="AI211" s="293">
        <v>126.24864960130019</v>
      </c>
      <c r="AJ211" s="293">
        <v>222.5249714397998</v>
      </c>
      <c r="AL211" s="293">
        <f t="shared" si="93"/>
        <v>65.432367786300006</v>
      </c>
      <c r="AM211" s="293">
        <f t="shared" si="86"/>
        <v>128.90482071320002</v>
      </c>
      <c r="AN211" s="293">
        <f t="shared" si="87"/>
        <v>7.8859961957994358</v>
      </c>
      <c r="AO211" s="293">
        <f t="shared" si="88"/>
        <v>17.784174290200639</v>
      </c>
      <c r="AP211" s="293">
        <f t="shared" si="94"/>
        <v>29.941367917899822</v>
      </c>
      <c r="AQ211" s="293">
        <f t="shared" si="90"/>
        <v>30.647447788000111</v>
      </c>
      <c r="AR211" s="293">
        <f t="shared" si="90"/>
        <v>65.659833895400254</v>
      </c>
      <c r="AS211" s="293">
        <f t="shared" si="90"/>
        <v>96.276321838499612</v>
      </c>
    </row>
    <row r="214" spans="2:45" ht="15" customHeight="1" x14ac:dyDescent="0.35">
      <c r="B214" s="166" t="s">
        <v>129</v>
      </c>
      <c r="C214" s="166"/>
      <c r="D214" s="166"/>
      <c r="E214" s="166"/>
      <c r="F214" s="166"/>
      <c r="G214" s="166"/>
      <c r="H214" s="166"/>
      <c r="I214" s="166"/>
      <c r="J214" s="166"/>
      <c r="K214" s="166"/>
      <c r="L214" s="218">
        <v>2010</v>
      </c>
      <c r="M214" s="218">
        <v>2011</v>
      </c>
      <c r="N214" s="218">
        <v>2012</v>
      </c>
      <c r="O214" s="218">
        <v>2013</v>
      </c>
      <c r="P214" s="218">
        <v>2014</v>
      </c>
      <c r="Q214" s="218">
        <v>2015</v>
      </c>
      <c r="R214" s="218">
        <v>2016</v>
      </c>
      <c r="S214" s="218">
        <v>2017</v>
      </c>
      <c r="T214" s="218">
        <v>2018</v>
      </c>
      <c r="U214" s="218">
        <v>2019</v>
      </c>
      <c r="V214" s="218">
        <v>2020</v>
      </c>
      <c r="W214" s="218">
        <v>2021</v>
      </c>
      <c r="X214" s="218">
        <v>2022</v>
      </c>
      <c r="Y214" s="218">
        <v>2023</v>
      </c>
      <c r="Z214" s="219">
        <v>2024</v>
      </c>
      <c r="AA214" s="220">
        <v>2025</v>
      </c>
      <c r="AC214" s="221" t="s">
        <v>3</v>
      </c>
      <c r="AD214" s="221" t="s">
        <v>4</v>
      </c>
      <c r="AE214" s="221" t="s">
        <v>5</v>
      </c>
      <c r="AF214" s="221">
        <v>2024</v>
      </c>
      <c r="AG214" s="222" t="s">
        <v>6</v>
      </c>
      <c r="AH214" s="222" t="s">
        <v>7</v>
      </c>
      <c r="AI214" s="222" t="s">
        <v>8</v>
      </c>
      <c r="AJ214" s="222">
        <v>2025</v>
      </c>
      <c r="AL214" s="221" t="s">
        <v>3</v>
      </c>
      <c r="AM214" s="221" t="s">
        <v>24</v>
      </c>
      <c r="AN214" s="221" t="s">
        <v>25</v>
      </c>
      <c r="AO214" s="221" t="s">
        <v>26</v>
      </c>
      <c r="AP214" s="222" t="s">
        <v>6</v>
      </c>
      <c r="AQ214" s="222" t="s">
        <v>27</v>
      </c>
      <c r="AR214" s="222" t="s">
        <v>28</v>
      </c>
      <c r="AS214" s="222" t="s">
        <v>29</v>
      </c>
    </row>
    <row r="215" spans="2:45" ht="15" customHeight="1" x14ac:dyDescent="0.35">
      <c r="B215" s="6" t="s">
        <v>225</v>
      </c>
      <c r="C215" s="6"/>
      <c r="D215" s="6"/>
      <c r="E215" s="6"/>
      <c r="F215" s="6"/>
      <c r="G215" s="6"/>
      <c r="H215" s="6"/>
      <c r="I215" s="6"/>
      <c r="J215" s="6"/>
      <c r="K215" s="6"/>
      <c r="L215" s="285">
        <v>3200.03</v>
      </c>
      <c r="M215" s="285">
        <v>3651.86</v>
      </c>
      <c r="N215" s="285">
        <v>3876.44</v>
      </c>
      <c r="O215" s="285">
        <v>4166.72</v>
      </c>
      <c r="P215" s="285">
        <v>4230.76</v>
      </c>
      <c r="Q215" s="285">
        <v>4964.6099999999997</v>
      </c>
      <c r="R215" s="285">
        <v>4986.46</v>
      </c>
      <c r="S215" s="285">
        <v>5060.8599999999997</v>
      </c>
      <c r="T215" s="285">
        <v>5271.96</v>
      </c>
      <c r="U215" s="285">
        <v>4401.3500000000004</v>
      </c>
      <c r="V215" s="285">
        <v>4768.72</v>
      </c>
      <c r="W215" s="285">
        <v>5229.5600000000004</v>
      </c>
      <c r="X215" s="285">
        <v>5158.1400000000003</v>
      </c>
      <c r="Y215" s="285">
        <v>5535.2750000000005</v>
      </c>
      <c r="Z215" s="285">
        <v>6014.3510000000006</v>
      </c>
      <c r="AA215" s="285">
        <f t="shared" ref="AA215:AA227" si="95">AJ215</f>
        <v>5724.3315000000002</v>
      </c>
      <c r="AC215" s="285">
        <v>5546.4749999999995</v>
      </c>
      <c r="AD215" s="285">
        <v>5373.1350000000002</v>
      </c>
      <c r="AE215" s="285">
        <v>5245.9650000000001</v>
      </c>
      <c r="AF215" s="285">
        <v>6014.3510000000006</v>
      </c>
      <c r="AG215" s="285">
        <v>6014.3510000000006</v>
      </c>
      <c r="AH215" s="285">
        <v>6026.1009999999997</v>
      </c>
      <c r="AI215" s="285">
        <v>5917.1350000000002</v>
      </c>
      <c r="AJ215" s="285">
        <v>5724.3315000000002</v>
      </c>
      <c r="AL215" s="285"/>
      <c r="AM215" s="285"/>
      <c r="AN215" s="285"/>
      <c r="AO215" s="285"/>
      <c r="AP215" s="285"/>
      <c r="AQ215" s="285"/>
      <c r="AR215" s="285"/>
      <c r="AS215" s="285"/>
    </row>
    <row r="216" spans="2:45" ht="15" customHeight="1" x14ac:dyDescent="0.35">
      <c r="B216" s="129" t="s">
        <v>90</v>
      </c>
      <c r="C216" s="129"/>
      <c r="D216" s="129"/>
      <c r="E216" s="129"/>
      <c r="F216" s="129"/>
      <c r="G216" s="129"/>
      <c r="H216" s="129"/>
      <c r="I216" s="129"/>
      <c r="J216" s="129"/>
      <c r="K216" s="129"/>
      <c r="L216" s="294">
        <v>2049.61</v>
      </c>
      <c r="M216" s="294">
        <v>2200.94</v>
      </c>
      <c r="N216" s="294">
        <v>2310.44</v>
      </c>
      <c r="O216" s="294">
        <v>2194.0700000000002</v>
      </c>
      <c r="P216" s="294">
        <v>2194.0700000000002</v>
      </c>
      <c r="Q216" s="294">
        <v>2194.2199999999998</v>
      </c>
      <c r="R216" s="294">
        <v>2194.2199999999998</v>
      </c>
      <c r="S216" s="294">
        <v>2243.7199999999998</v>
      </c>
      <c r="T216" s="294">
        <v>2311.52</v>
      </c>
      <c r="U216" s="294">
        <v>1974.2</v>
      </c>
      <c r="V216" s="294">
        <v>2137.37</v>
      </c>
      <c r="W216" s="294">
        <v>2193.61</v>
      </c>
      <c r="X216" s="294">
        <v>2166.08</v>
      </c>
      <c r="Y216" s="294" vm="81">
        <v>2041.5900000000001</v>
      </c>
      <c r="Z216" s="294" vm="433">
        <v>2334.6200000000008</v>
      </c>
      <c r="AA216" s="294" vm="913">
        <f t="shared" si="95"/>
        <v>2081.7400000000002</v>
      </c>
      <c r="AC216" s="294" vm="149">
        <v>2041.5899999999997</v>
      </c>
      <c r="AD216" s="292" vm="218">
        <v>2041.5900000000004</v>
      </c>
      <c r="AE216" s="286" vm="352">
        <v>2048.84</v>
      </c>
      <c r="AF216" s="286" vm="433">
        <v>2334.6200000000008</v>
      </c>
      <c r="AG216" s="286" vm="544">
        <v>2334.6200000000008</v>
      </c>
      <c r="AH216" s="292" vm="653">
        <v>2271.77</v>
      </c>
      <c r="AI216" s="292" vm="814">
        <v>2271.7700000000004</v>
      </c>
      <c r="AJ216" s="292" vm="913">
        <v>2081.7400000000002</v>
      </c>
      <c r="AL216" s="294"/>
      <c r="AM216" s="294"/>
      <c r="AN216" s="294"/>
      <c r="AO216" s="294"/>
      <c r="AP216" s="294"/>
      <c r="AQ216" s="294"/>
      <c r="AR216" s="294"/>
      <c r="AS216" s="294"/>
    </row>
    <row r="217" spans="2:45" ht="15" customHeight="1" x14ac:dyDescent="0.35">
      <c r="B217" s="129" t="s">
        <v>85</v>
      </c>
      <c r="C217" s="129"/>
      <c r="D217" s="129"/>
      <c r="E217" s="129"/>
      <c r="F217" s="129"/>
      <c r="G217" s="129"/>
      <c r="H217" s="129"/>
      <c r="I217" s="129"/>
      <c r="J217" s="129"/>
      <c r="K217" s="129"/>
      <c r="L217" s="294">
        <v>599.16999999999996</v>
      </c>
      <c r="M217" s="294">
        <v>613.07000000000005</v>
      </c>
      <c r="N217" s="294">
        <v>615.37</v>
      </c>
      <c r="O217" s="294">
        <v>619.37</v>
      </c>
      <c r="P217" s="294">
        <v>623.72</v>
      </c>
      <c r="Q217" s="294">
        <v>1246.92</v>
      </c>
      <c r="R217" s="294">
        <v>1250.77</v>
      </c>
      <c r="S217" s="294">
        <v>1253.27</v>
      </c>
      <c r="T217" s="294">
        <v>1308.57</v>
      </c>
      <c r="U217" s="294">
        <v>1164.47</v>
      </c>
      <c r="V217" s="294">
        <v>1228.47</v>
      </c>
      <c r="W217" s="294">
        <v>1142.17</v>
      </c>
      <c r="X217" s="294">
        <v>1168.47</v>
      </c>
      <c r="Y217" s="294" vm="73">
        <v>1412.9700000000003</v>
      </c>
      <c r="Z217" s="294" vm="434">
        <v>1412.97</v>
      </c>
      <c r="AA217" s="294" vm="910">
        <f t="shared" si="95"/>
        <v>1426.0700000000002</v>
      </c>
      <c r="AC217" s="294" vm="135">
        <v>1412.9699999999996</v>
      </c>
      <c r="AD217" s="292" vm="236">
        <v>1412.9699999999998</v>
      </c>
      <c r="AE217" s="286" vm="353">
        <v>1412.9699999999996</v>
      </c>
      <c r="AF217" s="286" vm="434">
        <v>1412.97</v>
      </c>
      <c r="AG217" s="286" vm="545">
        <v>1412.97</v>
      </c>
      <c r="AH217" s="292" vm="629">
        <v>1412.9700000000003</v>
      </c>
      <c r="AI217" s="292" vm="876">
        <v>1426.0700000000002</v>
      </c>
      <c r="AJ217" s="292" vm="910">
        <v>1426.0700000000002</v>
      </c>
      <c r="AL217" s="294"/>
      <c r="AM217" s="294"/>
      <c r="AN217" s="294"/>
      <c r="AO217" s="294"/>
      <c r="AP217" s="294"/>
      <c r="AQ217" s="294"/>
      <c r="AR217" s="294"/>
      <c r="AS217" s="294"/>
    </row>
    <row r="218" spans="2:45" ht="15" customHeight="1" x14ac:dyDescent="0.35">
      <c r="B218" s="129" t="s">
        <v>189</v>
      </c>
      <c r="C218" s="129"/>
      <c r="D218" s="129"/>
      <c r="E218" s="129"/>
      <c r="F218" s="129"/>
      <c r="G218" s="129"/>
      <c r="H218" s="129"/>
      <c r="I218" s="129"/>
      <c r="J218" s="129"/>
      <c r="K218" s="129"/>
      <c r="L218" s="294">
        <v>551.25</v>
      </c>
      <c r="M218" s="294">
        <v>837.85</v>
      </c>
      <c r="N218" s="294">
        <v>950.63</v>
      </c>
      <c r="O218" s="294">
        <v>1353.28</v>
      </c>
      <c r="P218" s="294">
        <v>1412.97</v>
      </c>
      <c r="Q218" s="294">
        <v>1523.47</v>
      </c>
      <c r="R218" s="294">
        <v>1541.47</v>
      </c>
      <c r="S218" s="294">
        <v>1563.87</v>
      </c>
      <c r="T218" s="294">
        <v>1651.87</v>
      </c>
      <c r="U218" s="294">
        <v>1262.68</v>
      </c>
      <c r="V218" s="294">
        <v>1402.88</v>
      </c>
      <c r="W218" s="294">
        <v>1893.78</v>
      </c>
      <c r="X218" s="294">
        <v>1823.58</v>
      </c>
      <c r="Y218" s="294">
        <v>2080.7150000000001</v>
      </c>
      <c r="Z218" s="294">
        <v>2266.7609999999995</v>
      </c>
      <c r="AA218" s="294">
        <f t="shared" si="95"/>
        <v>2216.5214999999998</v>
      </c>
      <c r="AC218" s="294">
        <v>2091.915</v>
      </c>
      <c r="AD218" s="294">
        <v>1918.5750000000003</v>
      </c>
      <c r="AE218" s="294">
        <v>1784.1550000000002</v>
      </c>
      <c r="AF218" s="294">
        <v>2266.7609999999995</v>
      </c>
      <c r="AG218" s="294">
        <v>2266.7609999999995</v>
      </c>
      <c r="AH218" s="294">
        <v>2341.3609999999994</v>
      </c>
      <c r="AI218" s="294">
        <v>2219.2949999999996</v>
      </c>
      <c r="AJ218" s="294">
        <v>2216.5214999999998</v>
      </c>
      <c r="AL218" s="294"/>
      <c r="AM218" s="294"/>
      <c r="AN218" s="294"/>
      <c r="AO218" s="294"/>
      <c r="AP218" s="294"/>
      <c r="AQ218" s="294"/>
      <c r="AR218" s="294"/>
      <c r="AS218" s="294"/>
    </row>
    <row r="219" spans="2:45" ht="15" customHeight="1" outlineLevel="1" x14ac:dyDescent="0.35">
      <c r="B219" s="147" t="s">
        <v>315</v>
      </c>
      <c r="C219" s="147"/>
      <c r="D219" s="147"/>
      <c r="E219" s="147"/>
      <c r="F219" s="147"/>
      <c r="G219" s="147"/>
      <c r="H219" s="147"/>
      <c r="I219" s="147"/>
      <c r="J219" s="147"/>
      <c r="K219" s="147"/>
      <c r="L219" s="293">
        <v>284.25</v>
      </c>
      <c r="M219" s="293">
        <v>305.85000000000002</v>
      </c>
      <c r="N219" s="293">
        <v>313.85000000000002</v>
      </c>
      <c r="O219" s="293">
        <v>321.85000000000002</v>
      </c>
      <c r="P219" s="293">
        <v>339.54</v>
      </c>
      <c r="Q219" s="293">
        <v>363.54</v>
      </c>
      <c r="R219" s="293">
        <v>387.54</v>
      </c>
      <c r="S219" s="293">
        <v>409.94</v>
      </c>
      <c r="T219" s="293">
        <v>420.94</v>
      </c>
      <c r="U219" s="293">
        <v>52.8</v>
      </c>
      <c r="V219" s="293">
        <v>125.5</v>
      </c>
      <c r="W219" s="293">
        <v>181.2</v>
      </c>
      <c r="X219" s="293">
        <v>214.2</v>
      </c>
      <c r="Y219" s="293" vm="479">
        <v>244.27</v>
      </c>
      <c r="Z219" s="293" vm="398">
        <v>279.60599999999999</v>
      </c>
      <c r="AA219" s="293" vm="945">
        <f t="shared" si="95"/>
        <v>249.48</v>
      </c>
      <c r="AC219" s="293" vm="154">
        <v>244.26999999999998</v>
      </c>
      <c r="AD219" s="412" vm="233">
        <v>244.26999999999998</v>
      </c>
      <c r="AE219" s="293" vm="358">
        <v>258.96999999999997</v>
      </c>
      <c r="AF219" s="293" vm="398">
        <v>279.60599999999999</v>
      </c>
      <c r="AG219" s="293" vm="550">
        <v>279.60599999999999</v>
      </c>
      <c r="AH219" s="412" vm="624">
        <v>291.20600000000002</v>
      </c>
      <c r="AI219" s="412" vm="756">
        <v>179.64</v>
      </c>
      <c r="AJ219" s="412" vm="945">
        <v>249.48</v>
      </c>
      <c r="AL219" s="293"/>
      <c r="AM219" s="293"/>
      <c r="AN219" s="293"/>
      <c r="AO219" s="293"/>
      <c r="AP219" s="293"/>
      <c r="AQ219" s="293"/>
      <c r="AR219" s="293"/>
      <c r="AS219" s="293"/>
    </row>
    <row r="220" spans="2:45" ht="15" customHeight="1" outlineLevel="1" x14ac:dyDescent="0.35">
      <c r="B220" s="147" t="s">
        <v>203</v>
      </c>
      <c r="C220" s="147"/>
      <c r="D220" s="147"/>
      <c r="E220" s="147"/>
      <c r="F220" s="147"/>
      <c r="G220" s="147"/>
      <c r="H220" s="147"/>
      <c r="I220" s="147"/>
      <c r="J220" s="147"/>
      <c r="K220" s="147"/>
      <c r="L220" s="293">
        <v>57</v>
      </c>
      <c r="M220" s="293">
        <v>57</v>
      </c>
      <c r="N220" s="293">
        <v>57</v>
      </c>
      <c r="O220" s="293">
        <v>70.55</v>
      </c>
      <c r="P220" s="293">
        <v>70.55</v>
      </c>
      <c r="Q220" s="293">
        <v>70.55</v>
      </c>
      <c r="R220" s="293">
        <v>70.55</v>
      </c>
      <c r="S220" s="293">
        <v>70.55</v>
      </c>
      <c r="T220" s="293">
        <v>70.55</v>
      </c>
      <c r="U220" s="293">
        <v>0</v>
      </c>
      <c r="V220" s="293">
        <v>10</v>
      </c>
      <c r="W220" s="293">
        <v>10.5</v>
      </c>
      <c r="X220" s="293">
        <v>10.5</v>
      </c>
      <c r="Y220" s="293" vm="38">
        <v>10.5</v>
      </c>
      <c r="Z220" s="293" vm="399">
        <v>10.5</v>
      </c>
      <c r="AA220" s="293" vm="943">
        <f t="shared" si="95"/>
        <v>0</v>
      </c>
      <c r="AC220" s="293" vm="100">
        <v>10.5</v>
      </c>
      <c r="AD220" s="412" vm="236">
        <v>10.5</v>
      </c>
      <c r="AE220" s="293" vm="359">
        <v>10.5</v>
      </c>
      <c r="AF220" s="293" vm="399">
        <v>10.5</v>
      </c>
      <c r="AG220" s="293" vm="551">
        <v>10.5</v>
      </c>
      <c r="AH220" s="412" vm="646">
        <v>10.5</v>
      </c>
      <c r="AI220" s="412" vm="853">
        <v>0</v>
      </c>
      <c r="AJ220" s="412" vm="943">
        <v>0</v>
      </c>
      <c r="AL220" s="293"/>
      <c r="AM220" s="293"/>
      <c r="AN220" s="293"/>
      <c r="AO220" s="293"/>
      <c r="AP220" s="293"/>
      <c r="AQ220" s="293"/>
      <c r="AR220" s="293"/>
      <c r="AS220" s="293"/>
    </row>
    <row r="221" spans="2:45" ht="15" customHeight="1" outlineLevel="1" x14ac:dyDescent="0.35">
      <c r="B221" s="147" t="s">
        <v>429</v>
      </c>
      <c r="C221" s="147"/>
      <c r="D221" s="147"/>
      <c r="E221" s="147"/>
      <c r="F221" s="147"/>
      <c r="G221" s="147"/>
      <c r="H221" s="147"/>
      <c r="I221" s="147"/>
      <c r="J221" s="147"/>
      <c r="K221" s="147"/>
      <c r="L221" s="293">
        <v>120</v>
      </c>
      <c r="M221" s="293">
        <v>190</v>
      </c>
      <c r="N221" s="293">
        <v>190</v>
      </c>
      <c r="O221" s="293">
        <v>369.5</v>
      </c>
      <c r="P221" s="293">
        <v>391.5</v>
      </c>
      <c r="Q221" s="293">
        <v>468</v>
      </c>
      <c r="R221" s="293">
        <v>418</v>
      </c>
      <c r="S221" s="293">
        <v>418</v>
      </c>
      <c r="T221" s="293">
        <v>418</v>
      </c>
      <c r="U221" s="293">
        <v>418</v>
      </c>
      <c r="V221" s="293">
        <v>475.5</v>
      </c>
      <c r="W221" s="293">
        <v>747.18</v>
      </c>
      <c r="X221" s="293">
        <v>733.28</v>
      </c>
      <c r="Y221" s="293" vm="480">
        <v>798.14</v>
      </c>
      <c r="Z221" s="293" vm="437">
        <v>620.79999999999995</v>
      </c>
      <c r="AA221" s="293" vm="939">
        <f t="shared" si="95"/>
        <v>620.79999999999995</v>
      </c>
      <c r="AC221" s="293" vm="155">
        <v>798.14</v>
      </c>
      <c r="AD221" s="412" vm="218">
        <v>798.43999999999994</v>
      </c>
      <c r="AE221" s="293" vm="360">
        <v>585.79999999999995</v>
      </c>
      <c r="AF221" s="293" vm="437">
        <v>620.79999999999995</v>
      </c>
      <c r="AG221" s="293" vm="519">
        <v>620.79999999999995</v>
      </c>
      <c r="AH221" s="412" vm="632">
        <v>620.79999999999995</v>
      </c>
      <c r="AI221" s="412" vm="868">
        <v>620.79999999999995</v>
      </c>
      <c r="AJ221" s="412" vm="939">
        <v>620.79999999999995</v>
      </c>
      <c r="AL221" s="293"/>
      <c r="AM221" s="293"/>
      <c r="AN221" s="293"/>
      <c r="AO221" s="293"/>
      <c r="AP221" s="293"/>
      <c r="AQ221" s="293"/>
      <c r="AR221" s="293"/>
      <c r="AS221" s="293"/>
    </row>
    <row r="222" spans="2:45" ht="15" customHeight="1" outlineLevel="1" x14ac:dyDescent="0.35">
      <c r="B222" s="147" t="s">
        <v>430</v>
      </c>
      <c r="C222" s="147"/>
      <c r="D222" s="147"/>
      <c r="E222" s="147"/>
      <c r="F222" s="147"/>
      <c r="G222" s="147"/>
      <c r="H222" s="147"/>
      <c r="I222" s="147"/>
      <c r="J222" s="147"/>
      <c r="K222" s="147"/>
      <c r="L222" s="293">
        <v>90</v>
      </c>
      <c r="M222" s="293">
        <v>285</v>
      </c>
      <c r="N222" s="293">
        <v>349.78</v>
      </c>
      <c r="O222" s="293">
        <v>521.38</v>
      </c>
      <c r="P222" s="293">
        <v>521.38</v>
      </c>
      <c r="Q222" s="293">
        <v>521.38</v>
      </c>
      <c r="R222" s="293">
        <v>521.38</v>
      </c>
      <c r="S222" s="293">
        <v>521.38</v>
      </c>
      <c r="T222" s="293">
        <v>521.38</v>
      </c>
      <c r="U222" s="293">
        <v>521.38</v>
      </c>
      <c r="V222" s="293">
        <v>521.38</v>
      </c>
      <c r="W222" s="293">
        <v>521.38</v>
      </c>
      <c r="X222" s="293">
        <v>521.38</v>
      </c>
      <c r="Y222" s="293" vm="39">
        <v>521.38</v>
      </c>
      <c r="Z222" s="293" vm="391">
        <v>570.18000000000006</v>
      </c>
      <c r="AA222" s="293" vm="938">
        <f t="shared" si="95"/>
        <v>570.18000000000006</v>
      </c>
      <c r="AC222" s="293" vm="101">
        <v>521.38000000000011</v>
      </c>
      <c r="AD222" s="412" vm="258">
        <v>521.38000000000011</v>
      </c>
      <c r="AE222" s="293" vm="361">
        <v>521.38000000000011</v>
      </c>
      <c r="AF222" s="293" vm="391">
        <v>570.18000000000006</v>
      </c>
      <c r="AG222" s="293" vm="520">
        <v>570.18000000000006</v>
      </c>
      <c r="AH222" s="412" vm="596">
        <v>570.18000000000006</v>
      </c>
      <c r="AI222" s="412" vm="851">
        <v>570.18000000000006</v>
      </c>
      <c r="AJ222" s="412" vm="938">
        <v>570.18000000000006</v>
      </c>
      <c r="AL222" s="293"/>
      <c r="AM222" s="293"/>
      <c r="AN222" s="293"/>
      <c r="AO222" s="293"/>
      <c r="AP222" s="293"/>
      <c r="AQ222" s="293"/>
      <c r="AR222" s="293"/>
      <c r="AS222" s="293"/>
    </row>
    <row r="223" spans="2:45" ht="15" customHeight="1" outlineLevel="1" x14ac:dyDescent="0.35">
      <c r="B223" s="147" t="s">
        <v>431</v>
      </c>
      <c r="C223" s="147"/>
      <c r="D223" s="147"/>
      <c r="E223" s="147"/>
      <c r="F223" s="147"/>
      <c r="G223" s="147"/>
      <c r="H223" s="147"/>
      <c r="I223" s="147"/>
      <c r="J223" s="147"/>
      <c r="K223" s="147"/>
      <c r="L223" s="293" t="s">
        <v>18</v>
      </c>
      <c r="M223" s="293" t="s">
        <v>18</v>
      </c>
      <c r="N223" s="293">
        <v>40</v>
      </c>
      <c r="O223" s="293">
        <v>70</v>
      </c>
      <c r="P223" s="293">
        <v>90</v>
      </c>
      <c r="Q223" s="293">
        <v>100</v>
      </c>
      <c r="R223" s="293">
        <v>144</v>
      </c>
      <c r="S223" s="293">
        <v>144</v>
      </c>
      <c r="T223" s="293">
        <v>221</v>
      </c>
      <c r="U223" s="293">
        <v>270.5</v>
      </c>
      <c r="V223" s="293">
        <v>270.5</v>
      </c>
      <c r="W223" s="293">
        <v>384.3</v>
      </c>
      <c r="X223" s="293">
        <v>295</v>
      </c>
      <c r="Y223" s="293" vm="481">
        <v>412.4</v>
      </c>
      <c r="Z223" s="293" vm="438">
        <v>508.51</v>
      </c>
      <c r="AA223" s="293" vm="805">
        <f t="shared" si="95"/>
        <v>470.19999999999993</v>
      </c>
      <c r="AC223" s="293" vm="138">
        <v>412.4</v>
      </c>
      <c r="AD223" s="412" vm="220">
        <v>229.46</v>
      </c>
      <c r="AE223" s="293" vm="362">
        <v>292.97999999999996</v>
      </c>
      <c r="AF223" s="293" vm="438">
        <v>508.51</v>
      </c>
      <c r="AG223" s="293" vm="552">
        <v>508.51</v>
      </c>
      <c r="AH223" s="412" vm="662">
        <v>571.51</v>
      </c>
      <c r="AI223" s="412" vm="757">
        <v>571.51</v>
      </c>
      <c r="AJ223" s="412" vm="805">
        <v>470.19999999999993</v>
      </c>
      <c r="AL223" s="293"/>
      <c r="AM223" s="293"/>
      <c r="AN223" s="293"/>
      <c r="AO223" s="293"/>
      <c r="AP223" s="293"/>
      <c r="AQ223" s="293"/>
      <c r="AR223" s="293"/>
      <c r="AS223" s="293"/>
    </row>
    <row r="224" spans="2:45" ht="15" customHeight="1" outlineLevel="1" x14ac:dyDescent="0.35">
      <c r="B224" s="147" t="s">
        <v>204</v>
      </c>
      <c r="C224" s="147"/>
      <c r="D224" s="147"/>
      <c r="E224" s="147"/>
      <c r="F224" s="147"/>
      <c r="G224" s="147"/>
      <c r="H224" s="147"/>
      <c r="I224" s="147"/>
      <c r="J224" s="147"/>
      <c r="K224" s="147"/>
      <c r="L224" s="293">
        <v>0</v>
      </c>
      <c r="M224" s="293">
        <v>0</v>
      </c>
      <c r="N224" s="293">
        <v>0</v>
      </c>
      <c r="O224" s="293">
        <v>0</v>
      </c>
      <c r="P224" s="293">
        <v>0</v>
      </c>
      <c r="Q224" s="293">
        <v>0</v>
      </c>
      <c r="R224" s="293">
        <v>0</v>
      </c>
      <c r="S224" s="293">
        <v>0</v>
      </c>
      <c r="T224" s="293">
        <v>0</v>
      </c>
      <c r="U224" s="293">
        <v>0</v>
      </c>
      <c r="V224" s="293">
        <v>0</v>
      </c>
      <c r="W224" s="293">
        <v>4.5999999999999996</v>
      </c>
      <c r="X224" s="293">
        <v>4.5999999999999996</v>
      </c>
      <c r="Y224" s="293" vm="88">
        <v>4.5999999999999996</v>
      </c>
      <c r="Z224" s="293" vm="400">
        <v>4.5999999999999996</v>
      </c>
      <c r="AA224" s="293" vm="946">
        <f t="shared" si="95"/>
        <v>54.6</v>
      </c>
      <c r="AC224" s="293" vm="148">
        <v>4.5999999999999996</v>
      </c>
      <c r="AD224" s="412" vm="236">
        <v>4.5999999999999996</v>
      </c>
      <c r="AE224" s="293" vm="364">
        <v>4.5999999999999996</v>
      </c>
      <c r="AF224" s="293" vm="400">
        <v>4.5999999999999996</v>
      </c>
      <c r="AG224" s="293" vm="554">
        <v>4.5999999999999996</v>
      </c>
      <c r="AH224" s="412" vm="648">
        <v>4.5999999999999996</v>
      </c>
      <c r="AI224" s="412" vm="885">
        <v>4.5999999999999996</v>
      </c>
      <c r="AJ224" s="412" vm="946">
        <v>54.6</v>
      </c>
      <c r="AL224" s="293"/>
      <c r="AM224" s="293"/>
      <c r="AN224" s="293"/>
      <c r="AO224" s="293"/>
      <c r="AP224" s="293"/>
      <c r="AQ224" s="293"/>
      <c r="AR224" s="293"/>
      <c r="AS224" s="293"/>
    </row>
    <row r="225" spans="1:45" ht="15" customHeight="1" outlineLevel="1" x14ac:dyDescent="0.35">
      <c r="B225" s="147" t="s">
        <v>432</v>
      </c>
      <c r="C225" s="147"/>
      <c r="D225" s="147"/>
      <c r="E225" s="147"/>
      <c r="F225" s="147"/>
      <c r="G225" s="147"/>
      <c r="H225" s="147"/>
      <c r="I225" s="147"/>
      <c r="J225" s="147"/>
      <c r="K225" s="147"/>
      <c r="L225" s="293">
        <v>0</v>
      </c>
      <c r="M225" s="293">
        <v>0</v>
      </c>
      <c r="N225" s="293">
        <v>0</v>
      </c>
      <c r="O225" s="293">
        <v>0</v>
      </c>
      <c r="P225" s="293">
        <v>0</v>
      </c>
      <c r="Q225" s="293">
        <v>0</v>
      </c>
      <c r="R225" s="293">
        <v>0</v>
      </c>
      <c r="S225" s="293">
        <v>0</v>
      </c>
      <c r="T225" s="293">
        <v>0</v>
      </c>
      <c r="U225" s="293">
        <v>0</v>
      </c>
      <c r="V225" s="293">
        <v>0</v>
      </c>
      <c r="W225" s="293">
        <v>44.62</v>
      </c>
      <c r="X225" s="293">
        <v>44.62</v>
      </c>
      <c r="Y225" s="293" vm="480">
        <v>80.025000000000006</v>
      </c>
      <c r="Z225" s="293" vm="439">
        <v>149.625</v>
      </c>
      <c r="AA225" s="293" vm="944">
        <f t="shared" si="95"/>
        <v>23.1</v>
      </c>
      <c r="AC225" s="293" vm="156">
        <v>80.025000000000006</v>
      </c>
      <c r="AD225" s="412" vm="248">
        <v>80.025000000000006</v>
      </c>
      <c r="AE225" s="293" vm="363">
        <v>80.025000000000006</v>
      </c>
      <c r="AF225" s="293" vm="439">
        <v>149.625</v>
      </c>
      <c r="AG225" s="293" vm="553">
        <v>149.625</v>
      </c>
      <c r="AH225" s="412" vm="625">
        <v>149.625</v>
      </c>
      <c r="AI225" s="412" vm="873">
        <v>149.625</v>
      </c>
      <c r="AJ225" s="412" vm="944">
        <v>23.1</v>
      </c>
      <c r="AL225" s="293"/>
      <c r="AM225" s="293"/>
      <c r="AN225" s="293"/>
      <c r="AO225" s="293"/>
      <c r="AP225" s="293"/>
      <c r="AQ225" s="293"/>
      <c r="AR225" s="293"/>
      <c r="AS225" s="293"/>
    </row>
    <row r="226" spans="1:45" ht="15" customHeight="1" outlineLevel="1" x14ac:dyDescent="0.35">
      <c r="B226" s="147" t="s">
        <v>232</v>
      </c>
      <c r="C226" s="147"/>
      <c r="D226" s="147"/>
      <c r="E226" s="147"/>
      <c r="F226" s="147"/>
      <c r="G226" s="147"/>
      <c r="H226" s="147"/>
      <c r="I226" s="147"/>
      <c r="J226" s="147"/>
      <c r="K226" s="147"/>
      <c r="L226" s="293">
        <v>0</v>
      </c>
      <c r="M226" s="293">
        <v>0</v>
      </c>
      <c r="N226" s="293">
        <v>0</v>
      </c>
      <c r="O226" s="293">
        <v>0</v>
      </c>
      <c r="P226" s="293">
        <v>0</v>
      </c>
      <c r="Q226" s="293">
        <v>0</v>
      </c>
      <c r="R226" s="293">
        <v>0</v>
      </c>
      <c r="S226" s="293">
        <v>0</v>
      </c>
      <c r="T226" s="293">
        <v>0</v>
      </c>
      <c r="U226" s="293">
        <v>0</v>
      </c>
      <c r="V226" s="293">
        <v>0</v>
      </c>
      <c r="W226" s="293">
        <v>0</v>
      </c>
      <c r="X226" s="293">
        <v>0</v>
      </c>
      <c r="Y226" s="293" vm="482">
        <v>9.4</v>
      </c>
      <c r="Z226" s="293" vm="401">
        <v>49.239999999999995</v>
      </c>
      <c r="AA226" s="293" vm="941">
        <f t="shared" si="95"/>
        <v>49.240000000000009</v>
      </c>
      <c r="AC226" s="293" vm="157">
        <v>20.6</v>
      </c>
      <c r="AD226" s="412" vm="234">
        <v>29.900000000000002</v>
      </c>
      <c r="AE226" s="293" vm="365">
        <v>29.900000000000002</v>
      </c>
      <c r="AF226" s="293" vm="401">
        <v>49.239999999999995</v>
      </c>
      <c r="AG226" s="293" vm="555">
        <v>49.239999999999995</v>
      </c>
      <c r="AH226" s="412" vm="639">
        <v>49.239999999999995</v>
      </c>
      <c r="AI226" s="412" vm="757">
        <v>49.239999999999995</v>
      </c>
      <c r="AJ226" s="412" vm="941">
        <v>49.240000000000009</v>
      </c>
      <c r="AL226" s="293"/>
      <c r="AM226" s="293"/>
      <c r="AN226" s="293"/>
      <c r="AO226" s="293"/>
      <c r="AP226" s="293"/>
      <c r="AQ226" s="293"/>
      <c r="AR226" s="293"/>
      <c r="AS226" s="293"/>
    </row>
    <row r="227" spans="1:45" ht="15" customHeight="1" outlineLevel="1" x14ac:dyDescent="0.35">
      <c r="B227" s="147" t="s">
        <v>233</v>
      </c>
      <c r="C227" s="147"/>
      <c r="D227" s="147"/>
      <c r="E227" s="147"/>
      <c r="F227" s="147"/>
      <c r="G227" s="147"/>
      <c r="H227" s="147"/>
      <c r="I227" s="147"/>
      <c r="J227" s="147"/>
      <c r="K227" s="147"/>
      <c r="L227" s="293">
        <v>0</v>
      </c>
      <c r="M227" s="293">
        <v>0</v>
      </c>
      <c r="N227" s="293">
        <v>0</v>
      </c>
      <c r="O227" s="293">
        <v>0</v>
      </c>
      <c r="P227" s="293">
        <v>0</v>
      </c>
      <c r="Q227" s="293">
        <v>0</v>
      </c>
      <c r="R227" s="293">
        <v>0</v>
      </c>
      <c r="S227" s="293">
        <v>0</v>
      </c>
      <c r="T227" s="293">
        <v>0</v>
      </c>
      <c r="U227" s="293">
        <v>0</v>
      </c>
      <c r="V227" s="293">
        <v>0</v>
      </c>
      <c r="W227" s="293">
        <v>0</v>
      </c>
      <c r="X227" s="293">
        <v>0</v>
      </c>
      <c r="Y227" s="293">
        <v>0</v>
      </c>
      <c r="Z227" s="293" vm="406">
        <v>73.7</v>
      </c>
      <c r="AA227" s="293" vm="942">
        <f t="shared" si="95"/>
        <v>73.7</v>
      </c>
      <c r="AC227" s="293">
        <v>0</v>
      </c>
      <c r="AD227" s="293">
        <v>0</v>
      </c>
      <c r="AE227" s="293">
        <v>0</v>
      </c>
      <c r="AF227" s="412" vm="406">
        <v>73.7</v>
      </c>
      <c r="AG227" s="412" vm="513">
        <v>73.7</v>
      </c>
      <c r="AH227" s="293" vm="595">
        <v>73.7</v>
      </c>
      <c r="AI227" s="293" vm="878">
        <v>73.7</v>
      </c>
      <c r="AJ227" s="293" vm="942">
        <v>73.7</v>
      </c>
      <c r="AL227" s="293"/>
      <c r="AM227" s="293"/>
      <c r="AN227" s="293"/>
      <c r="AO227" s="293"/>
      <c r="AP227" s="293"/>
      <c r="AQ227" s="293"/>
      <c r="AR227" s="293"/>
      <c r="AS227" s="293"/>
    </row>
    <row r="228" spans="1:45" ht="15" customHeight="1" outlineLevel="1" x14ac:dyDescent="0.35">
      <c r="B228" s="147" t="s">
        <v>316</v>
      </c>
      <c r="C228" s="147"/>
      <c r="D228" s="147"/>
      <c r="E228" s="147"/>
      <c r="F228" s="147"/>
      <c r="G228" s="147"/>
      <c r="H228" s="147"/>
      <c r="I228" s="147"/>
      <c r="J228" s="147"/>
      <c r="K228" s="147"/>
      <c r="L228" s="293">
        <v>0</v>
      </c>
      <c r="M228" s="293">
        <v>0</v>
      </c>
      <c r="N228" s="293">
        <v>0</v>
      </c>
      <c r="O228" s="293">
        <v>0</v>
      </c>
      <c r="P228" s="293">
        <v>0</v>
      </c>
      <c r="Q228" s="293">
        <v>0</v>
      </c>
      <c r="R228" s="293">
        <v>0</v>
      </c>
      <c r="S228" s="293">
        <v>0</v>
      </c>
      <c r="T228" s="293">
        <v>0</v>
      </c>
      <c r="U228" s="293">
        <v>0</v>
      </c>
      <c r="V228" s="293">
        <v>0</v>
      </c>
      <c r="W228" s="293">
        <v>0</v>
      </c>
      <c r="X228" s="293">
        <v>0</v>
      </c>
      <c r="Y228" s="293">
        <v>0</v>
      </c>
      <c r="Z228" s="293">
        <v>0</v>
      </c>
      <c r="AA228" s="293" vm="813">
        <f t="shared" ref="AA228" si="96">AJ228</f>
        <v>105.22149999999999</v>
      </c>
      <c r="AC228" s="293">
        <v>0</v>
      </c>
      <c r="AD228" s="293">
        <v>0</v>
      </c>
      <c r="AE228" s="293">
        <v>0</v>
      </c>
      <c r="AF228" s="412">
        <v>0</v>
      </c>
      <c r="AG228" s="412">
        <v>0</v>
      </c>
      <c r="AH228" s="293">
        <v>0</v>
      </c>
      <c r="AI228" s="293">
        <v>0</v>
      </c>
      <c r="AJ228" s="293" vm="813">
        <v>105.22149999999999</v>
      </c>
      <c r="AL228" s="293"/>
      <c r="AM228" s="293"/>
      <c r="AN228" s="293"/>
      <c r="AO228" s="293"/>
      <c r="AP228" s="293"/>
      <c r="AQ228" s="293"/>
      <c r="AR228" s="293"/>
      <c r="AS228" s="293"/>
    </row>
    <row r="229" spans="1:45" ht="15" customHeight="1" x14ac:dyDescent="0.35">
      <c r="B229" s="129"/>
      <c r="C229" s="129"/>
      <c r="D229" s="129"/>
      <c r="E229" s="129"/>
      <c r="F229" s="129"/>
      <c r="G229" s="129"/>
      <c r="H229" s="129"/>
      <c r="I229" s="129"/>
      <c r="J229" s="129"/>
      <c r="K229" s="129"/>
      <c r="Q229" s="310"/>
      <c r="R229" s="310"/>
      <c r="S229" s="310"/>
      <c r="T229" s="310"/>
      <c r="U229" s="310"/>
    </row>
    <row r="230" spans="1:45" s="311" customFormat="1" ht="15" customHeight="1" x14ac:dyDescent="0.35">
      <c r="A230" s="4"/>
      <c r="B230" s="39" t="s">
        <v>105</v>
      </c>
      <c r="C230" s="39"/>
      <c r="D230" s="39"/>
      <c r="E230" s="39"/>
      <c r="F230" s="39"/>
      <c r="G230" s="39"/>
      <c r="H230" s="39"/>
      <c r="I230" s="39"/>
      <c r="J230" s="39"/>
      <c r="K230" s="39"/>
      <c r="L230" s="304">
        <v>0.27</v>
      </c>
      <c r="M230" s="304">
        <v>0.25</v>
      </c>
      <c r="N230" s="304">
        <v>0.26</v>
      </c>
      <c r="O230" s="304">
        <v>0.28000000000000003</v>
      </c>
      <c r="P230" s="304">
        <v>0.27</v>
      </c>
      <c r="Q230" s="304">
        <v>0.26</v>
      </c>
      <c r="R230" s="304">
        <v>0.26</v>
      </c>
      <c r="S230" s="304">
        <v>0.27</v>
      </c>
      <c r="T230" s="304">
        <v>0.26</v>
      </c>
      <c r="U230" s="304">
        <v>0.28000000000000003</v>
      </c>
      <c r="V230" s="304">
        <v>0.26</v>
      </c>
      <c r="W230" s="304">
        <v>0.26</v>
      </c>
      <c r="X230" s="304">
        <v>0.26</v>
      </c>
      <c r="Y230" s="304" vm="82">
        <v>0.26321205324859354</v>
      </c>
      <c r="Z230" s="304" vm="410">
        <v>0.25368455574464371</v>
      </c>
      <c r="AA230" s="304" vm="934">
        <f t="shared" ref="AA230:AA240" si="97">AJ230</f>
        <v>0.23484390179641923</v>
      </c>
      <c r="AC230" s="304" vm="150">
        <v>0.32921217874026948</v>
      </c>
      <c r="AD230" s="304" vm="209">
        <v>0.27284371821149445</v>
      </c>
      <c r="AE230" s="304" vm="320">
        <v>0.24930837722519625</v>
      </c>
      <c r="AF230" s="304" vm="410">
        <v>0.25368455574464371</v>
      </c>
      <c r="AG230" s="304" vm="546">
        <v>0.27866536900962274</v>
      </c>
      <c r="AH230" s="304" vm="640">
        <v>0.24216104929029975</v>
      </c>
      <c r="AI230" s="304" vm="850">
        <v>0.23194077806003427</v>
      </c>
      <c r="AJ230" s="304" vm="934">
        <v>0.23484390179641923</v>
      </c>
      <c r="AL230"/>
      <c r="AM230"/>
      <c r="AN230"/>
      <c r="AO230"/>
      <c r="AP230" s="304"/>
      <c r="AQ230" s="304"/>
      <c r="AR230" s="304"/>
      <c r="AS230" s="304"/>
    </row>
    <row r="231" spans="1:45" ht="15" customHeight="1" x14ac:dyDescent="0.35">
      <c r="B231" s="129" t="s">
        <v>90</v>
      </c>
      <c r="C231" s="129"/>
      <c r="D231" s="129"/>
      <c r="E231" s="129"/>
      <c r="F231" s="129"/>
      <c r="G231" s="129"/>
      <c r="H231" s="129"/>
      <c r="I231" s="129"/>
      <c r="J231" s="129"/>
      <c r="K231" s="129"/>
      <c r="L231" s="289">
        <v>0.27</v>
      </c>
      <c r="M231" s="289">
        <v>0.25</v>
      </c>
      <c r="N231" s="289">
        <v>0.27</v>
      </c>
      <c r="O231" s="289">
        <v>0.28999999999999998</v>
      </c>
      <c r="P231" s="289">
        <v>0.28000000000000003</v>
      </c>
      <c r="Q231" s="289">
        <v>0.26</v>
      </c>
      <c r="R231" s="289">
        <v>0.26</v>
      </c>
      <c r="S231" s="289">
        <v>0.27</v>
      </c>
      <c r="T231" s="289">
        <v>0.26</v>
      </c>
      <c r="U231" s="289">
        <v>0.28000000000000003</v>
      </c>
      <c r="V231" s="289">
        <v>0.25</v>
      </c>
      <c r="W231" s="289">
        <v>0.26</v>
      </c>
      <c r="X231" s="289">
        <v>0.26</v>
      </c>
      <c r="Y231" s="289" vm="83">
        <v>0.24897900934286077</v>
      </c>
      <c r="Z231" s="289" vm="397">
        <v>0.24540733030288342</v>
      </c>
      <c r="AA231" s="289" vm="797">
        <f t="shared" si="97"/>
        <v>0.23108637708027466</v>
      </c>
      <c r="AC231" s="289" vm="151">
        <v>0.31167798326884799</v>
      </c>
      <c r="AD231" s="289" vm="234">
        <v>0.26319618070711875</v>
      </c>
      <c r="AE231" s="289" vm="354">
        <v>0.24061181104839141</v>
      </c>
      <c r="AF231" s="289" vm="397">
        <v>0.24540733030288342</v>
      </c>
      <c r="AG231" s="289" vm="547">
        <v>0.28274610714502108</v>
      </c>
      <c r="AH231" s="289" vm="626">
        <v>0.23384900410741838</v>
      </c>
      <c r="AI231" s="289" vm="863">
        <v>0.2260400313385206</v>
      </c>
      <c r="AJ231" s="289" vm="797">
        <v>0.23108637708027466</v>
      </c>
      <c r="AL231"/>
      <c r="AM231"/>
      <c r="AN231"/>
      <c r="AO231"/>
      <c r="AP231" s="289"/>
      <c r="AQ231" s="289"/>
      <c r="AR231" s="289"/>
      <c r="AS231" s="289"/>
    </row>
    <row r="232" spans="1:45" ht="15" customHeight="1" x14ac:dyDescent="0.35">
      <c r="B232" s="129" t="s">
        <v>85</v>
      </c>
      <c r="C232" s="129"/>
      <c r="D232" s="129"/>
      <c r="E232" s="129"/>
      <c r="F232" s="129"/>
      <c r="G232" s="129"/>
      <c r="H232" s="129"/>
      <c r="I232" s="129"/>
      <c r="J232" s="129"/>
      <c r="K232" s="129"/>
      <c r="L232" s="289">
        <v>0.28999999999999998</v>
      </c>
      <c r="M232" s="289">
        <v>0.27</v>
      </c>
      <c r="N232" s="289">
        <v>0.27</v>
      </c>
      <c r="O232" s="289">
        <v>0.28999999999999998</v>
      </c>
      <c r="P232" s="289">
        <v>0.3</v>
      </c>
      <c r="Q232" s="289">
        <v>0.27</v>
      </c>
      <c r="R232" s="289">
        <v>0.28000000000000003</v>
      </c>
      <c r="S232" s="289">
        <v>0.27</v>
      </c>
      <c r="T232" s="289">
        <v>0.27</v>
      </c>
      <c r="U232" s="289">
        <v>0.28999999999999998</v>
      </c>
      <c r="V232" s="289">
        <v>0.26</v>
      </c>
      <c r="W232" s="289">
        <v>0.28000000000000003</v>
      </c>
      <c r="X232" s="289">
        <v>0.27</v>
      </c>
      <c r="Y232" s="289" vm="84">
        <v>0.26889546935343944</v>
      </c>
      <c r="Z232" s="289" vm="435">
        <v>0.27451005546440616</v>
      </c>
      <c r="AA232" s="289" vm="926">
        <f t="shared" si="97"/>
        <v>0.25903278835176702</v>
      </c>
      <c r="AC232" s="289" vm="152">
        <v>0.34214525115606986</v>
      </c>
      <c r="AD232" s="289" vm="219">
        <v>0.29281977313206747</v>
      </c>
      <c r="AE232" s="289" vm="355">
        <v>0.27050587980392787</v>
      </c>
      <c r="AF232" s="289" vm="435">
        <v>0.27451005546440616</v>
      </c>
      <c r="AG232" s="289" vm="548">
        <v>0.29932239231883268</v>
      </c>
      <c r="AH232" s="289" vm="630">
        <v>0.26189712837506962</v>
      </c>
      <c r="AI232" s="289" vm="848">
        <v>0.25811275338532164</v>
      </c>
      <c r="AJ232" s="289" vm="926">
        <v>0.25903278835176702</v>
      </c>
      <c r="AL232"/>
      <c r="AM232"/>
      <c r="AN232"/>
      <c r="AO232"/>
      <c r="AP232" s="289"/>
      <c r="AQ232" s="289"/>
      <c r="AR232" s="289"/>
      <c r="AS232" s="289"/>
    </row>
    <row r="233" spans="1:45" ht="15" customHeight="1" x14ac:dyDescent="0.35">
      <c r="B233" s="129" t="s">
        <v>189</v>
      </c>
      <c r="C233" s="129"/>
      <c r="D233" s="129"/>
      <c r="E233" s="129"/>
      <c r="F233" s="129"/>
      <c r="G233" s="129"/>
      <c r="H233" s="129"/>
      <c r="I233" s="129"/>
      <c r="J233" s="129"/>
      <c r="K233" s="129"/>
      <c r="L233" s="289">
        <v>0.24</v>
      </c>
      <c r="M233" s="289">
        <v>0.23</v>
      </c>
      <c r="N233" s="289">
        <v>0.24</v>
      </c>
      <c r="O233" s="289">
        <v>0.24</v>
      </c>
      <c r="P233" s="289">
        <v>0.24</v>
      </c>
      <c r="Q233" s="289">
        <v>0.27</v>
      </c>
      <c r="R233" s="289">
        <v>0.25</v>
      </c>
      <c r="S233" s="289">
        <v>0.27</v>
      </c>
      <c r="T233" s="289">
        <v>0.24</v>
      </c>
      <c r="U233" s="289">
        <v>0.26</v>
      </c>
      <c r="V233" s="289">
        <v>0.27</v>
      </c>
      <c r="W233" s="289">
        <v>0.26</v>
      </c>
      <c r="X233" s="289">
        <v>0.26</v>
      </c>
      <c r="Y233" s="289" vm="85">
        <v>0.27684280734801137</v>
      </c>
      <c r="Z233" s="289" vm="393">
        <v>0.24739039838613178</v>
      </c>
      <c r="AA233" s="289" vm="803">
        <f t="shared" si="97"/>
        <v>0.22175642589148678</v>
      </c>
      <c r="AC233" s="289" vm="153">
        <v>0.34009686675498563</v>
      </c>
      <c r="AD233" s="289" vm="182">
        <v>0.27013036761665482</v>
      </c>
      <c r="AE233" s="289" vm="310">
        <v>0.24375505761537528</v>
      </c>
      <c r="AF233" s="289" vm="393">
        <v>0.24739039838613178</v>
      </c>
      <c r="AG233" s="289" vm="517">
        <v>0.2576940127786661</v>
      </c>
      <c r="AH233" s="289" vm="655">
        <v>0.23692525734794076</v>
      </c>
      <c r="AI233" s="289" vm="845">
        <v>0.21953304232973114</v>
      </c>
      <c r="AJ233" s="289" vm="803">
        <v>0.22175642589148678</v>
      </c>
      <c r="AL233"/>
      <c r="AM233"/>
      <c r="AN233"/>
      <c r="AO233"/>
      <c r="AP233" s="289"/>
      <c r="AQ233" s="289"/>
      <c r="AR233" s="289"/>
      <c r="AS233" s="289"/>
    </row>
    <row r="234" spans="1:45" ht="15" customHeight="1" outlineLevel="1" x14ac:dyDescent="0.35">
      <c r="B234" s="147" t="s">
        <v>315</v>
      </c>
      <c r="C234" s="147"/>
      <c r="D234" s="147"/>
      <c r="E234" s="147"/>
      <c r="F234" s="147"/>
      <c r="G234" s="147"/>
      <c r="H234" s="147"/>
      <c r="I234" s="147"/>
      <c r="J234" s="147"/>
      <c r="K234" s="147"/>
      <c r="L234" s="308">
        <v>0.23</v>
      </c>
      <c r="M234" s="308">
        <v>0.23</v>
      </c>
      <c r="N234" s="308">
        <v>0.26</v>
      </c>
      <c r="O234" s="308">
        <v>0.25</v>
      </c>
      <c r="P234" s="308">
        <v>0.24</v>
      </c>
      <c r="Q234" s="308">
        <v>0.26</v>
      </c>
      <c r="R234" s="308">
        <v>0.23</v>
      </c>
      <c r="S234" s="308">
        <v>0.23</v>
      </c>
      <c r="T234" s="308">
        <v>0.23</v>
      </c>
      <c r="U234" s="308">
        <v>0.22</v>
      </c>
      <c r="V234" s="308">
        <v>0.31</v>
      </c>
      <c r="W234" s="308">
        <v>0.24</v>
      </c>
      <c r="X234" s="308">
        <v>0.24</v>
      </c>
      <c r="Y234" s="308" vm="89">
        <v>0.27514704396570933</v>
      </c>
      <c r="Z234" s="308" vm="440">
        <v>0.21738117215651692</v>
      </c>
      <c r="AA234" s="308" vm="824">
        <f t="shared" si="97"/>
        <v>0.19418600705247249</v>
      </c>
      <c r="AC234" s="308" vm="158">
        <v>0.31376997271925283</v>
      </c>
      <c r="AD234" s="413" vm="249">
        <v>0.24045426347767113</v>
      </c>
      <c r="AE234" s="308" vm="366">
        <v>0.20504498542957184</v>
      </c>
      <c r="AF234" s="308" vm="440">
        <v>0.21738117215651692</v>
      </c>
      <c r="AG234" s="308" vm="518">
        <v>0.25043755734357914</v>
      </c>
      <c r="AH234" s="413" vm="643">
        <v>0.19968785771724937</v>
      </c>
      <c r="AI234" s="413" vm="843">
        <v>0.18437700502816817</v>
      </c>
      <c r="AJ234" s="413" vm="824">
        <v>0.19418600705247249</v>
      </c>
      <c r="AL234"/>
      <c r="AM234"/>
      <c r="AN234"/>
      <c r="AO234"/>
      <c r="AP234" s="308"/>
      <c r="AQ234" s="308"/>
      <c r="AR234" s="308"/>
      <c r="AS234" s="308"/>
    </row>
    <row r="235" spans="1:45" ht="15" customHeight="1" outlineLevel="1" x14ac:dyDescent="0.35">
      <c r="B235" s="147" t="s">
        <v>203</v>
      </c>
      <c r="C235" s="147"/>
      <c r="D235" s="147"/>
      <c r="E235" s="147"/>
      <c r="F235" s="147"/>
      <c r="G235" s="147"/>
      <c r="H235" s="147"/>
      <c r="I235" s="147"/>
      <c r="J235" s="147"/>
      <c r="K235" s="147"/>
      <c r="L235" s="308">
        <v>0.23</v>
      </c>
      <c r="M235" s="308">
        <v>0.23</v>
      </c>
      <c r="N235" s="308">
        <v>0.25</v>
      </c>
      <c r="O235" s="308">
        <v>0.23</v>
      </c>
      <c r="P235" s="308">
        <v>0.22</v>
      </c>
      <c r="Q235" s="308">
        <v>0.25</v>
      </c>
      <c r="R235" s="308">
        <v>0.21</v>
      </c>
      <c r="S235" s="308">
        <v>0.21</v>
      </c>
      <c r="T235" s="308">
        <v>0.21</v>
      </c>
      <c r="U235" s="308">
        <v>0.22</v>
      </c>
      <c r="V235" s="308" t="s">
        <v>18</v>
      </c>
      <c r="W235" s="308">
        <v>0.28999999999999998</v>
      </c>
      <c r="X235" s="308">
        <v>0.27</v>
      </c>
      <c r="Y235" s="308" vm="100">
        <v>0.33570128139269412</v>
      </c>
      <c r="Z235" s="308" vm="405">
        <v>0.28262616879174257</v>
      </c>
      <c r="AA235" s="308" vm="822">
        <f t="shared" si="97"/>
        <v>0.20774485425240052</v>
      </c>
      <c r="AC235" s="308" vm="148">
        <v>0.44624576923076925</v>
      </c>
      <c r="AD235" s="413" vm="221">
        <v>0.34153146062271067</v>
      </c>
      <c r="AE235" s="308" vm="359">
        <v>0.29278918035279805</v>
      </c>
      <c r="AF235" s="308" vm="405">
        <v>0.28262616879174257</v>
      </c>
      <c r="AG235" s="308" vm="545">
        <v>0.28221381018518515</v>
      </c>
      <c r="AH235" s="413" vm="622">
        <v>0.23580253453038674</v>
      </c>
      <c r="AI235" s="413" vm="869">
        <v>0.20774485425240052</v>
      </c>
      <c r="AJ235" s="413" vm="822">
        <v>0.20774485425240052</v>
      </c>
      <c r="AL235"/>
      <c r="AM235"/>
      <c r="AN235"/>
      <c r="AO235"/>
      <c r="AP235" s="308"/>
      <c r="AQ235" s="308"/>
      <c r="AR235" s="308"/>
      <c r="AS235" s="308"/>
    </row>
    <row r="236" spans="1:45" ht="15" customHeight="1" outlineLevel="1" x14ac:dyDescent="0.35">
      <c r="B236" s="147" t="s">
        <v>429</v>
      </c>
      <c r="C236" s="147"/>
      <c r="D236" s="147"/>
      <c r="E236" s="147"/>
      <c r="F236" s="147"/>
      <c r="G236" s="147"/>
      <c r="H236" s="147"/>
      <c r="I236" s="147"/>
      <c r="J236" s="147"/>
      <c r="K236" s="147"/>
      <c r="L236" s="308">
        <v>0.27</v>
      </c>
      <c r="M236" s="308">
        <v>0.27</v>
      </c>
      <c r="N236" s="308">
        <v>0.26</v>
      </c>
      <c r="O236" s="308">
        <v>0.24</v>
      </c>
      <c r="P236" s="308">
        <v>0.24</v>
      </c>
      <c r="Q236" s="308">
        <v>0.28000000000000003</v>
      </c>
      <c r="R236" s="308">
        <v>0.25</v>
      </c>
      <c r="S236" s="308">
        <v>0.3</v>
      </c>
      <c r="T236" s="308">
        <v>0.25</v>
      </c>
      <c r="U236" s="308">
        <v>0.3</v>
      </c>
      <c r="V236" s="308">
        <v>0.28999999999999998</v>
      </c>
      <c r="W236" s="308">
        <v>0.27</v>
      </c>
      <c r="X236" s="308">
        <v>0.28000000000000003</v>
      </c>
      <c r="Y236" s="308" vm="86">
        <v>0.28459147443554478</v>
      </c>
      <c r="Z236" s="308" vm="441">
        <v>0.27415738202853662</v>
      </c>
      <c r="AA236" s="308" vm="823">
        <f t="shared" si="97"/>
        <v>0.24060853791235282</v>
      </c>
      <c r="AC236" s="308" vm="159">
        <v>0.39109433737287658</v>
      </c>
      <c r="AD236" s="413" vm="250">
        <v>0.3082985387208223</v>
      </c>
      <c r="AE236" s="308" vm="367">
        <v>0.26960437636027773</v>
      </c>
      <c r="AF236" s="308" vm="441">
        <v>0.27415738202853662</v>
      </c>
      <c r="AG236" s="308" vm="556">
        <v>0.28335660240582466</v>
      </c>
      <c r="AH236" s="413" vm="636">
        <v>0.26172578810004538</v>
      </c>
      <c r="AI236" s="413" vm="846">
        <v>0.23660490831251862</v>
      </c>
      <c r="AJ236" s="413" vm="823">
        <v>0.24060853791235282</v>
      </c>
      <c r="AL236"/>
      <c r="AM236"/>
      <c r="AN236"/>
      <c r="AO236"/>
      <c r="AP236" s="308"/>
      <c r="AQ236" s="308"/>
      <c r="AR236" s="308"/>
      <c r="AS236" s="308"/>
    </row>
    <row r="237" spans="1:45" ht="15" customHeight="1" outlineLevel="1" x14ac:dyDescent="0.35">
      <c r="B237" s="147" t="s">
        <v>430</v>
      </c>
      <c r="C237" s="147"/>
      <c r="D237" s="147"/>
      <c r="E237" s="147"/>
      <c r="F237" s="147"/>
      <c r="G237" s="147"/>
      <c r="H237" s="147"/>
      <c r="I237" s="147"/>
      <c r="J237" s="147"/>
      <c r="K237" s="147"/>
      <c r="L237" s="308" t="s">
        <v>18</v>
      </c>
      <c r="M237" s="308">
        <v>0.16</v>
      </c>
      <c r="N237" s="308">
        <v>0.21</v>
      </c>
      <c r="O237" s="308">
        <v>0.24</v>
      </c>
      <c r="P237" s="308">
        <v>0.22</v>
      </c>
      <c r="Q237" s="308">
        <v>0.26</v>
      </c>
      <c r="R237" s="308">
        <v>0.25</v>
      </c>
      <c r="S237" s="308">
        <v>0.28000000000000003</v>
      </c>
      <c r="T237" s="308">
        <v>0.23</v>
      </c>
      <c r="U237" s="308">
        <v>0.25</v>
      </c>
      <c r="V237" s="308">
        <v>0.26</v>
      </c>
      <c r="W237" s="308">
        <v>0.24</v>
      </c>
      <c r="X237" s="308">
        <v>0.26</v>
      </c>
      <c r="Y237" s="308" vm="125">
        <v>0.28110351829514257</v>
      </c>
      <c r="Z237" s="308" vm="404">
        <v>0.23614495840466393</v>
      </c>
      <c r="AA237" s="308" vm="820">
        <f t="shared" si="97"/>
        <v>0.23327271715333614</v>
      </c>
      <c r="AC237" s="308" vm="160">
        <v>0.32104640578040505</v>
      </c>
      <c r="AD237" s="413" vm="222">
        <v>0.25395863582902067</v>
      </c>
      <c r="AE237" s="308" vm="368">
        <v>0.23289649604213375</v>
      </c>
      <c r="AF237" s="308" vm="404">
        <v>0.23614495840466393</v>
      </c>
      <c r="AG237" s="308" vm="557">
        <v>0.25705042547342316</v>
      </c>
      <c r="AH237" s="413" vm="617">
        <v>0.24427241856450232</v>
      </c>
      <c r="AI237" s="413" vm="758">
        <v>0.22318883064438136</v>
      </c>
      <c r="AJ237" s="413" vm="820">
        <v>0.23327271715333614</v>
      </c>
      <c r="AL237"/>
      <c r="AM237"/>
      <c r="AN237"/>
      <c r="AO237"/>
      <c r="AP237" s="308"/>
      <c r="AQ237" s="308"/>
      <c r="AR237" s="308"/>
      <c r="AS237" s="308"/>
    </row>
    <row r="238" spans="1:45" ht="15" customHeight="1" outlineLevel="1" x14ac:dyDescent="0.35">
      <c r="B238" s="147" t="s">
        <v>431</v>
      </c>
      <c r="C238" s="147"/>
      <c r="D238" s="147"/>
      <c r="E238" s="147"/>
      <c r="F238" s="147"/>
      <c r="G238" s="147"/>
      <c r="H238" s="147"/>
      <c r="I238" s="147"/>
      <c r="J238" s="147"/>
      <c r="K238" s="147"/>
      <c r="L238" s="308" t="s">
        <v>18</v>
      </c>
      <c r="M238" s="308" t="s">
        <v>18</v>
      </c>
      <c r="N238" s="308">
        <v>0</v>
      </c>
      <c r="O238" s="308">
        <v>0.25</v>
      </c>
      <c r="P238" s="308">
        <v>0.26</v>
      </c>
      <c r="Q238" s="308">
        <v>0.28000000000000003</v>
      </c>
      <c r="R238" s="308">
        <v>0.28000000000000003</v>
      </c>
      <c r="S238" s="308">
        <v>0.27</v>
      </c>
      <c r="T238" s="308">
        <v>0.27</v>
      </c>
      <c r="U238" s="308">
        <v>0.27</v>
      </c>
      <c r="V238" s="308">
        <v>0.25</v>
      </c>
      <c r="W238" s="308">
        <v>0.26</v>
      </c>
      <c r="X238" s="308">
        <v>0.25</v>
      </c>
      <c r="Y238" s="308" vm="90">
        <v>0.25839302098177536</v>
      </c>
      <c r="Z238" s="308" vm="442">
        <v>0.24776764762609704</v>
      </c>
      <c r="AA238" s="308" vm="810">
        <f t="shared" si="97"/>
        <v>0.21548135307428684</v>
      </c>
      <c r="AC238" s="308" vm="161">
        <v>0.31422024171014162</v>
      </c>
      <c r="AD238" s="413" vm="223">
        <v>0.25810775768879435</v>
      </c>
      <c r="AE238" s="308" vm="369">
        <v>0.24416379784952266</v>
      </c>
      <c r="AF238" s="308" vm="442">
        <v>0.24776764762609704</v>
      </c>
      <c r="AG238" s="308" vm="558">
        <v>0.23914079653618742</v>
      </c>
      <c r="AH238" s="413" vm="635">
        <v>0.24090644245170043</v>
      </c>
      <c r="AI238" s="413" vm="847">
        <v>0.22895551910091669</v>
      </c>
      <c r="AJ238" s="413" vm="810">
        <v>0.21548135307428684</v>
      </c>
      <c r="AL238"/>
      <c r="AM238"/>
      <c r="AN238"/>
      <c r="AO238"/>
      <c r="AP238" s="308"/>
      <c r="AQ238" s="308"/>
      <c r="AR238" s="308"/>
      <c r="AS238" s="308"/>
    </row>
    <row r="239" spans="1:45" ht="15" customHeight="1" outlineLevel="1" x14ac:dyDescent="0.35">
      <c r="B239" s="147" t="s">
        <v>204</v>
      </c>
      <c r="C239" s="147"/>
      <c r="D239" s="147"/>
      <c r="E239" s="147"/>
      <c r="F239" s="147"/>
      <c r="G239" s="147"/>
      <c r="H239" s="147"/>
      <c r="I239" s="147"/>
      <c r="J239" s="147"/>
      <c r="K239" s="147"/>
      <c r="L239" s="412">
        <v>0</v>
      </c>
      <c r="M239" s="412">
        <v>0</v>
      </c>
      <c r="N239" s="412">
        <v>0</v>
      </c>
      <c r="O239" s="412">
        <v>0</v>
      </c>
      <c r="P239" s="412">
        <v>0</v>
      </c>
      <c r="Q239" s="412">
        <v>0</v>
      </c>
      <c r="R239" s="412">
        <v>0</v>
      </c>
      <c r="S239" s="412">
        <v>0</v>
      </c>
      <c r="T239" s="412">
        <v>0</v>
      </c>
      <c r="U239" s="412">
        <v>0</v>
      </c>
      <c r="V239" s="412">
        <v>0</v>
      </c>
      <c r="W239" s="308">
        <v>0.23</v>
      </c>
      <c r="X239" s="308">
        <v>0.24</v>
      </c>
      <c r="Y239" s="308">
        <v>0.21490950962874722</v>
      </c>
      <c r="Z239" s="308">
        <v>0.21</v>
      </c>
      <c r="AA239" s="308" vm="821">
        <f t="shared" si="97"/>
        <v>0.17058812289060943</v>
      </c>
      <c r="AC239" s="308">
        <v>0.22</v>
      </c>
      <c r="AD239" s="413">
        <v>0.21</v>
      </c>
      <c r="AE239" s="308">
        <v>0.19320000000000001</v>
      </c>
      <c r="AF239" s="308">
        <v>0.21</v>
      </c>
      <c r="AG239" s="308">
        <v>0.26</v>
      </c>
      <c r="AH239" s="413">
        <v>0.19</v>
      </c>
      <c r="AI239" s="413">
        <v>0.16</v>
      </c>
      <c r="AJ239" s="413" vm="821">
        <v>0.17058812289060943</v>
      </c>
      <c r="AL239"/>
      <c r="AM239"/>
      <c r="AN239"/>
      <c r="AO239"/>
      <c r="AP239" s="308"/>
      <c r="AQ239" s="308"/>
      <c r="AR239" s="308"/>
      <c r="AS239" s="308"/>
    </row>
    <row r="240" spans="1:45" ht="15" customHeight="1" outlineLevel="1" x14ac:dyDescent="0.35">
      <c r="B240" s="147" t="s">
        <v>432</v>
      </c>
      <c r="C240" s="147"/>
      <c r="D240" s="147"/>
      <c r="E240" s="147"/>
      <c r="F240" s="147"/>
      <c r="G240" s="147"/>
      <c r="H240" s="147"/>
      <c r="I240" s="147"/>
      <c r="J240" s="147"/>
      <c r="K240" s="147"/>
      <c r="L240" s="412">
        <v>0</v>
      </c>
      <c r="M240" s="412">
        <v>0</v>
      </c>
      <c r="N240" s="412">
        <v>0</v>
      </c>
      <c r="O240" s="412">
        <v>0</v>
      </c>
      <c r="P240" s="412">
        <v>0</v>
      </c>
      <c r="Q240" s="412">
        <v>0</v>
      </c>
      <c r="R240" s="412">
        <v>0</v>
      </c>
      <c r="S240" s="412">
        <v>0</v>
      </c>
      <c r="T240" s="412">
        <v>0</v>
      </c>
      <c r="U240" s="412">
        <v>0</v>
      </c>
      <c r="V240" s="412">
        <v>0</v>
      </c>
      <c r="W240" s="308">
        <v>0.2</v>
      </c>
      <c r="X240" s="308">
        <v>0.24</v>
      </c>
      <c r="Y240" s="308">
        <v>0.22</v>
      </c>
      <c r="Z240" s="308">
        <v>0.22</v>
      </c>
      <c r="AA240" s="308" vm="940">
        <f t="shared" si="97"/>
        <v>0.18766509468066706</v>
      </c>
      <c r="AC240" s="308">
        <v>0.25</v>
      </c>
      <c r="AD240" s="413">
        <v>0.23</v>
      </c>
      <c r="AE240" s="308">
        <v>0.22159999999999999</v>
      </c>
      <c r="AF240" s="308">
        <v>0.22</v>
      </c>
      <c r="AG240" s="308">
        <v>0.22</v>
      </c>
      <c r="AH240" s="413">
        <v>0.19</v>
      </c>
      <c r="AI240" s="413">
        <v>0.19</v>
      </c>
      <c r="AJ240" s="413" vm="940">
        <v>0.18766509468066706</v>
      </c>
      <c r="AL240"/>
      <c r="AM240"/>
      <c r="AN240"/>
      <c r="AO240"/>
      <c r="AP240" s="308"/>
      <c r="AQ240" s="308"/>
      <c r="AR240" s="308"/>
      <c r="AS240" s="308"/>
    </row>
    <row r="241" spans="2:45" ht="15" customHeight="1" outlineLevel="1" x14ac:dyDescent="0.35">
      <c r="B241" s="147" t="s">
        <v>232</v>
      </c>
      <c r="C241" s="147"/>
      <c r="D241" s="147"/>
      <c r="E241" s="147"/>
      <c r="F241" s="147"/>
      <c r="G241" s="147"/>
      <c r="H241" s="147"/>
      <c r="I241" s="147"/>
      <c r="J241" s="147"/>
      <c r="K241" s="147"/>
      <c r="L241" s="412">
        <v>0</v>
      </c>
      <c r="M241" s="412">
        <v>0</v>
      </c>
      <c r="N241" s="412">
        <v>0</v>
      </c>
      <c r="O241" s="412">
        <v>0</v>
      </c>
      <c r="P241" s="412">
        <v>0</v>
      </c>
      <c r="Q241" s="412">
        <v>0</v>
      </c>
      <c r="R241" s="412">
        <v>0</v>
      </c>
      <c r="S241" s="412">
        <v>0</v>
      </c>
      <c r="T241" s="412">
        <v>0</v>
      </c>
      <c r="U241" s="412">
        <v>0</v>
      </c>
      <c r="V241" s="412">
        <v>0</v>
      </c>
      <c r="W241" s="412">
        <v>0</v>
      </c>
      <c r="X241" s="412">
        <v>0</v>
      </c>
      <c r="Y241" s="412">
        <v>0</v>
      </c>
      <c r="Z241" s="412">
        <v>0</v>
      </c>
      <c r="AA241" s="412">
        <f>AJ241</f>
        <v>0</v>
      </c>
      <c r="AC241" s="412">
        <v>0</v>
      </c>
      <c r="AD241" s="412">
        <v>0</v>
      </c>
      <c r="AE241" s="412">
        <v>0</v>
      </c>
      <c r="AF241" s="412">
        <v>0</v>
      </c>
      <c r="AG241" s="308">
        <v>0.08</v>
      </c>
      <c r="AH241" s="413">
        <v>0.13</v>
      </c>
      <c r="AI241" s="413">
        <v>0.15</v>
      </c>
      <c r="AJ241" s="412">
        <v>0</v>
      </c>
      <c r="AL241"/>
      <c r="AM241"/>
      <c r="AN241"/>
      <c r="AO241"/>
      <c r="AP241" s="308"/>
      <c r="AQ241" s="308"/>
      <c r="AR241" s="308"/>
      <c r="AS241" s="308"/>
    </row>
    <row r="242" spans="2:45" ht="15" customHeight="1" x14ac:dyDescent="0.35">
      <c r="B242" s="129"/>
      <c r="C242" s="129"/>
      <c r="D242" s="129"/>
      <c r="E242" s="129"/>
      <c r="F242" s="129"/>
      <c r="G242" s="129"/>
      <c r="H242" s="129"/>
      <c r="I242" s="129"/>
      <c r="J242" s="129"/>
      <c r="K242" s="129"/>
      <c r="L242" s="294"/>
      <c r="M242" s="294"/>
      <c r="N242" s="294"/>
      <c r="O242" s="294"/>
      <c r="P242" s="294"/>
      <c r="Q242" s="294"/>
      <c r="R242" s="294"/>
      <c r="S242" s="294"/>
      <c r="T242" s="294"/>
      <c r="U242" s="294"/>
      <c r="V242" s="294"/>
      <c r="W242" s="294"/>
      <c r="X242" s="294"/>
      <c r="Y242" s="294"/>
      <c r="Z242" s="294"/>
      <c r="AA242" s="294"/>
      <c r="AC242" s="294"/>
      <c r="AD242" s="294"/>
      <c r="AH242" s="294"/>
      <c r="AI242" s="294"/>
      <c r="AJ242" s="294"/>
      <c r="AL242" s="294"/>
      <c r="AM242" s="294"/>
      <c r="AN242" s="294"/>
      <c r="AO242" s="294"/>
      <c r="AP242" s="294"/>
      <c r="AQ242" s="294"/>
      <c r="AR242" s="294"/>
      <c r="AS242" s="294"/>
    </row>
    <row r="243" spans="2:45" ht="15" customHeight="1" x14ac:dyDescent="0.35">
      <c r="B243" s="39" t="s">
        <v>206</v>
      </c>
      <c r="C243" s="39"/>
      <c r="D243" s="39"/>
      <c r="E243" s="39"/>
      <c r="F243" s="39"/>
      <c r="G243" s="39"/>
      <c r="H243" s="39"/>
      <c r="I243" s="39"/>
      <c r="J243" s="39"/>
      <c r="K243" s="39"/>
      <c r="L243" s="285">
        <v>6631.63</v>
      </c>
      <c r="M243" s="285">
        <v>7300.52</v>
      </c>
      <c r="N243" s="285">
        <v>8276.75</v>
      </c>
      <c r="O243" s="285">
        <v>9187.3799999999992</v>
      </c>
      <c r="P243" s="285">
        <v>9323.23</v>
      </c>
      <c r="Q243" s="285">
        <v>10062.36</v>
      </c>
      <c r="R243" s="285">
        <v>11230.34</v>
      </c>
      <c r="S243" s="285">
        <v>11668.9</v>
      </c>
      <c r="T243" s="285">
        <v>11479.93</v>
      </c>
      <c r="U243" s="285">
        <v>11790.81</v>
      </c>
      <c r="V243" s="285">
        <v>10024.1</v>
      </c>
      <c r="W243" s="285">
        <v>11356.45</v>
      </c>
      <c r="X243" s="285">
        <v>11778.25</v>
      </c>
      <c r="Y243" s="285">
        <v>11619.045380280855</v>
      </c>
      <c r="Z243" s="285">
        <v>11544.7028261</v>
      </c>
      <c r="AA243" s="285">
        <f t="shared" ref="AA243:AA279" si="98">AJ243</f>
        <v>11545.454517500002</v>
      </c>
      <c r="AC243" s="285">
        <v>3579.9026200000012</v>
      </c>
      <c r="AD243" s="285">
        <v>6105.0805900000005</v>
      </c>
      <c r="AE243" s="285">
        <v>8521.0558865000003</v>
      </c>
      <c r="AF243" s="285">
        <v>11544.7028261</v>
      </c>
      <c r="AG243" s="285">
        <v>3147.3109092999998</v>
      </c>
      <c r="AH243" s="285">
        <v>5765.6769801</v>
      </c>
      <c r="AI243" s="285">
        <v>8508.1201777000006</v>
      </c>
      <c r="AJ243" s="285">
        <v>11545.454517500002</v>
      </c>
      <c r="AL243" s="285">
        <f t="shared" ref="AL243:AL257" si="99">AC243</f>
        <v>3579.9026200000012</v>
      </c>
      <c r="AM243" s="285">
        <f t="shared" ref="AM243:AM257" si="100">AD243-AC243</f>
        <v>2525.1779699999993</v>
      </c>
      <c r="AN243" s="285">
        <f t="shared" ref="AN243:AN257" si="101">AE243-AD243</f>
        <v>2415.9752964999998</v>
      </c>
      <c r="AO243" s="285">
        <f t="shared" ref="AO243:AO257" si="102">AF243-AE243</f>
        <v>3023.6469395999993</v>
      </c>
      <c r="AP243" s="285">
        <f t="shared" ref="AP243:AP255" si="103">AG243</f>
        <v>3147.3109092999998</v>
      </c>
      <c r="AQ243" s="285">
        <f>AH243-AG243</f>
        <v>2618.3660708000002</v>
      </c>
      <c r="AR243" s="285">
        <f>AI243-AH243</f>
        <v>2742.4431976000005</v>
      </c>
      <c r="AS243" s="285">
        <f>AJ243-AI243</f>
        <v>3037.3343398000015</v>
      </c>
    </row>
    <row r="244" spans="2:45" ht="15" customHeight="1" x14ac:dyDescent="0.35">
      <c r="B244" s="129" t="s">
        <v>90</v>
      </c>
      <c r="C244" s="129"/>
      <c r="D244" s="129"/>
      <c r="E244" s="129"/>
      <c r="F244" s="129"/>
      <c r="G244" s="129"/>
      <c r="H244" s="129"/>
      <c r="I244" s="129"/>
      <c r="J244" s="129"/>
      <c r="K244" s="129"/>
      <c r="L244" s="294">
        <v>4355.3100000000004</v>
      </c>
      <c r="M244" s="294">
        <v>4583.67</v>
      </c>
      <c r="N244" s="294">
        <v>5105.57</v>
      </c>
      <c r="O244" s="294">
        <v>5462.53</v>
      </c>
      <c r="P244" s="294">
        <v>5176.13</v>
      </c>
      <c r="Q244" s="294">
        <v>4846.7</v>
      </c>
      <c r="R244" s="294">
        <v>4926.3599999999997</v>
      </c>
      <c r="S244" s="294">
        <v>5095.41</v>
      </c>
      <c r="T244" s="294">
        <v>5163.88</v>
      </c>
      <c r="U244" s="294">
        <v>5298.3</v>
      </c>
      <c r="V244" s="294">
        <v>4346.1499999999996</v>
      </c>
      <c r="W244" s="294">
        <v>4979.04</v>
      </c>
      <c r="X244" s="294">
        <v>4885.12</v>
      </c>
      <c r="Y244" s="294">
        <v>4490.9207105706701</v>
      </c>
      <c r="Z244" s="294">
        <v>4304.5354699999998</v>
      </c>
      <c r="AA244" s="294">
        <f t="shared" si="98"/>
        <v>4499.6650900000004</v>
      </c>
      <c r="AC244" s="294">
        <v>1324.52252</v>
      </c>
      <c r="AD244" s="294">
        <v>2258.1268099999998</v>
      </c>
      <c r="AE244" s="294">
        <v>3152.3076299999993</v>
      </c>
      <c r="AF244" s="294">
        <v>4304.5354699999998</v>
      </c>
      <c r="AG244" s="294">
        <v>1287.9367</v>
      </c>
      <c r="AH244" s="294">
        <v>2211.1169599999994</v>
      </c>
      <c r="AI244" s="294">
        <v>3275.8529399999993</v>
      </c>
      <c r="AJ244" s="294">
        <v>4499.6650900000004</v>
      </c>
      <c r="AL244" s="294">
        <f t="shared" si="99"/>
        <v>1324.52252</v>
      </c>
      <c r="AM244" s="294">
        <f t="shared" si="100"/>
        <v>933.60428999999976</v>
      </c>
      <c r="AN244" s="294">
        <f t="shared" si="101"/>
        <v>894.18081999999958</v>
      </c>
      <c r="AO244" s="294">
        <f t="shared" si="102"/>
        <v>1152.2278400000005</v>
      </c>
      <c r="AP244" s="294">
        <f t="shared" si="103"/>
        <v>1287.9367</v>
      </c>
      <c r="AQ244" s="294">
        <f t="shared" ref="AQ244:AS255" si="104">AH244-AG244</f>
        <v>923.18025999999941</v>
      </c>
      <c r="AR244" s="294">
        <f t="shared" si="104"/>
        <v>1064.7359799999999</v>
      </c>
      <c r="AS244" s="294">
        <f t="shared" si="104"/>
        <v>1223.8121500000011</v>
      </c>
    </row>
    <row r="245" spans="2:45" ht="15" customHeight="1" outlineLevel="1" x14ac:dyDescent="0.35">
      <c r="B245" s="147" t="s">
        <v>433</v>
      </c>
      <c r="C245" s="147"/>
      <c r="D245" s="147"/>
      <c r="E245" s="147"/>
      <c r="F245" s="147"/>
      <c r="G245" s="147"/>
      <c r="H245" s="147"/>
      <c r="I245" s="147"/>
      <c r="J245" s="147"/>
      <c r="K245" s="147"/>
      <c r="L245" s="293" t="s">
        <v>18</v>
      </c>
      <c r="M245" s="293" t="s">
        <v>18</v>
      </c>
      <c r="N245" s="293" t="s">
        <v>18</v>
      </c>
      <c r="O245" s="293" t="s">
        <v>18</v>
      </c>
      <c r="P245" s="293">
        <v>4746.88</v>
      </c>
      <c r="Q245" s="293">
        <v>4437.8500000000004</v>
      </c>
      <c r="R245" s="293">
        <v>4528.46</v>
      </c>
      <c r="S245" s="293">
        <v>4691.7299999999996</v>
      </c>
      <c r="T245" s="293">
        <v>4668.9799999999996</v>
      </c>
      <c r="U245" s="293">
        <v>4478.1899999999996</v>
      </c>
      <c r="V245" s="293">
        <v>3423.31</v>
      </c>
      <c r="W245" s="293">
        <v>3485.28</v>
      </c>
      <c r="X245" s="293">
        <v>2202.42</v>
      </c>
      <c r="Y245" s="293">
        <v>1029.2708211162576</v>
      </c>
      <c r="Z245" s="293">
        <v>837.18640534264807</v>
      </c>
      <c r="AA245" s="293">
        <f t="shared" si="98"/>
        <v>821.88859028179627</v>
      </c>
      <c r="AC245" s="293">
        <v>271.93883178043671</v>
      </c>
      <c r="AD245" s="293">
        <v>436.73553565430217</v>
      </c>
      <c r="AE245" s="293">
        <v>588.57651881066124</v>
      </c>
      <c r="AF245" s="293">
        <v>837.18640534264807</v>
      </c>
      <c r="AG245" s="293">
        <v>236.26253844975042</v>
      </c>
      <c r="AH245" s="293">
        <v>403.48290847680289</v>
      </c>
      <c r="AI245" s="293">
        <v>589.2738541077066</v>
      </c>
      <c r="AJ245" s="293">
        <v>821.88859028179627</v>
      </c>
      <c r="AL245" s="293">
        <f t="shared" si="99"/>
        <v>271.93883178043671</v>
      </c>
      <c r="AM245" s="293">
        <f t="shared" si="100"/>
        <v>164.79670387386545</v>
      </c>
      <c r="AN245" s="293">
        <f t="shared" si="101"/>
        <v>151.84098315635907</v>
      </c>
      <c r="AO245" s="293">
        <f t="shared" si="102"/>
        <v>248.60988653198683</v>
      </c>
      <c r="AP245" s="293">
        <f t="shared" si="103"/>
        <v>236.26253844975042</v>
      </c>
      <c r="AQ245" s="293">
        <f t="shared" si="104"/>
        <v>167.22037002705247</v>
      </c>
      <c r="AR245" s="293">
        <f t="shared" si="104"/>
        <v>185.79094563090371</v>
      </c>
      <c r="AS245" s="293">
        <f t="shared" si="104"/>
        <v>232.61473617408967</v>
      </c>
    </row>
    <row r="246" spans="2:45" ht="15" customHeight="1" outlineLevel="1" x14ac:dyDescent="0.35">
      <c r="B246" s="148" t="s">
        <v>434</v>
      </c>
      <c r="C246" s="148"/>
      <c r="D246" s="148"/>
      <c r="E246" s="148"/>
      <c r="F246" s="148"/>
      <c r="G246" s="148"/>
      <c r="H246" s="148"/>
      <c r="I246" s="148"/>
      <c r="J246" s="148"/>
      <c r="K246" s="148"/>
      <c r="L246" s="293" t="s">
        <v>18</v>
      </c>
      <c r="M246" s="293" t="s">
        <v>18</v>
      </c>
      <c r="N246" s="293" t="s">
        <v>18</v>
      </c>
      <c r="O246" s="293" t="s">
        <v>18</v>
      </c>
      <c r="P246" s="293">
        <v>4097.07</v>
      </c>
      <c r="Q246" s="293">
        <v>4099.8</v>
      </c>
      <c r="R246" s="293">
        <v>4099.8</v>
      </c>
      <c r="S246" s="293">
        <v>4139.8100000000004</v>
      </c>
      <c r="T246" s="293">
        <v>4204.59</v>
      </c>
      <c r="U246" s="293">
        <v>3857.94</v>
      </c>
      <c r="V246" s="293">
        <v>3418.67</v>
      </c>
      <c r="W246" s="293">
        <v>3404.58</v>
      </c>
      <c r="X246" s="293">
        <v>2204.04</v>
      </c>
      <c r="Y246" s="293">
        <v>1095.8568226379948</v>
      </c>
      <c r="Z246" s="293">
        <v>892.65849999999989</v>
      </c>
      <c r="AA246" s="293">
        <f t="shared" si="98"/>
        <v>889.13874999999996</v>
      </c>
      <c r="AC246" s="293">
        <v>271.03571958494842</v>
      </c>
      <c r="AD246" s="293">
        <v>489.26737872949184</v>
      </c>
      <c r="AE246" s="293">
        <v>655.90239257718383</v>
      </c>
      <c r="AF246" s="293">
        <v>892.65849999999989</v>
      </c>
      <c r="AG246" s="293">
        <v>264.26809193831485</v>
      </c>
      <c r="AH246" s="293">
        <v>471.01479975232957</v>
      </c>
      <c r="AI246" s="293">
        <v>643.49831184680284</v>
      </c>
      <c r="AJ246" s="293">
        <v>889.13874999999996</v>
      </c>
      <c r="AL246" s="293">
        <f t="shared" si="99"/>
        <v>271.03571958494842</v>
      </c>
      <c r="AM246" s="293">
        <f t="shared" si="100"/>
        <v>218.23165914454341</v>
      </c>
      <c r="AN246" s="293">
        <f t="shared" si="101"/>
        <v>166.63501384769199</v>
      </c>
      <c r="AO246" s="293">
        <f t="shared" si="102"/>
        <v>236.75610742281606</v>
      </c>
      <c r="AP246" s="293">
        <f t="shared" si="103"/>
        <v>264.26809193831485</v>
      </c>
      <c r="AQ246" s="293">
        <f t="shared" si="104"/>
        <v>206.74670781401471</v>
      </c>
      <c r="AR246" s="293">
        <f t="shared" si="104"/>
        <v>172.48351209447327</v>
      </c>
      <c r="AS246" s="293">
        <f t="shared" si="104"/>
        <v>245.64043815319712</v>
      </c>
    </row>
    <row r="247" spans="2:45" ht="15" customHeight="1" outlineLevel="1" x14ac:dyDescent="0.35">
      <c r="B247" s="148" t="s">
        <v>435</v>
      </c>
      <c r="C247" s="148"/>
      <c r="D247" s="148"/>
      <c r="E247" s="148"/>
      <c r="F247" s="148"/>
      <c r="G247" s="148"/>
      <c r="H247" s="148"/>
      <c r="I247" s="148"/>
      <c r="J247" s="148"/>
      <c r="K247" s="148"/>
      <c r="L247" s="293" t="s">
        <v>18</v>
      </c>
      <c r="M247" s="293" t="s">
        <v>18</v>
      </c>
      <c r="N247" s="293" t="s">
        <v>18</v>
      </c>
      <c r="O247" s="293" t="s">
        <v>18</v>
      </c>
      <c r="P247" s="293">
        <v>649.80999999999995</v>
      </c>
      <c r="Q247" s="293">
        <v>338.05</v>
      </c>
      <c r="R247" s="293">
        <v>428.66</v>
      </c>
      <c r="S247" s="293">
        <v>551.92999999999995</v>
      </c>
      <c r="T247" s="293">
        <v>464.39</v>
      </c>
      <c r="U247" s="293">
        <v>620.25</v>
      </c>
      <c r="V247" s="293">
        <v>4.6399999999999997</v>
      </c>
      <c r="W247" s="293">
        <v>80.7</v>
      </c>
      <c r="X247" s="293">
        <v>-1.62</v>
      </c>
      <c r="Y247" s="293">
        <v>-66.586001521737089</v>
      </c>
      <c r="Z247" s="293">
        <v>-55.472094657351867</v>
      </c>
      <c r="AA247" s="293">
        <f t="shared" si="98"/>
        <v>-67.250159718203733</v>
      </c>
      <c r="AC247" s="293">
        <v>0.9031121954882928</v>
      </c>
      <c r="AD247" s="293">
        <v>-52.531843075189798</v>
      </c>
      <c r="AE247" s="293">
        <v>-67.32587376652252</v>
      </c>
      <c r="AF247" s="293">
        <v>-55.472094657351867</v>
      </c>
      <c r="AG247" s="293">
        <v>-28.005553488564495</v>
      </c>
      <c r="AH247" s="293">
        <v>-67.531891275526789</v>
      </c>
      <c r="AI247" s="293">
        <v>-54.224457739096401</v>
      </c>
      <c r="AJ247" s="293">
        <v>-67.250159718203733</v>
      </c>
      <c r="AL247" s="293">
        <f t="shared" si="99"/>
        <v>0.9031121954882928</v>
      </c>
      <c r="AM247" s="293">
        <f t="shared" si="100"/>
        <v>-53.434955270678088</v>
      </c>
      <c r="AN247" s="293">
        <f t="shared" si="101"/>
        <v>-14.794030691332722</v>
      </c>
      <c r="AO247" s="293">
        <f t="shared" si="102"/>
        <v>11.853779109170652</v>
      </c>
      <c r="AP247" s="293">
        <f t="shared" si="103"/>
        <v>-28.005553488564495</v>
      </c>
      <c r="AQ247" s="293">
        <f t="shared" si="104"/>
        <v>-39.526337786962294</v>
      </c>
      <c r="AR247" s="293">
        <f t="shared" si="104"/>
        <v>13.307433536430388</v>
      </c>
      <c r="AS247" s="293">
        <f t="shared" si="104"/>
        <v>-13.025701979107332</v>
      </c>
    </row>
    <row r="248" spans="2:45" ht="15" customHeight="1" outlineLevel="1" x14ac:dyDescent="0.35">
      <c r="B248" s="147" t="s">
        <v>436</v>
      </c>
      <c r="C248" s="147"/>
      <c r="D248" s="147"/>
      <c r="E248" s="147"/>
      <c r="F248" s="147"/>
      <c r="G248" s="147"/>
      <c r="H248" s="147"/>
      <c r="I248" s="147"/>
      <c r="J248" s="147"/>
      <c r="K248" s="147"/>
      <c r="L248" s="293" t="s">
        <v>18</v>
      </c>
      <c r="M248" s="293" t="s">
        <v>18</v>
      </c>
      <c r="N248" s="293" t="s">
        <v>18</v>
      </c>
      <c r="O248" s="293" t="s">
        <v>18</v>
      </c>
      <c r="P248" s="293">
        <v>429.25</v>
      </c>
      <c r="Q248" s="293">
        <v>408.85</v>
      </c>
      <c r="R248" s="293">
        <v>397.9</v>
      </c>
      <c r="S248" s="293">
        <v>403.67</v>
      </c>
      <c r="T248" s="293">
        <v>494.9</v>
      </c>
      <c r="U248" s="293">
        <v>820.11</v>
      </c>
      <c r="V248" s="293">
        <v>922.84</v>
      </c>
      <c r="W248" s="293">
        <v>1493.75</v>
      </c>
      <c r="X248" s="293">
        <v>2682.7</v>
      </c>
      <c r="Y248" s="293">
        <v>3461.649898883742</v>
      </c>
      <c r="Z248" s="293">
        <v>3467.3490646573523</v>
      </c>
      <c r="AA248" s="293">
        <f t="shared" si="98"/>
        <v>3677.7764997182048</v>
      </c>
      <c r="AC248" s="293">
        <v>1052.5836882195633</v>
      </c>
      <c r="AD248" s="293">
        <v>1821.3912743456979</v>
      </c>
      <c r="AE248" s="293">
        <v>2563.7311111893387</v>
      </c>
      <c r="AF248" s="293">
        <v>3467.3490646573523</v>
      </c>
      <c r="AG248" s="293">
        <v>1051.6741615502497</v>
      </c>
      <c r="AH248" s="293">
        <v>1807.6340515231975</v>
      </c>
      <c r="AI248" s="293">
        <v>2686.5790858922933</v>
      </c>
      <c r="AJ248" s="293">
        <v>3677.7764997182048</v>
      </c>
      <c r="AL248" s="293">
        <f t="shared" si="99"/>
        <v>1052.5836882195633</v>
      </c>
      <c r="AM248" s="293">
        <f t="shared" si="100"/>
        <v>768.80758612613454</v>
      </c>
      <c r="AN248" s="293">
        <f t="shared" si="101"/>
        <v>742.3398368436408</v>
      </c>
      <c r="AO248" s="293">
        <f t="shared" si="102"/>
        <v>903.61795346801364</v>
      </c>
      <c r="AP248" s="293">
        <f t="shared" si="103"/>
        <v>1051.6741615502497</v>
      </c>
      <c r="AQ248" s="293">
        <f t="shared" si="104"/>
        <v>755.95988997294785</v>
      </c>
      <c r="AR248" s="293">
        <f t="shared" si="104"/>
        <v>878.94503436909577</v>
      </c>
      <c r="AS248" s="293">
        <f t="shared" si="104"/>
        <v>991.19741382591155</v>
      </c>
    </row>
    <row r="249" spans="2:45" ht="15" customHeight="1" x14ac:dyDescent="0.35">
      <c r="B249" s="129" t="s">
        <v>85</v>
      </c>
      <c r="C249" s="129"/>
      <c r="D249" s="129"/>
      <c r="E249" s="129"/>
      <c r="F249" s="129"/>
      <c r="G249" s="129"/>
      <c r="H249" s="129"/>
      <c r="I249" s="129"/>
      <c r="J249" s="129"/>
      <c r="K249" s="129"/>
      <c r="L249" s="294">
        <v>1472.25</v>
      </c>
      <c r="M249" s="294">
        <v>1390.53</v>
      </c>
      <c r="N249" s="294">
        <v>1444.08</v>
      </c>
      <c r="O249" s="294">
        <v>1593.17</v>
      </c>
      <c r="P249" s="294">
        <v>1652.09</v>
      </c>
      <c r="Q249" s="294">
        <v>1991.16</v>
      </c>
      <c r="R249" s="294">
        <v>3047.17</v>
      </c>
      <c r="S249" s="294">
        <v>2911.64</v>
      </c>
      <c r="T249" s="294">
        <v>2995.03</v>
      </c>
      <c r="U249" s="294">
        <v>3159.58</v>
      </c>
      <c r="V249" s="294">
        <v>2623.9</v>
      </c>
      <c r="W249" s="294">
        <v>3048.87</v>
      </c>
      <c r="X249" s="294">
        <v>2715.38</v>
      </c>
      <c r="Y249" s="294">
        <v>2700.5261351985</v>
      </c>
      <c r="Z249" s="294">
        <v>3178.6281199999999</v>
      </c>
      <c r="AA249" s="294">
        <f t="shared" si="98"/>
        <v>3065.6757699999994</v>
      </c>
      <c r="AC249" s="294">
        <v>907.78638000000001</v>
      </c>
      <c r="AD249" s="294">
        <v>1584.0935500000003</v>
      </c>
      <c r="AE249" s="294">
        <v>2285.5031599999998</v>
      </c>
      <c r="AF249" s="294">
        <v>3178.6281199999999</v>
      </c>
      <c r="AG249" s="294">
        <v>869.78704000000005</v>
      </c>
      <c r="AH249" s="294">
        <v>1531.2001099999995</v>
      </c>
      <c r="AI249" s="294">
        <v>2278.2022399999996</v>
      </c>
      <c r="AJ249" s="294">
        <v>3065.6757699999994</v>
      </c>
      <c r="AL249" s="294">
        <f t="shared" si="99"/>
        <v>907.78638000000001</v>
      </c>
      <c r="AM249" s="294">
        <f t="shared" si="100"/>
        <v>676.30717000000027</v>
      </c>
      <c r="AN249" s="294">
        <f t="shared" si="101"/>
        <v>701.40960999999947</v>
      </c>
      <c r="AO249" s="294">
        <f t="shared" si="102"/>
        <v>893.1249600000001</v>
      </c>
      <c r="AP249" s="294">
        <f t="shared" si="103"/>
        <v>869.78704000000005</v>
      </c>
      <c r="AQ249" s="294">
        <f t="shared" si="104"/>
        <v>661.41306999999949</v>
      </c>
      <c r="AR249" s="294">
        <f t="shared" si="104"/>
        <v>747.00213000000008</v>
      </c>
      <c r="AS249" s="294">
        <f t="shared" si="104"/>
        <v>787.47352999999976</v>
      </c>
    </row>
    <row r="250" spans="2:45" ht="15" customHeight="1" x14ac:dyDescent="0.35">
      <c r="B250" s="129" t="s">
        <v>189</v>
      </c>
      <c r="C250" s="129"/>
      <c r="D250" s="129"/>
      <c r="E250" s="129"/>
      <c r="F250" s="129"/>
      <c r="G250" s="129"/>
      <c r="H250" s="129"/>
      <c r="I250" s="129"/>
      <c r="J250" s="129"/>
      <c r="K250" s="129"/>
      <c r="L250" s="294">
        <v>804.08</v>
      </c>
      <c r="M250" s="294">
        <v>1326.31</v>
      </c>
      <c r="N250" s="294">
        <v>1727.1</v>
      </c>
      <c r="O250" s="294">
        <v>2131.69</v>
      </c>
      <c r="P250" s="294">
        <v>2495.0100000000002</v>
      </c>
      <c r="Q250" s="294">
        <v>3224.51</v>
      </c>
      <c r="R250" s="294">
        <v>3256.81</v>
      </c>
      <c r="S250" s="294">
        <v>3661.85</v>
      </c>
      <c r="T250" s="294">
        <v>3321.02</v>
      </c>
      <c r="U250" s="294">
        <v>3332.93</v>
      </c>
      <c r="V250" s="294">
        <v>3054.05</v>
      </c>
      <c r="W250" s="294">
        <v>3328.54</v>
      </c>
      <c r="X250" s="294">
        <v>4177.75</v>
      </c>
      <c r="Y250" s="294">
        <v>4427.5985345116906</v>
      </c>
      <c r="Z250" s="294">
        <v>4061.5392360999995</v>
      </c>
      <c r="AA250" s="294">
        <f t="shared" si="98"/>
        <v>3980.1136574999991</v>
      </c>
      <c r="AC250" s="294">
        <v>1347.5937200000001</v>
      </c>
      <c r="AD250" s="294">
        <v>2262.8602300000002</v>
      </c>
      <c r="AE250" s="294">
        <v>3083.2450964999994</v>
      </c>
      <c r="AF250" s="294">
        <v>4061.5392360999995</v>
      </c>
      <c r="AG250" s="294">
        <v>989.58716930000003</v>
      </c>
      <c r="AH250" s="294">
        <v>2023.3599101000002</v>
      </c>
      <c r="AI250" s="294">
        <v>2954.0649976999998</v>
      </c>
      <c r="AJ250" s="294">
        <v>3980.1136574999991</v>
      </c>
      <c r="AL250" s="294">
        <f t="shared" si="99"/>
        <v>1347.5937200000001</v>
      </c>
      <c r="AM250" s="294">
        <f t="shared" si="100"/>
        <v>915.26651000000015</v>
      </c>
      <c r="AN250" s="294">
        <f t="shared" si="101"/>
        <v>820.38486649999913</v>
      </c>
      <c r="AO250" s="294">
        <f t="shared" si="102"/>
        <v>978.29413960000011</v>
      </c>
      <c r="AP250" s="294">
        <f t="shared" si="103"/>
        <v>989.58716930000003</v>
      </c>
      <c r="AQ250" s="294">
        <f t="shared" si="104"/>
        <v>1033.7727408000001</v>
      </c>
      <c r="AR250" s="294">
        <f t="shared" si="104"/>
        <v>930.70508759999962</v>
      </c>
      <c r="AS250" s="294">
        <f t="shared" si="104"/>
        <v>1026.0486597999993</v>
      </c>
    </row>
    <row r="251" spans="2:45" ht="15" customHeight="1" outlineLevel="1" x14ac:dyDescent="0.35">
      <c r="B251" s="147" t="s">
        <v>315</v>
      </c>
      <c r="C251" s="147"/>
      <c r="D251" s="147"/>
      <c r="E251" s="147"/>
      <c r="F251" s="147"/>
      <c r="G251" s="147"/>
      <c r="H251" s="147"/>
      <c r="I251" s="147"/>
      <c r="J251" s="147"/>
      <c r="K251" s="147"/>
      <c r="L251" s="293">
        <v>488.65</v>
      </c>
      <c r="M251" s="293">
        <v>588.66</v>
      </c>
      <c r="N251" s="293">
        <v>692.77</v>
      </c>
      <c r="O251" s="293">
        <v>689.44</v>
      </c>
      <c r="P251" s="293">
        <v>694.63</v>
      </c>
      <c r="Q251" s="293">
        <v>784.94</v>
      </c>
      <c r="R251" s="293">
        <v>776.65</v>
      </c>
      <c r="S251" s="293">
        <v>807.86</v>
      </c>
      <c r="T251" s="293">
        <v>829.18</v>
      </c>
      <c r="U251" s="293">
        <v>465</v>
      </c>
      <c r="V251" s="293">
        <v>212.05</v>
      </c>
      <c r="W251" s="293">
        <v>313.81</v>
      </c>
      <c r="X251" s="293">
        <v>411.45</v>
      </c>
      <c r="Y251" s="293">
        <v>524.71997937383003</v>
      </c>
      <c r="Z251" s="293">
        <v>470.00352000000009</v>
      </c>
      <c r="AA251" s="293">
        <f t="shared" si="98"/>
        <v>419.18797999999998</v>
      </c>
      <c r="AC251" s="293">
        <v>165.98116000000005</v>
      </c>
      <c r="AD251" s="293">
        <v>257.16766000000001</v>
      </c>
      <c r="AE251" s="293">
        <v>332.97835000000003</v>
      </c>
      <c r="AF251" s="293">
        <v>470.00352000000009</v>
      </c>
      <c r="AG251" s="293">
        <v>141.70208000000002</v>
      </c>
      <c r="AH251" s="293">
        <v>234.31276</v>
      </c>
      <c r="AI251" s="293">
        <v>322.38801000000001</v>
      </c>
      <c r="AJ251" s="293">
        <v>419.18797999999998</v>
      </c>
      <c r="AL251" s="293">
        <f t="shared" si="99"/>
        <v>165.98116000000005</v>
      </c>
      <c r="AM251" s="293">
        <f t="shared" si="100"/>
        <v>91.186499999999967</v>
      </c>
      <c r="AN251" s="293">
        <f t="shared" si="101"/>
        <v>75.810690000000022</v>
      </c>
      <c r="AO251" s="293">
        <f t="shared" si="102"/>
        <v>137.02517000000006</v>
      </c>
      <c r="AP251" s="293">
        <f t="shared" si="103"/>
        <v>141.70208000000002</v>
      </c>
      <c r="AQ251" s="293">
        <f t="shared" si="104"/>
        <v>92.610679999999974</v>
      </c>
      <c r="AR251" s="293">
        <f t="shared" si="104"/>
        <v>88.075250000000011</v>
      </c>
      <c r="AS251" s="293">
        <f t="shared" si="104"/>
        <v>96.799969999999973</v>
      </c>
    </row>
    <row r="252" spans="2:45" ht="15" customHeight="1" outlineLevel="1" x14ac:dyDescent="0.35">
      <c r="B252" s="147" t="s">
        <v>203</v>
      </c>
      <c r="C252" s="147"/>
      <c r="D252" s="147"/>
      <c r="E252" s="147"/>
      <c r="F252" s="147"/>
      <c r="G252" s="147"/>
      <c r="H252" s="147"/>
      <c r="I252" s="147"/>
      <c r="J252" s="147"/>
      <c r="K252" s="147"/>
      <c r="L252" s="293">
        <v>106.58</v>
      </c>
      <c r="M252" s="293">
        <v>116.68</v>
      </c>
      <c r="N252" s="293">
        <v>122.78</v>
      </c>
      <c r="O252" s="293">
        <v>116.16</v>
      </c>
      <c r="P252" s="293">
        <v>129.22999999999999</v>
      </c>
      <c r="Q252" s="293">
        <v>152.28</v>
      </c>
      <c r="R252" s="293">
        <v>127.84</v>
      </c>
      <c r="S252" s="293">
        <v>128.88999999999999</v>
      </c>
      <c r="T252" s="293">
        <v>128.91</v>
      </c>
      <c r="U252" s="293">
        <v>68.459999999999994</v>
      </c>
      <c r="V252" s="293">
        <v>2.2599999999999998</v>
      </c>
      <c r="W252" s="293">
        <v>21.65</v>
      </c>
      <c r="X252" s="293">
        <v>23.6</v>
      </c>
      <c r="Y252" s="293">
        <v>29.159302800000003</v>
      </c>
      <c r="Z252" s="293">
        <v>25.84186</v>
      </c>
      <c r="AA252" s="293">
        <f t="shared" si="98"/>
        <v>11.919759999999998</v>
      </c>
      <c r="AC252" s="293">
        <v>9.6770499999999995</v>
      </c>
      <c r="AD252" s="293">
        <v>14.787949999999999</v>
      </c>
      <c r="AE252" s="293">
        <v>19.107580000000002</v>
      </c>
      <c r="AF252" s="293">
        <v>25.84186</v>
      </c>
      <c r="AG252" s="293">
        <v>6.0389600000000003</v>
      </c>
      <c r="AH252" s="293">
        <v>10.07375</v>
      </c>
      <c r="AI252" s="293">
        <v>11.919759999999998</v>
      </c>
      <c r="AJ252" s="293">
        <v>11.919759999999998</v>
      </c>
      <c r="AL252" s="293">
        <f t="shared" si="99"/>
        <v>9.6770499999999995</v>
      </c>
      <c r="AM252" s="293">
        <f t="shared" si="100"/>
        <v>5.1108999999999991</v>
      </c>
      <c r="AN252" s="293">
        <f t="shared" si="101"/>
        <v>4.3196300000000036</v>
      </c>
      <c r="AO252" s="293">
        <f t="shared" si="102"/>
        <v>6.7342799999999983</v>
      </c>
      <c r="AP252" s="293">
        <f t="shared" si="103"/>
        <v>6.0389600000000003</v>
      </c>
      <c r="AQ252" s="293">
        <f t="shared" si="104"/>
        <v>4.0347900000000001</v>
      </c>
      <c r="AR252" s="293">
        <f t="shared" si="104"/>
        <v>1.8460099999999979</v>
      </c>
      <c r="AS252" s="293">
        <f t="shared" si="104"/>
        <v>0</v>
      </c>
    </row>
    <row r="253" spans="2:45" ht="15" customHeight="1" outlineLevel="1" x14ac:dyDescent="0.35">
      <c r="B253" s="147" t="s">
        <v>429</v>
      </c>
      <c r="C253" s="147"/>
      <c r="D253" s="147"/>
      <c r="E253" s="147"/>
      <c r="F253" s="147"/>
      <c r="G253" s="147"/>
      <c r="H253" s="147"/>
      <c r="I253" s="147"/>
      <c r="J253" s="147"/>
      <c r="K253" s="147"/>
      <c r="L253" s="293">
        <v>193.82</v>
      </c>
      <c r="M253" s="293">
        <v>376.2</v>
      </c>
      <c r="N253" s="293">
        <v>435.14</v>
      </c>
      <c r="O253" s="293">
        <v>540.63</v>
      </c>
      <c r="P253" s="293">
        <v>793.17</v>
      </c>
      <c r="Q253" s="293">
        <v>950.81</v>
      </c>
      <c r="R253" s="293">
        <v>950.75</v>
      </c>
      <c r="S253" s="293">
        <v>1093.4100000000001</v>
      </c>
      <c r="T253" s="293">
        <v>918.99</v>
      </c>
      <c r="U253" s="293">
        <v>1098</v>
      </c>
      <c r="V253" s="293">
        <v>1059.08</v>
      </c>
      <c r="W253" s="293">
        <v>1176.31</v>
      </c>
      <c r="X253" s="293">
        <v>1739.38</v>
      </c>
      <c r="Y253" s="293">
        <v>1748.602257</v>
      </c>
      <c r="Z253" s="293">
        <v>1661.4988260999996</v>
      </c>
      <c r="AA253" s="293">
        <f t="shared" si="98"/>
        <v>1262.2541274999999</v>
      </c>
      <c r="AC253" s="293">
        <v>512.47082999999998</v>
      </c>
      <c r="AD253" s="293">
        <v>906.76134999999999</v>
      </c>
      <c r="AE253" s="293">
        <v>1288.9190564999999</v>
      </c>
      <c r="AF253" s="293">
        <v>1661.4988260999996</v>
      </c>
      <c r="AG253" s="293">
        <v>357.90801930000003</v>
      </c>
      <c r="AH253" s="293">
        <v>673.65714009999999</v>
      </c>
      <c r="AI253" s="293">
        <v>924.95077770000012</v>
      </c>
      <c r="AJ253" s="293">
        <v>1262.2541274999999</v>
      </c>
      <c r="AL253" s="293">
        <f t="shared" si="99"/>
        <v>512.47082999999998</v>
      </c>
      <c r="AM253" s="293">
        <f t="shared" si="100"/>
        <v>394.29052000000001</v>
      </c>
      <c r="AN253" s="293">
        <f t="shared" si="101"/>
        <v>382.1577064999999</v>
      </c>
      <c r="AO253" s="293">
        <f t="shared" si="102"/>
        <v>372.57976959999974</v>
      </c>
      <c r="AP253" s="293">
        <f t="shared" si="103"/>
        <v>357.90801930000003</v>
      </c>
      <c r="AQ253" s="293">
        <f t="shared" si="104"/>
        <v>315.74912079999996</v>
      </c>
      <c r="AR253" s="293">
        <f t="shared" si="104"/>
        <v>251.29363760000012</v>
      </c>
      <c r="AS253" s="293">
        <f t="shared" si="104"/>
        <v>337.30334979999975</v>
      </c>
    </row>
    <row r="254" spans="2:45" ht="15" customHeight="1" outlineLevel="1" x14ac:dyDescent="0.35">
      <c r="B254" s="147" t="s">
        <v>430</v>
      </c>
      <c r="C254" s="147"/>
      <c r="D254" s="147"/>
      <c r="E254" s="147"/>
      <c r="F254" s="147"/>
      <c r="G254" s="147"/>
      <c r="H254" s="147"/>
      <c r="I254" s="147"/>
      <c r="J254" s="147"/>
      <c r="K254" s="147"/>
      <c r="L254" s="293">
        <v>15.01</v>
      </c>
      <c r="M254" s="293">
        <v>244.77</v>
      </c>
      <c r="N254" s="293">
        <v>476.4</v>
      </c>
      <c r="O254" s="293">
        <v>702.39</v>
      </c>
      <c r="P254" s="293">
        <v>712.25</v>
      </c>
      <c r="Q254" s="293">
        <v>1126.8599999999999</v>
      </c>
      <c r="R254" s="293">
        <v>1143.28</v>
      </c>
      <c r="S254" s="293">
        <v>1294.74</v>
      </c>
      <c r="T254" s="293">
        <v>1058.67</v>
      </c>
      <c r="U254" s="293">
        <v>1150.52</v>
      </c>
      <c r="V254" s="293">
        <v>1185.55</v>
      </c>
      <c r="W254" s="293">
        <v>1115.77</v>
      </c>
      <c r="X254" s="293">
        <v>1163.17</v>
      </c>
      <c r="Y254" s="293">
        <v>1283.7973049999998</v>
      </c>
      <c r="Z254" s="293">
        <v>1080.8155300000001</v>
      </c>
      <c r="AA254" s="293">
        <f t="shared" si="98"/>
        <v>1086.7782099999999</v>
      </c>
      <c r="AC254" s="293">
        <v>365.35397999999998</v>
      </c>
      <c r="AD254" s="293">
        <v>578.07037000000003</v>
      </c>
      <c r="AE254" s="293">
        <v>798.02922999999987</v>
      </c>
      <c r="AF254" s="293">
        <v>1080.8155300000001</v>
      </c>
      <c r="AG254" s="293">
        <v>289.32423999999997</v>
      </c>
      <c r="AH254" s="293">
        <v>562.83745999999996</v>
      </c>
      <c r="AI254" s="293">
        <v>781.84497999999996</v>
      </c>
      <c r="AJ254" s="293">
        <v>1086.7782099999999</v>
      </c>
      <c r="AL254" s="293">
        <f t="shared" si="99"/>
        <v>365.35397999999998</v>
      </c>
      <c r="AM254" s="293">
        <f t="shared" si="100"/>
        <v>212.71639000000005</v>
      </c>
      <c r="AN254" s="293">
        <f t="shared" si="101"/>
        <v>219.95885999999985</v>
      </c>
      <c r="AO254" s="293">
        <f t="shared" si="102"/>
        <v>282.78630000000021</v>
      </c>
      <c r="AP254" s="293">
        <f t="shared" si="103"/>
        <v>289.32423999999997</v>
      </c>
      <c r="AQ254" s="293">
        <f t="shared" si="104"/>
        <v>273.51321999999999</v>
      </c>
      <c r="AR254" s="293">
        <f t="shared" si="104"/>
        <v>219.00752</v>
      </c>
      <c r="AS254" s="293">
        <f t="shared" si="104"/>
        <v>304.93322999999998</v>
      </c>
    </row>
    <row r="255" spans="2:45" ht="15" customHeight="1" outlineLevel="1" x14ac:dyDescent="0.35">
      <c r="B255" s="147" t="s">
        <v>431</v>
      </c>
      <c r="C255" s="147"/>
      <c r="D255" s="147"/>
      <c r="E255" s="147"/>
      <c r="F255" s="147"/>
      <c r="G255" s="147"/>
      <c r="H255" s="147"/>
      <c r="I255" s="147"/>
      <c r="J255" s="147"/>
      <c r="K255" s="147"/>
      <c r="L255" s="293" t="s">
        <v>18</v>
      </c>
      <c r="M255" s="293" t="s">
        <v>18</v>
      </c>
      <c r="N255" s="293" t="s">
        <v>18</v>
      </c>
      <c r="O255" s="293">
        <v>83.07</v>
      </c>
      <c r="P255" s="293">
        <v>165.74</v>
      </c>
      <c r="Q255" s="293">
        <v>209.61</v>
      </c>
      <c r="R255" s="293">
        <v>258.29000000000002</v>
      </c>
      <c r="S255" s="293">
        <v>336.96</v>
      </c>
      <c r="T255" s="293">
        <v>385.27</v>
      </c>
      <c r="U255" s="293">
        <v>550.95000000000005</v>
      </c>
      <c r="V255" s="293">
        <v>595.11</v>
      </c>
      <c r="W255" s="293">
        <v>688.55</v>
      </c>
      <c r="X255" s="293">
        <v>737.21</v>
      </c>
      <c r="Y255" s="293">
        <v>746.81639573786003</v>
      </c>
      <c r="Z255" s="293">
        <v>649.0963099999999</v>
      </c>
      <c r="AA255" s="293">
        <f t="shared" si="98"/>
        <v>876.28876000000002</v>
      </c>
      <c r="AC255" s="293">
        <v>259.15459999999996</v>
      </c>
      <c r="AD255" s="293">
        <v>428.48253000000005</v>
      </c>
      <c r="AE255" s="293">
        <v>519.77319</v>
      </c>
      <c r="AF255" s="293">
        <v>649.0963099999999</v>
      </c>
      <c r="AG255" s="293">
        <v>129.14535000000001</v>
      </c>
      <c r="AH255" s="293">
        <v>392.85050000000001</v>
      </c>
      <c r="AI255" s="293">
        <v>663.96828999999991</v>
      </c>
      <c r="AJ255" s="293">
        <v>876.28876000000002</v>
      </c>
      <c r="AL255" s="293">
        <f t="shared" si="99"/>
        <v>259.15459999999996</v>
      </c>
      <c r="AM255" s="293">
        <f t="shared" si="100"/>
        <v>169.32793000000009</v>
      </c>
      <c r="AN255" s="293">
        <f t="shared" si="101"/>
        <v>91.290659999999946</v>
      </c>
      <c r="AO255" s="293">
        <f t="shared" si="102"/>
        <v>129.3231199999999</v>
      </c>
      <c r="AP255" s="293">
        <f t="shared" si="103"/>
        <v>129.14535000000001</v>
      </c>
      <c r="AQ255" s="293">
        <f t="shared" si="104"/>
        <v>263.70515</v>
      </c>
      <c r="AR255" s="293">
        <f t="shared" si="104"/>
        <v>271.1177899999999</v>
      </c>
      <c r="AS255" s="293">
        <f t="shared" si="104"/>
        <v>212.32047000000011</v>
      </c>
    </row>
    <row r="256" spans="2:45" ht="15" customHeight="1" outlineLevel="1" x14ac:dyDescent="0.35">
      <c r="B256" s="147" t="s">
        <v>204</v>
      </c>
      <c r="C256" s="147"/>
      <c r="D256" s="147"/>
      <c r="E256" s="147"/>
      <c r="F256" s="147"/>
      <c r="G256" s="147"/>
      <c r="H256" s="147"/>
      <c r="I256" s="147"/>
      <c r="J256" s="147"/>
      <c r="K256" s="147"/>
      <c r="L256" s="293">
        <v>0</v>
      </c>
      <c r="M256" s="293">
        <v>0</v>
      </c>
      <c r="N256" s="293">
        <v>0</v>
      </c>
      <c r="O256" s="293">
        <v>0</v>
      </c>
      <c r="P256" s="293">
        <v>0</v>
      </c>
      <c r="Q256" s="293">
        <v>0</v>
      </c>
      <c r="R256" s="293">
        <v>0</v>
      </c>
      <c r="S256" s="293">
        <v>0</v>
      </c>
      <c r="T256" s="293">
        <v>0</v>
      </c>
      <c r="U256" s="293">
        <v>0</v>
      </c>
      <c r="V256" s="293">
        <v>0</v>
      </c>
      <c r="W256" s="293">
        <v>3.55</v>
      </c>
      <c r="X256" s="293">
        <v>9.73</v>
      </c>
      <c r="Y256" s="293">
        <v>8.6599936</v>
      </c>
      <c r="Z256" s="293">
        <v>135.90698</v>
      </c>
      <c r="AA256" s="293">
        <f>AJ257</f>
        <v>221.37461000000002</v>
      </c>
      <c r="AC256" s="293">
        <v>3.1138199999999996</v>
      </c>
      <c r="AD256" s="293">
        <v>5.0984499999999988</v>
      </c>
      <c r="AE256" s="293">
        <v>6.8545899999999991</v>
      </c>
      <c r="AF256" s="293">
        <v>9.5834700000000002</v>
      </c>
      <c r="AG256" s="293">
        <v>2.53505</v>
      </c>
      <c r="AH256" s="293">
        <v>3.8479500000000004</v>
      </c>
      <c r="AI256" s="293">
        <v>4.9144500000000004</v>
      </c>
      <c r="AJ256" s="293">
        <v>7.0552500000000009</v>
      </c>
      <c r="AL256" s="293">
        <f t="shared" si="99"/>
        <v>3.1138199999999996</v>
      </c>
      <c r="AM256" s="293">
        <f t="shared" si="100"/>
        <v>1.9846299999999992</v>
      </c>
      <c r="AN256" s="293">
        <f t="shared" si="101"/>
        <v>1.7561400000000003</v>
      </c>
      <c r="AO256" s="293">
        <f t="shared" si="102"/>
        <v>2.7288800000000011</v>
      </c>
      <c r="AP256" s="293">
        <f>AG257</f>
        <v>54.696809999999999</v>
      </c>
      <c r="AQ256" s="293">
        <f>AH257-AG257</f>
        <v>47.789919999999995</v>
      </c>
      <c r="AR256" s="293">
        <f>AI257-AH257</f>
        <v>62.75915999999998</v>
      </c>
      <c r="AS256" s="293">
        <f>AJ257-AI257</f>
        <v>56.128720000000044</v>
      </c>
    </row>
    <row r="257" spans="2:45" ht="15" customHeight="1" outlineLevel="1" x14ac:dyDescent="0.35">
      <c r="B257" s="147" t="s">
        <v>432</v>
      </c>
      <c r="C257" s="147"/>
      <c r="D257" s="147"/>
      <c r="E257" s="147"/>
      <c r="F257" s="147"/>
      <c r="G257" s="147"/>
      <c r="H257" s="147"/>
      <c r="I257" s="147"/>
      <c r="J257" s="147"/>
      <c r="K257" s="147"/>
      <c r="L257" s="293">
        <v>0</v>
      </c>
      <c r="M257" s="293">
        <v>0</v>
      </c>
      <c r="N257" s="293">
        <v>0</v>
      </c>
      <c r="O257" s="293">
        <v>0</v>
      </c>
      <c r="P257" s="293">
        <v>0</v>
      </c>
      <c r="Q257" s="293">
        <v>0</v>
      </c>
      <c r="R257" s="293">
        <v>0</v>
      </c>
      <c r="S257" s="293">
        <v>0</v>
      </c>
      <c r="T257" s="293">
        <v>0</v>
      </c>
      <c r="U257" s="293">
        <v>0</v>
      </c>
      <c r="V257" s="293">
        <v>0</v>
      </c>
      <c r="W257" s="293">
        <v>8.9</v>
      </c>
      <c r="X257" s="293">
        <v>93.19</v>
      </c>
      <c r="Y257" s="293">
        <v>85.843300999999997</v>
      </c>
      <c r="Z257" s="293">
        <v>9.5834700000000002</v>
      </c>
      <c r="AA257" s="293">
        <f>AJ256</f>
        <v>7.0552500000000009</v>
      </c>
      <c r="AC257" s="293">
        <v>30.436410000000002</v>
      </c>
      <c r="AD257" s="293">
        <v>60.125579999999999</v>
      </c>
      <c r="AE257" s="293">
        <v>91.741079999999997</v>
      </c>
      <c r="AF257" s="293">
        <v>135.90698</v>
      </c>
      <c r="AG257" s="293">
        <v>54.696809999999999</v>
      </c>
      <c r="AH257" s="293">
        <v>102.48672999999999</v>
      </c>
      <c r="AI257" s="293">
        <v>165.24588999999997</v>
      </c>
      <c r="AJ257" s="293">
        <v>221.37461000000002</v>
      </c>
      <c r="AL257" s="293">
        <f t="shared" si="99"/>
        <v>30.436410000000002</v>
      </c>
      <c r="AM257" s="293">
        <f t="shared" si="100"/>
        <v>29.689169999999997</v>
      </c>
      <c r="AN257" s="293">
        <f t="shared" si="101"/>
        <v>31.615499999999997</v>
      </c>
      <c r="AO257" s="293">
        <f t="shared" si="102"/>
        <v>44.165900000000008</v>
      </c>
      <c r="AP257" s="293">
        <f>AG256</f>
        <v>2.53505</v>
      </c>
      <c r="AQ257" s="293">
        <f>AH256-AG256</f>
        <v>1.3129000000000004</v>
      </c>
      <c r="AR257" s="293">
        <f>AI256-AH256</f>
        <v>1.0665</v>
      </c>
      <c r="AS257" s="293">
        <f>AJ256-AI256</f>
        <v>2.1408000000000005</v>
      </c>
    </row>
    <row r="258" spans="2:45" ht="15" customHeight="1" outlineLevel="1" x14ac:dyDescent="0.35">
      <c r="B258" s="147" t="s">
        <v>232</v>
      </c>
      <c r="C258" s="129"/>
      <c r="D258" s="129"/>
      <c r="E258" s="129"/>
      <c r="F258" s="129"/>
      <c r="G258" s="129"/>
      <c r="H258" s="129"/>
      <c r="I258" s="129"/>
      <c r="J258" s="129"/>
      <c r="K258" s="129"/>
      <c r="L258" s="293">
        <v>0</v>
      </c>
      <c r="M258" s="293">
        <v>0</v>
      </c>
      <c r="N258" s="293">
        <v>0</v>
      </c>
      <c r="O258" s="293">
        <v>0</v>
      </c>
      <c r="P258" s="293">
        <v>0</v>
      </c>
      <c r="Q258" s="293">
        <v>0</v>
      </c>
      <c r="R258" s="293">
        <v>0</v>
      </c>
      <c r="S258" s="293">
        <v>0</v>
      </c>
      <c r="T258" s="293">
        <v>0</v>
      </c>
      <c r="U258" s="293">
        <v>0</v>
      </c>
      <c r="V258" s="293">
        <v>0</v>
      </c>
      <c r="W258" s="293">
        <v>0</v>
      </c>
      <c r="X258" s="293">
        <v>0</v>
      </c>
      <c r="Y258" s="293">
        <v>0</v>
      </c>
      <c r="Z258" s="293">
        <v>28.792739999999998</v>
      </c>
      <c r="AA258" s="293">
        <f>AJ258</f>
        <v>52.219800000000006</v>
      </c>
      <c r="AC258" s="293">
        <v>1.40587</v>
      </c>
      <c r="AD258" s="293">
        <v>12.366340000000001</v>
      </c>
      <c r="AE258" s="293">
        <v>25.842019999999998</v>
      </c>
      <c r="AF258" s="293">
        <v>28.792739999999998</v>
      </c>
      <c r="AG258" s="293">
        <v>8.2366600000000005</v>
      </c>
      <c r="AH258" s="293">
        <v>26.43486</v>
      </c>
      <c r="AI258" s="293">
        <v>46.864910000000002</v>
      </c>
      <c r="AJ258" s="293">
        <v>52.219800000000006</v>
      </c>
      <c r="AL258" s="293">
        <f t="shared" ref="AL258:AL260" si="105">AC258</f>
        <v>1.40587</v>
      </c>
      <c r="AM258" s="293">
        <f t="shared" ref="AM258:AM260" si="106">AD258-AC258</f>
        <v>10.960470000000001</v>
      </c>
      <c r="AN258" s="293">
        <f t="shared" ref="AN258:AN260" si="107">AE258-AD258</f>
        <v>13.475679999999997</v>
      </c>
      <c r="AO258" s="293">
        <f t="shared" ref="AO258:AO260" si="108">AF258-AE258</f>
        <v>2.9507200000000005</v>
      </c>
      <c r="AP258" s="293">
        <f t="shared" ref="AP258:AP260" si="109">AG258</f>
        <v>8.2366600000000005</v>
      </c>
      <c r="AQ258" s="293">
        <f t="shared" ref="AQ258:AQ260" si="110">AH258-AG258</f>
        <v>18.1982</v>
      </c>
      <c r="AR258" s="293">
        <f t="shared" ref="AR258:AR260" si="111">AI258-AH258</f>
        <v>20.430050000000001</v>
      </c>
      <c r="AS258" s="293">
        <f t="shared" ref="AS258:AS260" si="112">AJ258-AI258</f>
        <v>5.3548900000000046</v>
      </c>
    </row>
    <row r="259" spans="2:45" ht="15" customHeight="1" outlineLevel="1" x14ac:dyDescent="0.35">
      <c r="B259" s="147" t="s">
        <v>233</v>
      </c>
      <c r="C259" s="129"/>
      <c r="D259" s="129"/>
      <c r="E259" s="129"/>
      <c r="F259" s="129"/>
      <c r="G259" s="129"/>
      <c r="H259" s="129"/>
      <c r="I259" s="129"/>
      <c r="J259" s="129"/>
      <c r="K259" s="129"/>
      <c r="L259" s="293">
        <v>0</v>
      </c>
      <c r="M259" s="293">
        <v>0</v>
      </c>
      <c r="N259" s="293">
        <v>0</v>
      </c>
      <c r="O259" s="293">
        <v>0</v>
      </c>
      <c r="P259" s="293">
        <v>0</v>
      </c>
      <c r="Q259" s="293">
        <v>0</v>
      </c>
      <c r="R259" s="293">
        <v>0</v>
      </c>
      <c r="S259" s="293">
        <v>0</v>
      </c>
      <c r="T259" s="293">
        <v>0</v>
      </c>
      <c r="U259" s="293">
        <v>0</v>
      </c>
      <c r="V259" s="293">
        <v>0</v>
      </c>
      <c r="W259" s="293">
        <v>0</v>
      </c>
      <c r="X259" s="293">
        <v>0</v>
      </c>
      <c r="Y259" s="293">
        <v>0</v>
      </c>
      <c r="Z259" s="293">
        <v>0</v>
      </c>
      <c r="AA259" s="293">
        <f>AJ259</f>
        <v>41.241669999999999</v>
      </c>
      <c r="AC259" s="293">
        <v>0</v>
      </c>
      <c r="AD259" s="293">
        <v>0</v>
      </c>
      <c r="AE259" s="293">
        <v>0</v>
      </c>
      <c r="AF259" s="293">
        <v>0</v>
      </c>
      <c r="AG259" s="293">
        <v>0</v>
      </c>
      <c r="AH259" s="293">
        <v>16.86</v>
      </c>
      <c r="AI259" s="293">
        <v>31.97</v>
      </c>
      <c r="AJ259" s="293">
        <v>41.241669999999999</v>
      </c>
      <c r="AL259" s="293">
        <f t="shared" si="105"/>
        <v>0</v>
      </c>
      <c r="AM259" s="293">
        <f t="shared" si="106"/>
        <v>0</v>
      </c>
      <c r="AN259" s="293">
        <f t="shared" si="107"/>
        <v>0</v>
      </c>
      <c r="AO259" s="293">
        <f t="shared" si="108"/>
        <v>0</v>
      </c>
      <c r="AP259" s="293">
        <f t="shared" si="109"/>
        <v>0</v>
      </c>
      <c r="AQ259" s="293">
        <f t="shared" si="110"/>
        <v>16.86</v>
      </c>
      <c r="AR259" s="293">
        <f t="shared" si="111"/>
        <v>15.11</v>
      </c>
      <c r="AS259" s="293">
        <f t="shared" si="112"/>
        <v>9.2716700000000003</v>
      </c>
    </row>
    <row r="260" spans="2:45" ht="15" customHeight="1" outlineLevel="1" x14ac:dyDescent="0.35">
      <c r="B260" s="147" t="s">
        <v>316</v>
      </c>
      <c r="C260" s="147"/>
      <c r="D260" s="147"/>
      <c r="E260" s="147"/>
      <c r="F260" s="147"/>
      <c r="G260" s="147"/>
      <c r="H260" s="147"/>
      <c r="I260" s="147"/>
      <c r="J260" s="147"/>
      <c r="K260" s="147"/>
      <c r="L260" s="293">
        <v>0</v>
      </c>
      <c r="M260" s="293">
        <v>0</v>
      </c>
      <c r="N260" s="293">
        <v>0</v>
      </c>
      <c r="O260" s="293">
        <v>0</v>
      </c>
      <c r="P260" s="293">
        <v>0</v>
      </c>
      <c r="Q260" s="293">
        <v>0</v>
      </c>
      <c r="R260" s="293">
        <v>0</v>
      </c>
      <c r="S260" s="293">
        <v>0</v>
      </c>
      <c r="T260" s="293">
        <v>0</v>
      </c>
      <c r="U260" s="293">
        <v>0</v>
      </c>
      <c r="V260" s="293">
        <v>0</v>
      </c>
      <c r="W260" s="293">
        <v>0</v>
      </c>
      <c r="X260" s="293">
        <v>0</v>
      </c>
      <c r="Y260" s="293">
        <v>0</v>
      </c>
      <c r="Z260" s="293">
        <v>0</v>
      </c>
      <c r="AA260" s="293">
        <f>AJ260</f>
        <v>1.7934899999999998</v>
      </c>
      <c r="AC260" s="293">
        <v>0</v>
      </c>
      <c r="AD260" s="293">
        <v>0</v>
      </c>
      <c r="AE260" s="293">
        <v>0</v>
      </c>
      <c r="AF260" s="293">
        <v>0</v>
      </c>
      <c r="AG260" s="293">
        <v>0</v>
      </c>
      <c r="AH260" s="293">
        <v>0</v>
      </c>
      <c r="AI260" s="293">
        <v>0</v>
      </c>
      <c r="AJ260" s="293">
        <v>1.7934899999999998</v>
      </c>
      <c r="AL260" s="293">
        <f t="shared" si="105"/>
        <v>0</v>
      </c>
      <c r="AM260" s="293">
        <f t="shared" si="106"/>
        <v>0</v>
      </c>
      <c r="AN260" s="293">
        <f t="shared" si="107"/>
        <v>0</v>
      </c>
      <c r="AO260" s="293">
        <f t="shared" si="108"/>
        <v>0</v>
      </c>
      <c r="AP260" s="293">
        <f t="shared" si="109"/>
        <v>0</v>
      </c>
      <c r="AQ260" s="293">
        <f t="shared" si="110"/>
        <v>0</v>
      </c>
      <c r="AR260" s="293">
        <f t="shared" si="111"/>
        <v>0</v>
      </c>
      <c r="AS260" s="293">
        <f t="shared" si="112"/>
        <v>1.7934899999999998</v>
      </c>
    </row>
    <row r="261" spans="2:45" ht="15" customHeight="1" x14ac:dyDescent="0.35">
      <c r="B261" s="213"/>
      <c r="C261" s="213"/>
      <c r="D261" s="213"/>
      <c r="E261" s="213"/>
      <c r="F261" s="213"/>
      <c r="G261" s="213"/>
      <c r="H261" s="213"/>
      <c r="I261" s="213"/>
      <c r="J261" s="213"/>
      <c r="K261" s="213"/>
      <c r="AL261" s="294"/>
      <c r="AM261" s="294"/>
      <c r="AN261" s="294"/>
      <c r="AO261" s="294"/>
      <c r="AP261" s="294"/>
      <c r="AQ261" s="294"/>
      <c r="AR261" s="294"/>
      <c r="AS261" s="294"/>
    </row>
    <row r="262" spans="2:45" ht="15" customHeight="1" x14ac:dyDescent="0.35">
      <c r="B262" s="39" t="s">
        <v>234</v>
      </c>
      <c r="C262" s="39"/>
      <c r="D262" s="39"/>
      <c r="E262" s="39"/>
      <c r="F262" s="39"/>
      <c r="G262" s="39"/>
      <c r="H262" s="39"/>
      <c r="I262" s="39"/>
      <c r="J262" s="39"/>
      <c r="K262" s="39"/>
      <c r="L262" s="312">
        <v>84.17</v>
      </c>
      <c r="M262" s="312">
        <v>87.99</v>
      </c>
      <c r="N262" s="312">
        <v>94.23</v>
      </c>
      <c r="O262" s="312">
        <v>89.26</v>
      </c>
      <c r="P262" s="312">
        <v>80.260000000000005</v>
      </c>
      <c r="Q262" s="312">
        <v>83</v>
      </c>
      <c r="R262" s="312">
        <v>81.47</v>
      </c>
      <c r="S262" s="312">
        <v>81.02</v>
      </c>
      <c r="T262" s="312">
        <v>77.39</v>
      </c>
      <c r="U262" s="312">
        <v>77.290000000000006</v>
      </c>
      <c r="V262" s="312">
        <v>80.59</v>
      </c>
      <c r="W262" s="312">
        <v>80.98</v>
      </c>
      <c r="X262" s="312">
        <v>105.99</v>
      </c>
      <c r="Y262" s="312">
        <v>95.59</v>
      </c>
      <c r="Z262" s="312" vm="412">
        <v>92.0045406259039</v>
      </c>
      <c r="AA262" s="312" vm="916">
        <f t="shared" si="98"/>
        <v>80.102532960061268</v>
      </c>
      <c r="AC262" s="312">
        <v>89.43</v>
      </c>
      <c r="AD262" s="428">
        <v>90.47</v>
      </c>
      <c r="AE262" s="312" vm="356">
        <v>90.400343193066476</v>
      </c>
      <c r="AF262" s="312" vm="412">
        <v>92.0045406259039</v>
      </c>
      <c r="AG262" s="312" vm="522">
        <v>83.970410960217592</v>
      </c>
      <c r="AH262" s="428" vm="650">
        <v>82.419649208873651</v>
      </c>
      <c r="AI262" s="428" vm="858">
        <v>81.616750448242442</v>
      </c>
      <c r="AJ262" s="428" vm="916">
        <v>80.102532960061268</v>
      </c>
      <c r="AL262"/>
      <c r="AM262"/>
      <c r="AN262"/>
      <c r="AO262"/>
      <c r="AP262" s="312"/>
      <c r="AQ262" s="312"/>
      <c r="AR262" s="312"/>
      <c r="AS262" s="312"/>
    </row>
    <row r="263" spans="2:45" ht="15" customHeight="1" x14ac:dyDescent="0.35">
      <c r="B263" t="s">
        <v>235</v>
      </c>
      <c r="L263" s="313">
        <v>79.13</v>
      </c>
      <c r="M263" s="313">
        <v>82.53</v>
      </c>
      <c r="N263" s="313">
        <v>87.71</v>
      </c>
      <c r="O263" s="313">
        <v>80.28</v>
      </c>
      <c r="P263" s="313">
        <v>0</v>
      </c>
      <c r="Q263" s="313" t="s">
        <v>18</v>
      </c>
      <c r="R263" s="313" t="s">
        <v>18</v>
      </c>
      <c r="S263" s="313">
        <v>0</v>
      </c>
      <c r="T263" s="313">
        <v>72.349999999999994</v>
      </c>
      <c r="U263" s="313">
        <v>71.099999999999994</v>
      </c>
      <c r="V263" s="313">
        <v>78.849999999999994</v>
      </c>
      <c r="W263" s="313">
        <v>67.28</v>
      </c>
      <c r="X263" s="313">
        <v>102.28</v>
      </c>
      <c r="Y263" s="313">
        <v>86.63</v>
      </c>
      <c r="Z263" s="313" vm="407">
        <v>88.857817268723778</v>
      </c>
      <c r="AA263" s="313" vm="772">
        <f t="shared" si="98"/>
        <v>65.870222885854844</v>
      </c>
      <c r="AC263" s="313">
        <v>75.3</v>
      </c>
      <c r="AD263" s="429">
        <v>85.09</v>
      </c>
      <c r="AE263" s="390" vm="357">
        <v>86.064927717730384</v>
      </c>
      <c r="AF263" s="390" vm="407">
        <v>88.857817268723778</v>
      </c>
      <c r="AG263" s="390" vm="523">
        <v>69.055080610716345</v>
      </c>
      <c r="AH263" s="429" vm="610">
        <v>68.721302558323288</v>
      </c>
      <c r="AI263" s="429" vm="844">
        <v>69.327781408282632</v>
      </c>
      <c r="AJ263" s="429" vm="772">
        <v>65.870222885854844</v>
      </c>
      <c r="AL263"/>
      <c r="AM263"/>
      <c r="AN263"/>
      <c r="AO263"/>
      <c r="AP263" s="313"/>
      <c r="AQ263" s="313"/>
      <c r="AR263" s="313"/>
      <c r="AS263" s="313"/>
    </row>
    <row r="264" spans="2:45" ht="15" customHeight="1" outlineLevel="1" x14ac:dyDescent="0.35">
      <c r="B264" s="147" t="s">
        <v>437</v>
      </c>
      <c r="C264" s="147"/>
      <c r="D264" s="147"/>
      <c r="E264" s="147"/>
      <c r="F264" s="147"/>
      <c r="G264" s="147"/>
      <c r="H264" s="147"/>
      <c r="I264" s="147"/>
      <c r="J264" s="147"/>
      <c r="K264" s="147"/>
      <c r="L264" s="314" t="s">
        <v>18</v>
      </c>
      <c r="M264" s="314" t="s">
        <v>18</v>
      </c>
      <c r="N264" s="314" t="s">
        <v>18</v>
      </c>
      <c r="O264" s="314" t="s">
        <v>18</v>
      </c>
      <c r="P264" s="314">
        <v>34.869999999999997</v>
      </c>
      <c r="Q264" s="314">
        <v>45.34</v>
      </c>
      <c r="R264" s="314">
        <v>34.28</v>
      </c>
      <c r="S264" s="314">
        <v>49.87</v>
      </c>
      <c r="T264" s="314">
        <v>52.87</v>
      </c>
      <c r="U264" s="314">
        <v>52.61</v>
      </c>
      <c r="V264" s="314">
        <v>32</v>
      </c>
      <c r="W264" s="314">
        <v>105.57</v>
      </c>
      <c r="X264" s="314">
        <v>160.01</v>
      </c>
      <c r="Y264" s="314">
        <v>75.86</v>
      </c>
      <c r="Z264" s="314">
        <v>54.26255378028052</v>
      </c>
      <c r="AA264" s="314">
        <f t="shared" si="98"/>
        <v>57.850676844484873</v>
      </c>
      <c r="AC264" s="314">
        <v>34.03</v>
      </c>
      <c r="AD264" s="314">
        <v>32.410000000000004</v>
      </c>
      <c r="AE264" s="314">
        <v>44.275534041073257</v>
      </c>
      <c r="AF264" s="314">
        <v>54.26255378028052</v>
      </c>
      <c r="AG264" s="314">
        <v>73.541145779912881</v>
      </c>
      <c r="AH264" s="314">
        <v>57.053623364184219</v>
      </c>
      <c r="AI264" s="314">
        <v>57.989125290221367</v>
      </c>
      <c r="AJ264" s="314">
        <v>57.850676844484873</v>
      </c>
      <c r="AL264"/>
      <c r="AQ264" s="314"/>
      <c r="AR264" s="314"/>
      <c r="AS264" s="314"/>
    </row>
    <row r="265" spans="2:45" ht="15" customHeight="1" outlineLevel="1" x14ac:dyDescent="0.35">
      <c r="B265" s="147" t="s">
        <v>438</v>
      </c>
      <c r="C265" s="147"/>
      <c r="D265" s="147"/>
      <c r="E265" s="147"/>
      <c r="F265" s="147"/>
      <c r="G265" s="147"/>
      <c r="H265" s="147"/>
      <c r="I265" s="147"/>
      <c r="J265" s="147"/>
      <c r="K265" s="147"/>
      <c r="L265" s="314" t="s">
        <v>18</v>
      </c>
      <c r="M265" s="314" t="s">
        <v>18</v>
      </c>
      <c r="N265" s="314" t="s">
        <v>18</v>
      </c>
      <c r="O265" s="314" t="s">
        <v>18</v>
      </c>
      <c r="P265" s="314">
        <v>4.88</v>
      </c>
      <c r="Q265" s="314">
        <v>0</v>
      </c>
      <c r="R265" s="314">
        <v>22.2</v>
      </c>
      <c r="S265" s="314">
        <v>-17.53</v>
      </c>
      <c r="T265" s="314">
        <v>-44.83</v>
      </c>
      <c r="U265" s="314">
        <v>-23.32</v>
      </c>
      <c r="V265" s="314">
        <v>48.02</v>
      </c>
      <c r="W265" s="314">
        <v>-127.5</v>
      </c>
      <c r="X265" s="314">
        <v>-0.93</v>
      </c>
      <c r="Y265" s="314">
        <v>15.540000000000001</v>
      </c>
      <c r="Z265" s="314">
        <v>44.552152299999996</v>
      </c>
      <c r="AA265" s="314">
        <f t="shared" si="98"/>
        <v>12.453541959999999</v>
      </c>
      <c r="AC265" s="314">
        <v>13.83</v>
      </c>
      <c r="AD265" s="314">
        <v>37.69</v>
      </c>
      <c r="AE265" s="314">
        <v>40.608483540000002</v>
      </c>
      <c r="AF265" s="314">
        <v>44.552152299999996</v>
      </c>
      <c r="AG265" s="314">
        <v>3.7760236499999995</v>
      </c>
      <c r="AH265" s="314">
        <v>10.26109748</v>
      </c>
      <c r="AI265" s="314">
        <v>16.413814070000001</v>
      </c>
      <c r="AJ265" s="314">
        <v>12.453541959999999</v>
      </c>
      <c r="AL265"/>
      <c r="AM265"/>
      <c r="AN265"/>
      <c r="AO265"/>
      <c r="AP265" s="314"/>
      <c r="AQ265" s="314"/>
      <c r="AR265" s="314"/>
      <c r="AS265" s="314"/>
    </row>
    <row r="266" spans="2:45" ht="15" customHeight="1" outlineLevel="1" x14ac:dyDescent="0.35">
      <c r="B266" s="147" t="s">
        <v>439</v>
      </c>
      <c r="C266" s="147"/>
      <c r="D266" s="147"/>
      <c r="E266" s="147"/>
      <c r="F266" s="147"/>
      <c r="G266" s="147"/>
      <c r="H266" s="147"/>
      <c r="I266" s="147"/>
      <c r="J266" s="147"/>
      <c r="K266" s="147"/>
      <c r="L266" s="314" t="s">
        <v>18</v>
      </c>
      <c r="M266" s="314" t="s">
        <v>18</v>
      </c>
      <c r="N266" s="314" t="s">
        <v>18</v>
      </c>
      <c r="O266" s="314" t="s">
        <v>18</v>
      </c>
      <c r="P266" s="314">
        <v>160.88999999999999</v>
      </c>
      <c r="Q266" s="314">
        <v>157.99</v>
      </c>
      <c r="R266" s="314">
        <v>157.96</v>
      </c>
      <c r="S266" s="314">
        <v>180.64</v>
      </c>
      <c r="T266" s="314">
        <v>180.9</v>
      </c>
      <c r="U266" s="314">
        <v>161.88</v>
      </c>
      <c r="V266" s="314">
        <v>112.61</v>
      </c>
      <c r="W266" s="314">
        <v>105.51</v>
      </c>
      <c r="X266" s="314">
        <v>36.17</v>
      </c>
      <c r="Y266" s="314">
        <v>10.84</v>
      </c>
      <c r="Z266" s="314">
        <v>8.8773391200000002</v>
      </c>
      <c r="AA266" s="314">
        <f t="shared" si="98"/>
        <v>8.772586200000001</v>
      </c>
      <c r="AC266" s="314">
        <v>2.2200000000000002</v>
      </c>
      <c r="AD266" s="314">
        <v>4.4400000000000004</v>
      </c>
      <c r="AE266" s="314">
        <v>6.6580043399999997</v>
      </c>
      <c r="AF266" s="314">
        <v>8.8773391200000002</v>
      </c>
      <c r="AG266" s="314">
        <v>2.1145818599999999</v>
      </c>
      <c r="AH266" s="314">
        <v>4.3339169999999996</v>
      </c>
      <c r="AI266" s="314">
        <v>6.5532514199999996</v>
      </c>
      <c r="AJ266" s="314">
        <v>8.772586200000001</v>
      </c>
      <c r="AL266"/>
      <c r="AM266"/>
      <c r="AN266"/>
      <c r="AO266"/>
      <c r="AP266" s="314"/>
      <c r="AQ266" s="314"/>
      <c r="AR266" s="314"/>
      <c r="AS266" s="314"/>
    </row>
    <row r="267" spans="2:45" ht="15" customHeight="1" outlineLevel="1" x14ac:dyDescent="0.35">
      <c r="B267" s="147" t="s">
        <v>440</v>
      </c>
      <c r="C267" s="147"/>
      <c r="D267" s="147"/>
      <c r="E267" s="147"/>
      <c r="F267" s="147"/>
      <c r="G267" s="147"/>
      <c r="H267" s="147"/>
      <c r="I267" s="147"/>
      <c r="J267" s="147"/>
      <c r="K267" s="147"/>
      <c r="L267" s="314" t="s">
        <v>18</v>
      </c>
      <c r="M267" s="314" t="s">
        <v>18</v>
      </c>
      <c r="N267" s="314" t="s">
        <v>18</v>
      </c>
      <c r="O267" s="314" t="s">
        <v>18</v>
      </c>
      <c r="P267" s="314">
        <v>0.69</v>
      </c>
      <c r="Q267" s="314">
        <v>-8.41</v>
      </c>
      <c r="R267" s="314">
        <v>26.28</v>
      </c>
      <c r="S267" s="314">
        <v>-24.63</v>
      </c>
      <c r="T267" s="314">
        <v>-35.46</v>
      </c>
      <c r="U267" s="314">
        <v>-3.74</v>
      </c>
      <c r="V267" s="314">
        <v>34.9</v>
      </c>
      <c r="W267" s="314">
        <v>-171.34</v>
      </c>
      <c r="X267" s="314">
        <v>-301.19</v>
      </c>
      <c r="Y267" s="314">
        <v>1.95</v>
      </c>
      <c r="Z267" s="314">
        <v>80.055149960000008</v>
      </c>
      <c r="AA267" s="314">
        <f t="shared" si="98"/>
        <v>13.384808</v>
      </c>
      <c r="AC267" s="314">
        <v>37.410000000000004</v>
      </c>
      <c r="AD267" s="314">
        <v>72.59</v>
      </c>
      <c r="AE267" s="314">
        <v>80.231695959999996</v>
      </c>
      <c r="AF267" s="314">
        <v>80.055149960000008</v>
      </c>
      <c r="AG267" s="314">
        <v>-11.66837348</v>
      </c>
      <c r="AH267" s="314">
        <v>11.40026389</v>
      </c>
      <c r="AI267" s="314">
        <v>14.18108191</v>
      </c>
      <c r="AJ267" s="314">
        <v>13.384808</v>
      </c>
      <c r="AL267"/>
      <c r="AM267"/>
      <c r="AN267"/>
      <c r="AO267"/>
      <c r="AP267" s="314"/>
      <c r="AQ267" s="314"/>
      <c r="AR267" s="314"/>
      <c r="AS267" s="314"/>
    </row>
    <row r="268" spans="2:45" ht="15" customHeight="1" x14ac:dyDescent="0.35">
      <c r="B268" t="s">
        <v>85</v>
      </c>
      <c r="L268" s="313">
        <v>93.82</v>
      </c>
      <c r="M268" s="313">
        <v>98.65</v>
      </c>
      <c r="N268" s="313">
        <v>101.82</v>
      </c>
      <c r="O268" s="313">
        <v>99.27</v>
      </c>
      <c r="P268" s="313">
        <v>98.29</v>
      </c>
      <c r="Q268" s="313">
        <v>94.97</v>
      </c>
      <c r="R268" s="313">
        <v>88.04</v>
      </c>
      <c r="S268" s="313">
        <v>89.97</v>
      </c>
      <c r="T268" s="313">
        <v>90.61</v>
      </c>
      <c r="U268" s="313">
        <v>89.28</v>
      </c>
      <c r="V268" s="313">
        <v>86.35</v>
      </c>
      <c r="W268" s="313">
        <v>84.17</v>
      </c>
      <c r="X268" s="313">
        <v>94.28</v>
      </c>
      <c r="Y268" s="313">
        <v>97.09</v>
      </c>
      <c r="Z268" s="313" vm="590">
        <v>84.221472554644123</v>
      </c>
      <c r="AA268" s="313" vm="772">
        <f t="shared" si="98"/>
        <v>77.581063055471162</v>
      </c>
      <c r="AC268" s="313">
        <v>88.16</v>
      </c>
      <c r="AD268" s="429">
        <v>87.86</v>
      </c>
      <c r="AE268" s="390" vm="311">
        <v>86.684926657463038</v>
      </c>
      <c r="AF268" s="390" vm="590">
        <v>84.221472554644123</v>
      </c>
      <c r="AG268" s="390" vm="549">
        <v>77.70256399773443</v>
      </c>
      <c r="AH268" s="429" vm="620">
        <v>79.025262178174742</v>
      </c>
      <c r="AI268" s="429" vm="870">
        <v>76.974064080456728</v>
      </c>
      <c r="AJ268" s="429" vm="772">
        <v>77.581063055471162</v>
      </c>
      <c r="AL268"/>
      <c r="AM268"/>
      <c r="AN268"/>
      <c r="AO268"/>
      <c r="AP268" s="313"/>
      <c r="AQ268" s="313"/>
      <c r="AR268" s="313"/>
      <c r="AS268" s="313"/>
    </row>
    <row r="269" spans="2:45" ht="15" customHeight="1" x14ac:dyDescent="0.35">
      <c r="B269" t="s">
        <v>189</v>
      </c>
      <c r="L269" s="313">
        <v>93.83</v>
      </c>
      <c r="M269" s="313">
        <v>95.7</v>
      </c>
      <c r="N269" s="313">
        <v>107.16</v>
      </c>
      <c r="O269" s="313">
        <v>104.77</v>
      </c>
      <c r="P269" s="313">
        <v>95.82</v>
      </c>
      <c r="Q269" s="313">
        <v>86</v>
      </c>
      <c r="R269" s="313">
        <v>83.32</v>
      </c>
      <c r="S269" s="313">
        <v>79.44</v>
      </c>
      <c r="T269" s="313">
        <v>73.39</v>
      </c>
      <c r="U269" s="313">
        <v>77.680000000000007</v>
      </c>
      <c r="V269" s="313">
        <v>77.73</v>
      </c>
      <c r="W269" s="313">
        <v>98.63</v>
      </c>
      <c r="X269" s="313">
        <v>117.95</v>
      </c>
      <c r="Y269" s="313">
        <v>103.78</v>
      </c>
      <c r="Z269" s="313" vm="415">
        <v>101.43068650580973</v>
      </c>
      <c r="AA269" s="313" vm="772">
        <f t="shared" si="98"/>
        <v>98.13484162215336</v>
      </c>
      <c r="AC269" s="313">
        <v>89.43</v>
      </c>
      <c r="AD269" s="429">
        <v>90.47</v>
      </c>
      <c r="AE269" s="390" vm="309">
        <v>97.586978968507751</v>
      </c>
      <c r="AF269" s="390" vm="415">
        <v>101.43068650580973</v>
      </c>
      <c r="AG269" s="390" vm="522">
        <v>108.89160453618364</v>
      </c>
      <c r="AH269" s="429" vm="623">
        <v>99.95786977983775</v>
      </c>
      <c r="AI269" s="429" vm="842">
        <v>98.82484637077863</v>
      </c>
      <c r="AJ269" s="429" vm="772">
        <v>98.13484162215336</v>
      </c>
      <c r="AL269"/>
      <c r="AM269"/>
      <c r="AN269"/>
      <c r="AO269"/>
      <c r="AP269" s="313"/>
      <c r="AQ269" s="313"/>
      <c r="AR269" s="313"/>
      <c r="AS269" s="313"/>
    </row>
    <row r="270" spans="2:45" ht="15" customHeight="1" outlineLevel="1" x14ac:dyDescent="0.35">
      <c r="B270" s="147" t="s">
        <v>315</v>
      </c>
      <c r="C270" s="147"/>
      <c r="D270" s="147"/>
      <c r="E270" s="147"/>
      <c r="F270" s="147"/>
      <c r="G270" s="147"/>
      <c r="H270" s="147"/>
      <c r="I270" s="147"/>
      <c r="J270" s="147"/>
      <c r="K270" s="147"/>
      <c r="L270" s="314">
        <v>83.9</v>
      </c>
      <c r="M270" s="314">
        <v>86.8</v>
      </c>
      <c r="N270" s="314">
        <v>88.84</v>
      </c>
      <c r="O270" s="314">
        <v>90.16</v>
      </c>
      <c r="P270" s="314">
        <v>90.4</v>
      </c>
      <c r="Q270" s="314">
        <v>90.87</v>
      </c>
      <c r="R270" s="314">
        <v>90.42</v>
      </c>
      <c r="S270" s="314">
        <v>90.41</v>
      </c>
      <c r="T270" s="314">
        <v>90.32</v>
      </c>
      <c r="U270" s="314">
        <v>90.15</v>
      </c>
      <c r="V270" s="314">
        <v>80.27</v>
      </c>
      <c r="W270" s="314">
        <v>79.63</v>
      </c>
      <c r="X270" s="314">
        <v>74.03</v>
      </c>
      <c r="Y270" s="314">
        <v>79.64</v>
      </c>
      <c r="Z270" s="314" vm="443">
        <v>81.285115651899801</v>
      </c>
      <c r="AA270" s="314" vm="772">
        <f t="shared" si="98"/>
        <v>75.315451912528616</v>
      </c>
      <c r="AC270" s="314">
        <v>77.48</v>
      </c>
      <c r="AD270" s="430">
        <v>73.7</v>
      </c>
      <c r="AE270" s="314" vm="370">
        <v>73.487991246277801</v>
      </c>
      <c r="AF270" s="314" vm="443">
        <v>81.285115651899801</v>
      </c>
      <c r="AG270" s="314" vm="515">
        <v>72.712501679580157</v>
      </c>
      <c r="AH270" s="430" vm="627">
        <v>72.923484406056232</v>
      </c>
      <c r="AI270" s="430" vm="852">
        <v>74.363354362961573</v>
      </c>
      <c r="AJ270" s="430" vm="772">
        <v>75.315451912528616</v>
      </c>
      <c r="AL270"/>
      <c r="AM270"/>
      <c r="AN270"/>
      <c r="AO270"/>
      <c r="AP270" s="314"/>
      <c r="AQ270" s="314"/>
      <c r="AR270" s="314"/>
      <c r="AS270" s="314"/>
    </row>
    <row r="271" spans="2:45" ht="15" customHeight="1" outlineLevel="1" x14ac:dyDescent="0.35">
      <c r="B271" s="147" t="s">
        <v>203</v>
      </c>
      <c r="C271" s="147"/>
      <c r="D271" s="147"/>
      <c r="E271" s="147"/>
      <c r="F271" s="147"/>
      <c r="G271" s="147"/>
      <c r="H271" s="147"/>
      <c r="I271" s="147"/>
      <c r="J271" s="147"/>
      <c r="K271" s="147"/>
      <c r="L271" s="314">
        <v>112</v>
      </c>
      <c r="M271" s="314">
        <v>112</v>
      </c>
      <c r="N271" s="314">
        <v>112</v>
      </c>
      <c r="O271" s="314">
        <v>112</v>
      </c>
      <c r="P271" s="314">
        <v>110.36</v>
      </c>
      <c r="Q271" s="314">
        <v>108.61</v>
      </c>
      <c r="R271" s="314">
        <v>105.83</v>
      </c>
      <c r="S271" s="314">
        <v>105.38</v>
      </c>
      <c r="T271" s="314">
        <v>103.76</v>
      </c>
      <c r="U271" s="314">
        <v>105.59</v>
      </c>
      <c r="V271" s="314">
        <v>111.06</v>
      </c>
      <c r="W271" s="314">
        <v>99.43</v>
      </c>
      <c r="X271" s="314">
        <v>101.75</v>
      </c>
      <c r="Y271" s="314">
        <v>101.74000000000001</v>
      </c>
      <c r="Z271" s="314" vm="436">
        <v>60.859311984508864</v>
      </c>
      <c r="AA271" s="314" vm="772">
        <f t="shared" si="98"/>
        <v>92.731476976046523</v>
      </c>
      <c r="AC271" s="314">
        <v>33.770000000000003</v>
      </c>
      <c r="AD271" s="430">
        <v>46.72</v>
      </c>
      <c r="AE271" s="314" vm="311">
        <v>55.715908032309756</v>
      </c>
      <c r="AF271" s="314" vm="436">
        <v>60.859311984508864</v>
      </c>
      <c r="AG271" s="314" vm="559">
        <v>73.229259673851118</v>
      </c>
      <c r="AH271" s="430" vm="633">
        <v>72.320271001364944</v>
      </c>
      <c r="AI271" s="430" vm="837">
        <v>92.731476976046508</v>
      </c>
      <c r="AJ271" s="430" vm="772">
        <v>92.731476976046523</v>
      </c>
      <c r="AL271"/>
      <c r="AM271"/>
      <c r="AN271"/>
      <c r="AO271"/>
      <c r="AP271" s="314"/>
      <c r="AQ271" s="314"/>
      <c r="AR271" s="314"/>
      <c r="AS271" s="314"/>
    </row>
    <row r="272" spans="2:45" ht="15" customHeight="1" outlineLevel="1" x14ac:dyDescent="0.35">
      <c r="B272" s="147" t="s">
        <v>429</v>
      </c>
      <c r="C272" s="147"/>
      <c r="D272" s="147"/>
      <c r="E272" s="147"/>
      <c r="F272" s="147"/>
      <c r="G272" s="147"/>
      <c r="H272" s="147"/>
      <c r="I272" s="147"/>
      <c r="J272" s="147"/>
      <c r="K272" s="147"/>
      <c r="L272" s="314">
        <v>111.54</v>
      </c>
      <c r="M272" s="314">
        <v>108.84</v>
      </c>
      <c r="N272" s="314">
        <v>102.16</v>
      </c>
      <c r="O272" s="314">
        <v>95.56</v>
      </c>
      <c r="P272" s="314">
        <v>94.61</v>
      </c>
      <c r="Q272" s="314">
        <v>87.76</v>
      </c>
      <c r="R272" s="314">
        <v>74.540000000000006</v>
      </c>
      <c r="S272" s="314">
        <v>62.24</v>
      </c>
      <c r="T272" s="314">
        <v>59.68</v>
      </c>
      <c r="U272" s="314">
        <v>71.81</v>
      </c>
      <c r="V272" s="314">
        <v>77.84</v>
      </c>
      <c r="W272" s="314">
        <v>89.01</v>
      </c>
      <c r="X272" s="314">
        <v>96.28</v>
      </c>
      <c r="Y272" s="314">
        <v>94.95</v>
      </c>
      <c r="Z272" s="314" vm="413">
        <v>93.36143033548305</v>
      </c>
      <c r="AA272" s="314" vm="770">
        <f t="shared" si="98"/>
        <v>89.697598046860804</v>
      </c>
      <c r="AC272" s="314">
        <v>108.33</v>
      </c>
      <c r="AD272" s="430">
        <v>95.69</v>
      </c>
      <c r="AE272" s="314" vm="371">
        <v>88.973260322185325</v>
      </c>
      <c r="AF272" s="314" vm="413">
        <v>93.36143033548305</v>
      </c>
      <c r="AG272" s="314" vm="516">
        <v>107.25787196307448</v>
      </c>
      <c r="AH272" s="430" vm="619">
        <v>99.343382718954999</v>
      </c>
      <c r="AI272" s="430" vm="752">
        <v>94.235120403274649</v>
      </c>
      <c r="AJ272" s="430" vm="770">
        <v>89.697598046860804</v>
      </c>
      <c r="AL272"/>
      <c r="AM272"/>
      <c r="AN272"/>
      <c r="AO272"/>
      <c r="AP272" s="314"/>
      <c r="AQ272" s="314"/>
      <c r="AR272" s="314"/>
      <c r="AS272" s="314"/>
    </row>
    <row r="273" spans="2:45" ht="15" customHeight="1" outlineLevel="1" x14ac:dyDescent="0.35">
      <c r="B273" s="147" t="s">
        <v>430</v>
      </c>
      <c r="C273" s="147"/>
      <c r="D273" s="147"/>
      <c r="E273" s="147"/>
      <c r="F273" s="147"/>
      <c r="G273" s="147"/>
      <c r="H273" s="147"/>
      <c r="I273" s="147"/>
      <c r="J273" s="147"/>
      <c r="K273" s="147"/>
      <c r="L273" s="314" t="s">
        <v>18</v>
      </c>
      <c r="M273" s="314">
        <v>89.11</v>
      </c>
      <c r="N273" s="314">
        <v>137.11000000000001</v>
      </c>
      <c r="O273" s="314">
        <v>121.13</v>
      </c>
      <c r="P273" s="314">
        <v>94.37</v>
      </c>
      <c r="Q273" s="314">
        <v>72.2</v>
      </c>
      <c r="R273" s="314">
        <v>75.73</v>
      </c>
      <c r="S273" s="314">
        <v>73.75</v>
      </c>
      <c r="T273" s="314">
        <v>54.89</v>
      </c>
      <c r="U273" s="314">
        <v>68.13</v>
      </c>
      <c r="V273" s="314">
        <v>70.680000000000007</v>
      </c>
      <c r="W273" s="314">
        <v>82.53</v>
      </c>
      <c r="X273" s="314">
        <v>71.86</v>
      </c>
      <c r="Y273" s="314">
        <v>117.27</v>
      </c>
      <c r="Z273" s="314" vm="444">
        <v>113.64225334063251</v>
      </c>
      <c r="AA273" s="314" vm="811">
        <f t="shared" si="98"/>
        <v>111.4689869592665</v>
      </c>
      <c r="AC273" s="314">
        <v>105.63</v>
      </c>
      <c r="AD273" s="430">
        <v>100.98</v>
      </c>
      <c r="AE273" s="314" vm="278">
        <v>110.79337942157835</v>
      </c>
      <c r="AF273" s="314" vm="444">
        <v>113.64225334063251</v>
      </c>
      <c r="AG273" s="314" vm="559">
        <v>126.99663511543312</v>
      </c>
      <c r="AH273" s="430" vm="628">
        <v>112.45430627307216</v>
      </c>
      <c r="AI273" s="430" vm="759">
        <v>112.29025834472327</v>
      </c>
      <c r="AJ273" s="430" vm="811">
        <v>111.4689869592665</v>
      </c>
      <c r="AL273"/>
      <c r="AM273"/>
      <c r="AN273"/>
      <c r="AO273"/>
      <c r="AP273" s="314"/>
      <c r="AQ273" s="314"/>
      <c r="AR273" s="314"/>
      <c r="AS273" s="314"/>
    </row>
    <row r="274" spans="2:45" ht="15" customHeight="1" outlineLevel="1" x14ac:dyDescent="0.35">
      <c r="B274" s="147" t="s">
        <v>431</v>
      </c>
      <c r="C274" s="147"/>
      <c r="D274" s="147"/>
      <c r="E274" s="147"/>
      <c r="F274" s="147"/>
      <c r="G274" s="147"/>
      <c r="H274" s="147"/>
      <c r="I274" s="147"/>
      <c r="J274" s="147"/>
      <c r="K274" s="147"/>
      <c r="L274" s="314" t="s">
        <v>18</v>
      </c>
      <c r="M274" s="314" t="s">
        <v>18</v>
      </c>
      <c r="N274" s="314" t="s">
        <v>18</v>
      </c>
      <c r="O274" s="314">
        <v>137.6</v>
      </c>
      <c r="P274" s="314">
        <v>119.16</v>
      </c>
      <c r="Q274" s="314">
        <v>117.53</v>
      </c>
      <c r="R274" s="314">
        <v>116.69</v>
      </c>
      <c r="S274" s="314">
        <v>120.95</v>
      </c>
      <c r="T274" s="314">
        <v>110.3</v>
      </c>
      <c r="U274" s="314">
        <v>95.34</v>
      </c>
      <c r="V274" s="314">
        <v>90.57</v>
      </c>
      <c r="W274" s="314">
        <v>149.80000000000001</v>
      </c>
      <c r="X274" s="314">
        <v>271.70999999999998</v>
      </c>
      <c r="Y274" s="314">
        <v>120.08</v>
      </c>
      <c r="Z274" s="314" vm="445">
        <v>122.98038264922504</v>
      </c>
      <c r="AA274" s="314" vm="791">
        <f t="shared" si="98"/>
        <v>112.11485477686603</v>
      </c>
      <c r="AC274" s="314">
        <v>115.79</v>
      </c>
      <c r="AD274" s="430">
        <v>117.71000000000001</v>
      </c>
      <c r="AE274" s="314" vm="372">
        <v>120.85865375241852</v>
      </c>
      <c r="AF274" s="314" vm="445">
        <v>122.98038264922504</v>
      </c>
      <c r="AG274" s="314" vm="560">
        <v>127.95800003639309</v>
      </c>
      <c r="AH274" s="430" vm="593">
        <v>110.11021943461952</v>
      </c>
      <c r="AI274" s="430" vm="865">
        <v>112.3395571345734</v>
      </c>
      <c r="AJ274" s="430" vm="791">
        <v>112.11485477686603</v>
      </c>
      <c r="AL274"/>
      <c r="AM274"/>
      <c r="AN274"/>
      <c r="AO274"/>
      <c r="AP274" s="314"/>
      <c r="AQ274" s="314"/>
      <c r="AR274" s="314"/>
      <c r="AS274" s="314"/>
    </row>
    <row r="275" spans="2:45" ht="15" customHeight="1" outlineLevel="1" x14ac:dyDescent="0.35">
      <c r="B275" s="147" t="s">
        <v>204</v>
      </c>
      <c r="C275" s="147"/>
      <c r="D275" s="147"/>
      <c r="E275" s="147"/>
      <c r="F275" s="147"/>
      <c r="G275" s="147"/>
      <c r="H275" s="147"/>
      <c r="I275" s="147"/>
      <c r="J275" s="147"/>
      <c r="K275" s="147"/>
      <c r="L275" s="314">
        <v>0</v>
      </c>
      <c r="M275" s="314">
        <v>0</v>
      </c>
      <c r="N275" s="314">
        <v>0</v>
      </c>
      <c r="O275" s="314">
        <v>0</v>
      </c>
      <c r="P275" s="314">
        <v>0</v>
      </c>
      <c r="Q275" s="314">
        <v>0</v>
      </c>
      <c r="R275" s="314">
        <v>0</v>
      </c>
      <c r="S275" s="314">
        <v>0</v>
      </c>
      <c r="T275" s="314">
        <v>0</v>
      </c>
      <c r="U275" s="314">
        <v>0</v>
      </c>
      <c r="V275" s="314">
        <v>0</v>
      </c>
      <c r="W275" s="314">
        <v>124.9</v>
      </c>
      <c r="X275" s="314">
        <v>220.17</v>
      </c>
      <c r="Y275" s="314">
        <v>308.58</v>
      </c>
      <c r="Z275" s="314">
        <v>241.555359147887</v>
      </c>
      <c r="AA275" s="314" vm="811">
        <f t="shared" si="98"/>
        <v>172.59475731164733</v>
      </c>
      <c r="AC275" s="314">
        <v>319.10000000000002</v>
      </c>
      <c r="AD275" s="430">
        <v>299.8</v>
      </c>
      <c r="AE275" s="314" vm="277">
        <v>268.42201937679721</v>
      </c>
      <c r="AF275" s="314">
        <v>241.555359147887</v>
      </c>
      <c r="AG275" s="314" vm="516">
        <v>173.44171417920748</v>
      </c>
      <c r="AH275" s="430" vm="594">
        <v>182.93173711430762</v>
      </c>
      <c r="AI275" s="430" vm="862">
        <v>180.55966162480033</v>
      </c>
      <c r="AJ275" s="430" vm="811">
        <v>172.59475731164733</v>
      </c>
      <c r="AL275"/>
      <c r="AM275"/>
      <c r="AN275"/>
      <c r="AO275"/>
      <c r="AP275" s="314"/>
      <c r="AQ275" s="314"/>
      <c r="AR275" s="314"/>
      <c r="AS275" s="314"/>
    </row>
    <row r="276" spans="2:45" ht="15" customHeight="1" outlineLevel="1" x14ac:dyDescent="0.35">
      <c r="B276" s="147" t="s">
        <v>432</v>
      </c>
      <c r="C276" s="147"/>
      <c r="D276" s="147"/>
      <c r="E276" s="147"/>
      <c r="F276" s="147"/>
      <c r="G276" s="147"/>
      <c r="H276" s="147"/>
      <c r="I276" s="147"/>
      <c r="J276" s="147"/>
      <c r="K276" s="147"/>
      <c r="L276" s="314">
        <v>0</v>
      </c>
      <c r="M276" s="314">
        <v>0</v>
      </c>
      <c r="N276" s="314">
        <v>0</v>
      </c>
      <c r="O276" s="314">
        <v>0</v>
      </c>
      <c r="P276" s="314">
        <v>0</v>
      </c>
      <c r="Q276" s="314">
        <v>0</v>
      </c>
      <c r="R276" s="314">
        <v>0</v>
      </c>
      <c r="S276" s="314">
        <v>0</v>
      </c>
      <c r="T276" s="314">
        <v>0</v>
      </c>
      <c r="U276" s="314">
        <v>0</v>
      </c>
      <c r="V276" s="314">
        <v>0</v>
      </c>
      <c r="W276" s="314">
        <v>70.84</v>
      </c>
      <c r="X276" s="314">
        <v>68.400000000000006</v>
      </c>
      <c r="Y276" s="314">
        <v>67.97</v>
      </c>
      <c r="Z276" s="314">
        <v>77.168027205078104</v>
      </c>
      <c r="AA276" s="314" vm="819">
        <f t="shared" si="98"/>
        <v>77.421964560434461</v>
      </c>
      <c r="AC276" s="314">
        <v>65.84</v>
      </c>
      <c r="AD276" s="430">
        <v>65.7</v>
      </c>
      <c r="AE276" s="314" vm="312">
        <v>73.211258249848385</v>
      </c>
      <c r="AF276" s="314">
        <v>77.168027205078104</v>
      </c>
      <c r="AG276" s="314" vm="525">
        <v>78.55126761505835</v>
      </c>
      <c r="AH276" s="430" vm="631">
        <v>76.253133844742635</v>
      </c>
      <c r="AI276" s="430" vm="841">
        <v>71.406647027650735</v>
      </c>
      <c r="AJ276" s="430" vm="819">
        <v>77.421964560434461</v>
      </c>
      <c r="AL276"/>
      <c r="AM276"/>
      <c r="AN276"/>
      <c r="AO276"/>
      <c r="AP276" s="314"/>
      <c r="AQ276" s="314"/>
      <c r="AR276" s="314"/>
      <c r="AS276" s="314"/>
    </row>
    <row r="277" spans="2:45" ht="15" customHeight="1" outlineLevel="1" x14ac:dyDescent="0.35">
      <c r="B277" s="147" t="s">
        <v>232</v>
      </c>
      <c r="C277" s="20"/>
      <c r="D277" s="20"/>
      <c r="E277" s="20"/>
      <c r="F277" s="20"/>
      <c r="G277" s="20"/>
      <c r="H277" s="20"/>
      <c r="I277" s="20"/>
      <c r="J277" s="20"/>
      <c r="K277" s="20"/>
      <c r="L277" s="314">
        <v>0</v>
      </c>
      <c r="M277" s="314">
        <v>0</v>
      </c>
      <c r="N277" s="314">
        <v>0</v>
      </c>
      <c r="O277" s="314">
        <v>0</v>
      </c>
      <c r="P277" s="314">
        <v>0</v>
      </c>
      <c r="Q277" s="314">
        <v>0</v>
      </c>
      <c r="R277" s="314">
        <v>0</v>
      </c>
      <c r="S277" s="314">
        <v>0</v>
      </c>
      <c r="T277" s="314">
        <v>0</v>
      </c>
      <c r="U277" s="314">
        <v>0</v>
      </c>
      <c r="V277" s="314">
        <v>0</v>
      </c>
      <c r="W277" s="314">
        <v>0</v>
      </c>
      <c r="X277" s="314">
        <v>0</v>
      </c>
      <c r="Y277" s="314">
        <v>0</v>
      </c>
      <c r="Z277" s="314" vm="446">
        <v>56.01276085568793</v>
      </c>
      <c r="AA277" s="314" vm="791">
        <f>AJ277</f>
        <v>87.329193141298887</v>
      </c>
      <c r="AC277" s="430">
        <v>53.57</v>
      </c>
      <c r="AD277" s="430">
        <v>25.27</v>
      </c>
      <c r="AE277" s="314">
        <v>34.01</v>
      </c>
      <c r="AF277" s="314">
        <v>56.01</v>
      </c>
      <c r="AG277" s="314">
        <v>75.150000000000006</v>
      </c>
      <c r="AH277" s="430" vm="616">
        <v>70.019626357014943</v>
      </c>
      <c r="AI277" s="430" vm="836">
        <v>64.220151068251269</v>
      </c>
      <c r="AJ277" s="430" vm="791">
        <v>87.329193141298887</v>
      </c>
      <c r="AL277"/>
      <c r="AM277"/>
      <c r="AN277"/>
      <c r="AO277"/>
      <c r="AP277" s="314"/>
      <c r="AQ277" s="314"/>
      <c r="AR277" s="314"/>
      <c r="AS277" s="314"/>
    </row>
    <row r="278" spans="2:45" ht="15" customHeight="1" outlineLevel="1" x14ac:dyDescent="0.35">
      <c r="B278" s="147" t="s">
        <v>233</v>
      </c>
      <c r="C278" s="147"/>
      <c r="D278" s="147"/>
      <c r="E278" s="147"/>
      <c r="F278" s="147"/>
      <c r="G278" s="147"/>
      <c r="H278" s="147"/>
      <c r="I278" s="147"/>
      <c r="J278" s="147"/>
      <c r="K278" s="147"/>
      <c r="L278" s="314">
        <v>0</v>
      </c>
      <c r="M278" s="314">
        <v>0</v>
      </c>
      <c r="N278" s="314">
        <v>0</v>
      </c>
      <c r="O278" s="314">
        <v>0</v>
      </c>
      <c r="P278" s="314">
        <v>0</v>
      </c>
      <c r="Q278" s="314">
        <v>0</v>
      </c>
      <c r="R278" s="314">
        <v>0</v>
      </c>
      <c r="S278" s="314">
        <v>0</v>
      </c>
      <c r="T278" s="314">
        <v>0</v>
      </c>
      <c r="U278" s="314">
        <v>0</v>
      </c>
      <c r="V278" s="314">
        <v>0</v>
      </c>
      <c r="W278" s="314">
        <v>0</v>
      </c>
      <c r="X278" s="314">
        <v>0</v>
      </c>
      <c r="Y278" s="314">
        <v>0</v>
      </c>
      <c r="Z278" s="314">
        <v>0</v>
      </c>
      <c r="AA278" s="314" vm="772">
        <f>AJ278</f>
        <v>53.477200021677106</v>
      </c>
      <c r="AC278" s="314">
        <v>0</v>
      </c>
      <c r="AD278" s="314">
        <v>0</v>
      </c>
      <c r="AE278" s="314">
        <v>0</v>
      </c>
      <c r="AF278" s="314">
        <v>0</v>
      </c>
      <c r="AG278" s="314">
        <v>0</v>
      </c>
      <c r="AH278" s="430">
        <v>35.1</v>
      </c>
      <c r="AI278" s="430">
        <v>50.45</v>
      </c>
      <c r="AJ278" s="430" vm="772">
        <v>53.477200021677106</v>
      </c>
      <c r="AL278"/>
      <c r="AM278"/>
      <c r="AN278"/>
      <c r="AO278"/>
      <c r="AP278" s="314"/>
      <c r="AQ278" s="314"/>
      <c r="AR278" s="314"/>
      <c r="AS278" s="314"/>
    </row>
    <row r="279" spans="2:45" ht="15" customHeight="1" x14ac:dyDescent="0.35">
      <c r="B279" s="147" t="s">
        <v>316</v>
      </c>
      <c r="C279" s="147"/>
      <c r="D279" s="147"/>
      <c r="E279" s="147"/>
      <c r="F279" s="147"/>
      <c r="G279" s="147"/>
      <c r="H279" s="147"/>
      <c r="I279" s="147"/>
      <c r="J279" s="147"/>
      <c r="K279" s="147"/>
      <c r="L279" s="314">
        <v>0</v>
      </c>
      <c r="M279" s="314">
        <v>0</v>
      </c>
      <c r="N279" s="314">
        <v>0</v>
      </c>
      <c r="O279" s="314">
        <v>0</v>
      </c>
      <c r="P279" s="314">
        <v>0</v>
      </c>
      <c r="Q279" s="314">
        <v>0</v>
      </c>
      <c r="R279" s="314">
        <v>0</v>
      </c>
      <c r="S279" s="314">
        <v>0</v>
      </c>
      <c r="T279" s="314">
        <v>0</v>
      </c>
      <c r="U279" s="314">
        <v>0</v>
      </c>
      <c r="V279" s="314">
        <v>0</v>
      </c>
      <c r="W279" s="314">
        <v>0</v>
      </c>
      <c r="X279" s="314">
        <v>0</v>
      </c>
      <c r="Y279" s="314">
        <v>0</v>
      </c>
      <c r="Z279" s="314">
        <v>0</v>
      </c>
      <c r="AA279" s="314" vm="791">
        <f>AJ279</f>
        <v>100.46298557560957</v>
      </c>
      <c r="AC279" s="314">
        <v>0</v>
      </c>
      <c r="AD279" s="314">
        <v>0</v>
      </c>
      <c r="AE279" s="314">
        <v>0</v>
      </c>
      <c r="AF279" s="314">
        <v>0</v>
      </c>
      <c r="AG279" s="314">
        <v>0</v>
      </c>
      <c r="AH279" s="314">
        <v>0</v>
      </c>
      <c r="AI279" s="314">
        <v>0</v>
      </c>
      <c r="AJ279" s="430" vm="791">
        <v>100.46298557560957</v>
      </c>
      <c r="AL279"/>
      <c r="AM279"/>
      <c r="AN279"/>
      <c r="AO279"/>
      <c r="AP279" s="314"/>
      <c r="AQ279" s="314"/>
      <c r="AR279" s="314"/>
      <c r="AS279" s="314"/>
    </row>
    <row r="280" spans="2:45" ht="30" customHeight="1" x14ac:dyDescent="0.35">
      <c r="B280" s="178" t="s">
        <v>181</v>
      </c>
      <c r="C280" s="178"/>
      <c r="D280" s="178"/>
      <c r="E280" s="178"/>
      <c r="F280" s="178"/>
      <c r="G280" s="178"/>
      <c r="H280" s="178"/>
      <c r="I280" s="178"/>
      <c r="J280" s="178"/>
      <c r="K280" s="178"/>
      <c r="L280" s="214"/>
      <c r="M280" s="214"/>
      <c r="N280" s="214"/>
      <c r="O280" s="214"/>
      <c r="P280" s="214"/>
      <c r="Q280" s="214"/>
      <c r="R280" s="214"/>
      <c r="S280" s="214"/>
      <c r="T280" s="214"/>
      <c r="U280" s="214"/>
      <c r="V280" s="215"/>
    </row>
    <row r="281" spans="2:45" ht="15" customHeight="1" x14ac:dyDescent="0.35">
      <c r="B281" s="166" t="s">
        <v>236</v>
      </c>
      <c r="C281" s="166"/>
      <c r="D281" s="166"/>
      <c r="E281" s="166"/>
      <c r="F281" s="166"/>
      <c r="G281" s="166"/>
      <c r="H281" s="166"/>
      <c r="I281" s="166"/>
      <c r="J281" s="166"/>
      <c r="K281" s="166"/>
      <c r="L281" s="218">
        <v>2010</v>
      </c>
      <c r="M281" s="218">
        <v>2011</v>
      </c>
      <c r="N281" s="218">
        <v>2012</v>
      </c>
      <c r="O281" s="218">
        <v>2013</v>
      </c>
      <c r="P281" s="218">
        <v>2014</v>
      </c>
      <c r="Q281" s="218">
        <v>2015</v>
      </c>
      <c r="R281" s="218">
        <v>2016</v>
      </c>
      <c r="S281" s="218">
        <v>2017</v>
      </c>
      <c r="T281" s="218">
        <v>2018</v>
      </c>
      <c r="U281" s="218">
        <v>2019</v>
      </c>
      <c r="V281" s="218">
        <v>2020</v>
      </c>
      <c r="W281" s="218">
        <v>2021</v>
      </c>
      <c r="X281" s="218">
        <v>2022</v>
      </c>
      <c r="Y281" s="218">
        <v>2023</v>
      </c>
      <c r="Z281" s="219">
        <v>2024</v>
      </c>
      <c r="AA281" s="220">
        <v>2025</v>
      </c>
      <c r="AC281" s="221" t="s">
        <v>3</v>
      </c>
      <c r="AD281" s="221" t="s">
        <v>4</v>
      </c>
      <c r="AE281" s="221" t="s">
        <v>5</v>
      </c>
      <c r="AF281" s="221">
        <v>2024</v>
      </c>
      <c r="AG281" s="222" t="s">
        <v>6</v>
      </c>
      <c r="AH281" s="222" t="s">
        <v>7</v>
      </c>
      <c r="AI281" s="222" t="s">
        <v>8</v>
      </c>
      <c r="AJ281" s="222">
        <v>2025</v>
      </c>
      <c r="AL281" s="221" t="s">
        <v>3</v>
      </c>
      <c r="AM281" s="221" t="s">
        <v>24</v>
      </c>
      <c r="AN281" s="221" t="s">
        <v>25</v>
      </c>
      <c r="AO281" s="221" t="s">
        <v>26</v>
      </c>
      <c r="AP281" s="222" t="s">
        <v>6</v>
      </c>
      <c r="AQ281" s="222" t="s">
        <v>27</v>
      </c>
      <c r="AR281" s="222" t="s">
        <v>28</v>
      </c>
      <c r="AS281" s="222" t="s">
        <v>29</v>
      </c>
    </row>
    <row r="282" spans="2:45" ht="15" customHeight="1" x14ac:dyDescent="0.35">
      <c r="B282" s="40" t="s">
        <v>30</v>
      </c>
      <c r="C282" s="40"/>
      <c r="D282" s="40"/>
      <c r="E282" s="40"/>
      <c r="F282" s="40"/>
      <c r="G282" s="40"/>
      <c r="H282" s="40"/>
      <c r="I282" s="40"/>
      <c r="J282" s="40"/>
      <c r="K282" s="40"/>
      <c r="L282" s="285">
        <v>7.53</v>
      </c>
      <c r="M282" s="285">
        <v>45.28</v>
      </c>
      <c r="N282" s="285">
        <v>62.09</v>
      </c>
      <c r="O282" s="285">
        <v>69.66</v>
      </c>
      <c r="P282" s="285">
        <v>78.47</v>
      </c>
      <c r="Q282" s="285">
        <v>79.069999999999993</v>
      </c>
      <c r="R282" s="285">
        <v>132.63</v>
      </c>
      <c r="S282" s="285">
        <v>226.41</v>
      </c>
      <c r="T282" s="285">
        <v>215.22</v>
      </c>
      <c r="U282" s="285">
        <v>327.39</v>
      </c>
      <c r="V282" s="285">
        <v>214.93</v>
      </c>
      <c r="W282" s="285">
        <v>431.02</v>
      </c>
      <c r="X282" s="285">
        <v>483.11</v>
      </c>
      <c r="Y282" s="285">
        <v>692.17433362842894</v>
      </c>
      <c r="Z282" s="285">
        <v>541.52397209999947</v>
      </c>
      <c r="AA282" s="285">
        <f t="shared" ref="AA282:AA294" si="113">AJ282</f>
        <v>622.56464752000056</v>
      </c>
      <c r="AC282" s="285">
        <v>94.525144180000041</v>
      </c>
      <c r="AD282" s="285">
        <v>217.28356333999994</v>
      </c>
      <c r="AE282" s="285">
        <v>359.05077111000014</v>
      </c>
      <c r="AF282" s="285">
        <v>541.52397209999947</v>
      </c>
      <c r="AG282" s="285">
        <v>147.53837442000003</v>
      </c>
      <c r="AH282" s="285">
        <v>301.54145742000014</v>
      </c>
      <c r="AI282" s="285">
        <v>474.74686725000009</v>
      </c>
      <c r="AJ282" s="285">
        <v>622.56464752000056</v>
      </c>
      <c r="AL282" s="285">
        <f t="shared" ref="AL282:AL289" si="114">AC282</f>
        <v>94.525144180000041</v>
      </c>
      <c r="AM282" s="285">
        <f t="shared" ref="AM282:AO289" si="115">AD282-AC282</f>
        <v>122.7584191599999</v>
      </c>
      <c r="AN282" s="285">
        <f t="shared" si="115"/>
        <v>141.7672077700002</v>
      </c>
      <c r="AO282" s="285">
        <f t="shared" si="115"/>
        <v>182.47320098999933</v>
      </c>
      <c r="AP282" s="285">
        <f t="shared" ref="AP282:AP289" si="116">AG282</f>
        <v>147.53837442000003</v>
      </c>
      <c r="AQ282" s="285">
        <f>AH282-AG282</f>
        <v>154.00308300000012</v>
      </c>
      <c r="AR282" s="285">
        <f>AI282-AH282</f>
        <v>173.20540982999995</v>
      </c>
      <c r="AS282" s="285">
        <f>AJ282-AI282</f>
        <v>147.81778027000047</v>
      </c>
    </row>
    <row r="283" spans="2:45" ht="15" customHeight="1" x14ac:dyDescent="0.35">
      <c r="B283" s="130" t="s">
        <v>215</v>
      </c>
      <c r="C283" s="130"/>
      <c r="D283" s="130"/>
      <c r="E283" s="130"/>
      <c r="F283" s="130"/>
      <c r="G283" s="130"/>
      <c r="H283" s="130"/>
      <c r="I283" s="130"/>
      <c r="J283" s="130"/>
      <c r="K283" s="130"/>
      <c r="L283" s="294">
        <v>0</v>
      </c>
      <c r="M283" s="294">
        <v>0</v>
      </c>
      <c r="N283" s="294">
        <v>0</v>
      </c>
      <c r="O283" s="294">
        <v>0</v>
      </c>
      <c r="P283" s="294">
        <v>0.04</v>
      </c>
      <c r="Q283" s="294">
        <v>2.2999999999999998</v>
      </c>
      <c r="R283" s="294">
        <v>5.92</v>
      </c>
      <c r="S283" s="294">
        <v>23.57</v>
      </c>
      <c r="T283" s="294">
        <v>7.76</v>
      </c>
      <c r="U283" s="294">
        <v>382.07</v>
      </c>
      <c r="V283" s="294">
        <v>19.64</v>
      </c>
      <c r="W283" s="294">
        <v>4.26</v>
      </c>
      <c r="X283" s="294">
        <v>663.94</v>
      </c>
      <c r="Y283" s="294">
        <v>377.05315140241697</v>
      </c>
      <c r="Z283" s="294">
        <v>24.295495020000004</v>
      </c>
      <c r="AA283" s="294">
        <f t="shared" si="113"/>
        <v>1.82402873</v>
      </c>
      <c r="AC283" s="294">
        <v>0.72976185999999998</v>
      </c>
      <c r="AD283" s="294">
        <v>0.72976785</v>
      </c>
      <c r="AE283" s="294">
        <v>1.3046425099999999</v>
      </c>
      <c r="AF283" s="294">
        <v>24.295495020000004</v>
      </c>
      <c r="AG283" s="294">
        <v>-4.240999999999963E-5</v>
      </c>
      <c r="AH283" s="294">
        <v>-2.8318000000000001E-4</v>
      </c>
      <c r="AI283" s="294">
        <v>1.8240181599999998</v>
      </c>
      <c r="AJ283" s="294">
        <v>1.82402873</v>
      </c>
      <c r="AL283" s="294">
        <f t="shared" si="114"/>
        <v>0.72976185999999998</v>
      </c>
      <c r="AM283" s="294">
        <f t="shared" si="115"/>
        <v>5.9900000000112641E-6</v>
      </c>
      <c r="AN283" s="294">
        <f t="shared" si="115"/>
        <v>0.57487465999999987</v>
      </c>
      <c r="AO283" s="294">
        <f t="shared" si="115"/>
        <v>22.990852510000003</v>
      </c>
      <c r="AP283" s="294">
        <f t="shared" si="116"/>
        <v>-4.240999999999963E-5</v>
      </c>
      <c r="AQ283" s="294">
        <f t="shared" ref="AQ283:AS294" si="117">AH283-AG283</f>
        <v>-2.4077000000000039E-4</v>
      </c>
      <c r="AR283" s="294">
        <f t="shared" si="117"/>
        <v>1.8243013399999999</v>
      </c>
      <c r="AS283" s="294">
        <f t="shared" si="117"/>
        <v>1.0570000000154067E-5</v>
      </c>
    </row>
    <row r="284" spans="2:45" ht="15" customHeight="1" x14ac:dyDescent="0.35">
      <c r="B284" s="130" t="s">
        <v>216</v>
      </c>
      <c r="C284" s="130"/>
      <c r="D284" s="130"/>
      <c r="E284" s="130"/>
      <c r="F284" s="130"/>
      <c r="G284" s="130"/>
      <c r="H284" s="130"/>
      <c r="I284" s="130"/>
      <c r="J284" s="130"/>
      <c r="K284" s="130"/>
      <c r="L284" s="294">
        <v>8.56</v>
      </c>
      <c r="M284" s="294">
        <v>14.8</v>
      </c>
      <c r="N284" s="294">
        <v>20.56</v>
      </c>
      <c r="O284" s="294">
        <v>28.22</v>
      </c>
      <c r="P284" s="294">
        <v>30.79</v>
      </c>
      <c r="Q284" s="294">
        <v>35.880000000000003</v>
      </c>
      <c r="R284" s="294">
        <v>41.83</v>
      </c>
      <c r="S284" s="294">
        <v>47.02</v>
      </c>
      <c r="T284" s="294">
        <v>82.83</v>
      </c>
      <c r="U284" s="294">
        <v>103.76</v>
      </c>
      <c r="V284" s="294">
        <v>83.13</v>
      </c>
      <c r="W284" s="294">
        <v>124.52</v>
      </c>
      <c r="X284" s="294">
        <v>181.89</v>
      </c>
      <c r="Y284" s="294">
        <v>228.96328764958122</v>
      </c>
      <c r="Z284" s="294">
        <v>237.05722510000021</v>
      </c>
      <c r="AA284" s="294">
        <f t="shared" si="113"/>
        <v>249.90637223999988</v>
      </c>
      <c r="AB284" s="294"/>
      <c r="AC284" s="294">
        <v>51.657053689999991</v>
      </c>
      <c r="AD284" s="294">
        <v>115.15717797999997</v>
      </c>
      <c r="AE284" s="294">
        <v>169.07580240000004</v>
      </c>
      <c r="AF284" s="294">
        <v>237.05722510000021</v>
      </c>
      <c r="AG284" s="294">
        <v>58.518062689999994</v>
      </c>
      <c r="AH284" s="294">
        <v>125.60081226999985</v>
      </c>
      <c r="AI284" s="294">
        <v>187.99636545999982</v>
      </c>
      <c r="AJ284" s="294">
        <v>249.90637223999988</v>
      </c>
      <c r="AL284" s="294">
        <f t="shared" si="114"/>
        <v>51.657053689999991</v>
      </c>
      <c r="AM284" s="294">
        <f t="shared" si="115"/>
        <v>63.500124289999981</v>
      </c>
      <c r="AN284" s="294">
        <f t="shared" si="115"/>
        <v>53.918624420000071</v>
      </c>
      <c r="AO284" s="294">
        <f t="shared" si="115"/>
        <v>67.981422700000167</v>
      </c>
      <c r="AP284" s="294">
        <f t="shared" si="116"/>
        <v>58.518062689999994</v>
      </c>
      <c r="AQ284" s="294">
        <f t="shared" si="117"/>
        <v>67.082749579999856</v>
      </c>
      <c r="AR284" s="294">
        <f t="shared" si="117"/>
        <v>62.395553189999973</v>
      </c>
      <c r="AS284" s="294">
        <f t="shared" si="117"/>
        <v>61.91000678000006</v>
      </c>
    </row>
    <row r="285" spans="2:45" ht="15" customHeight="1" x14ac:dyDescent="0.35">
      <c r="B285" s="131" t="s">
        <v>217</v>
      </c>
      <c r="C285" s="131"/>
      <c r="D285" s="131"/>
      <c r="E285" s="131"/>
      <c r="F285" s="131"/>
      <c r="G285" s="131"/>
      <c r="H285" s="131"/>
      <c r="I285" s="131"/>
      <c r="J285" s="131"/>
      <c r="K285" s="131"/>
      <c r="L285" s="294">
        <v>4.5</v>
      </c>
      <c r="M285" s="294">
        <v>11.36</v>
      </c>
      <c r="N285" s="294">
        <v>15.5</v>
      </c>
      <c r="O285" s="294">
        <v>22.45</v>
      </c>
      <c r="P285" s="294">
        <v>19.100000000000001</v>
      </c>
      <c r="Q285" s="294">
        <v>20.52</v>
      </c>
      <c r="R285" s="294">
        <v>28.26</v>
      </c>
      <c r="S285" s="294">
        <v>33.11</v>
      </c>
      <c r="T285" s="294">
        <v>55.72</v>
      </c>
      <c r="U285" s="294">
        <v>67.72</v>
      </c>
      <c r="V285" s="294">
        <v>55.12</v>
      </c>
      <c r="W285" s="294">
        <v>82.1</v>
      </c>
      <c r="X285" s="294">
        <v>124.09</v>
      </c>
      <c r="Y285" s="294">
        <v>173.82508853140243</v>
      </c>
      <c r="Z285" s="294">
        <v>165.16397621000019</v>
      </c>
      <c r="AA285" s="294">
        <f t="shared" si="113"/>
        <v>197.27426375999985</v>
      </c>
      <c r="AB285" s="294"/>
      <c r="AC285" s="294">
        <v>36.320581609999991</v>
      </c>
      <c r="AD285" s="294">
        <v>75.472642979999961</v>
      </c>
      <c r="AE285" s="294">
        <v>113.57991561000006</v>
      </c>
      <c r="AF285" s="294">
        <v>165.16397621000019</v>
      </c>
      <c r="AG285" s="294">
        <v>47.780400139999998</v>
      </c>
      <c r="AH285" s="294">
        <v>96.951433819999835</v>
      </c>
      <c r="AI285" s="294">
        <v>155.34830607999984</v>
      </c>
      <c r="AJ285" s="294">
        <v>197.27426375999985</v>
      </c>
      <c r="AL285" s="294">
        <f t="shared" si="114"/>
        <v>36.320581609999991</v>
      </c>
      <c r="AM285" s="294">
        <f t="shared" si="115"/>
        <v>39.15206136999997</v>
      </c>
      <c r="AN285" s="294">
        <f t="shared" si="115"/>
        <v>38.107272630000097</v>
      </c>
      <c r="AO285" s="294">
        <f t="shared" si="115"/>
        <v>51.584060600000129</v>
      </c>
      <c r="AP285" s="294">
        <f t="shared" si="116"/>
        <v>47.780400139999998</v>
      </c>
      <c r="AQ285" s="294">
        <f t="shared" si="117"/>
        <v>49.171033679999837</v>
      </c>
      <c r="AR285" s="294">
        <f t="shared" si="117"/>
        <v>58.396872260000009</v>
      </c>
      <c r="AS285" s="294">
        <f t="shared" si="117"/>
        <v>41.92595768000001</v>
      </c>
    </row>
    <row r="286" spans="2:45" ht="15" customHeight="1" x14ac:dyDescent="0.35">
      <c r="B286" s="131" t="s">
        <v>218</v>
      </c>
      <c r="C286" s="131"/>
      <c r="D286" s="131"/>
      <c r="E286" s="131"/>
      <c r="F286" s="131"/>
      <c r="G286" s="131"/>
      <c r="H286" s="131"/>
      <c r="I286" s="131"/>
      <c r="J286" s="131"/>
      <c r="K286" s="131"/>
      <c r="L286" s="294">
        <v>2.15</v>
      </c>
      <c r="M286" s="294">
        <v>3.16</v>
      </c>
      <c r="N286" s="294">
        <v>3.05</v>
      </c>
      <c r="O286" s="294">
        <v>3.27</v>
      </c>
      <c r="P286" s="294">
        <v>4.16</v>
      </c>
      <c r="Q286" s="294">
        <v>5.8</v>
      </c>
      <c r="R286" s="294">
        <v>8.02</v>
      </c>
      <c r="S286" s="294">
        <v>7.71</v>
      </c>
      <c r="T286" s="294">
        <v>7.43</v>
      </c>
      <c r="U286" s="294">
        <v>11.84</v>
      </c>
      <c r="V286" s="294">
        <v>8.82</v>
      </c>
      <c r="W286" s="294">
        <v>15.29</v>
      </c>
      <c r="X286" s="294">
        <v>23.38</v>
      </c>
      <c r="Y286" s="294">
        <v>29.883278105114993</v>
      </c>
      <c r="Z286" s="294">
        <v>35.760944189999996</v>
      </c>
      <c r="AA286" s="294">
        <f t="shared" si="113"/>
        <v>38.851138950000021</v>
      </c>
      <c r="AB286" s="294"/>
      <c r="AC286" s="294">
        <v>10.483278610000003</v>
      </c>
      <c r="AD286" s="294">
        <v>18.251456730000001</v>
      </c>
      <c r="AE286" s="294">
        <v>26.734236549999984</v>
      </c>
      <c r="AF286" s="294">
        <v>35.760944189999996</v>
      </c>
      <c r="AG286" s="294">
        <v>7.5021448499999988</v>
      </c>
      <c r="AH286" s="294">
        <v>21.84510267000001</v>
      </c>
      <c r="AI286" s="294">
        <v>31.014842569999988</v>
      </c>
      <c r="AJ286" s="294">
        <v>38.851138950000021</v>
      </c>
      <c r="AL286" s="294">
        <f t="shared" si="114"/>
        <v>10.483278610000003</v>
      </c>
      <c r="AM286" s="294">
        <f t="shared" si="115"/>
        <v>7.7681781199999982</v>
      </c>
      <c r="AN286" s="294">
        <f t="shared" si="115"/>
        <v>8.4827798199999833</v>
      </c>
      <c r="AO286" s="294">
        <f t="shared" si="115"/>
        <v>9.0267076400000121</v>
      </c>
      <c r="AP286" s="294">
        <f t="shared" si="116"/>
        <v>7.5021448499999988</v>
      </c>
      <c r="AQ286" s="294">
        <f t="shared" si="117"/>
        <v>14.342957820000011</v>
      </c>
      <c r="AR286" s="294">
        <f t="shared" si="117"/>
        <v>9.1697398999999784</v>
      </c>
      <c r="AS286" s="294">
        <f t="shared" si="117"/>
        <v>7.8362963800000323</v>
      </c>
    </row>
    <row r="287" spans="2:45" ht="15" customHeight="1" x14ac:dyDescent="0.35">
      <c r="B287" s="131" t="s">
        <v>219</v>
      </c>
      <c r="C287" s="131"/>
      <c r="D287" s="131"/>
      <c r="E287" s="131"/>
      <c r="F287" s="131"/>
      <c r="G287" s="131"/>
      <c r="H287" s="131"/>
      <c r="I287" s="131"/>
      <c r="J287" s="131"/>
      <c r="K287" s="131"/>
      <c r="L287" s="294">
        <v>1.91</v>
      </c>
      <c r="M287" s="294">
        <v>0.28000000000000003</v>
      </c>
      <c r="N287" s="294">
        <v>2.02</v>
      </c>
      <c r="O287" s="294">
        <v>2.4900000000000002</v>
      </c>
      <c r="P287" s="294">
        <v>7.53</v>
      </c>
      <c r="Q287" s="294">
        <v>9.56</v>
      </c>
      <c r="R287" s="294">
        <v>5.55</v>
      </c>
      <c r="S287" s="294">
        <v>6.2</v>
      </c>
      <c r="T287" s="294">
        <v>19.68</v>
      </c>
      <c r="U287" s="294">
        <v>24.2</v>
      </c>
      <c r="V287" s="294">
        <v>19.18</v>
      </c>
      <c r="W287" s="294">
        <v>27.13</v>
      </c>
      <c r="X287" s="294">
        <v>34.43</v>
      </c>
      <c r="Y287" s="294">
        <v>25.2549210130638</v>
      </c>
      <c r="Z287" s="294">
        <v>36.132304700000027</v>
      </c>
      <c r="AA287" s="294">
        <f t="shared" si="113"/>
        <v>13.780969530000007</v>
      </c>
      <c r="AB287" s="294"/>
      <c r="AC287" s="294">
        <v>4.8531934699999999</v>
      </c>
      <c r="AD287" s="294">
        <v>21.433078270000003</v>
      </c>
      <c r="AE287" s="294">
        <v>28.761650240000009</v>
      </c>
      <c r="AF287" s="294">
        <v>36.132304700000027</v>
      </c>
      <c r="AG287" s="294">
        <v>3.2355176999999977</v>
      </c>
      <c r="AH287" s="294">
        <v>6.8042757799999967</v>
      </c>
      <c r="AI287" s="294">
        <v>1.633216810000004</v>
      </c>
      <c r="AJ287" s="294">
        <v>13.780969530000007</v>
      </c>
      <c r="AL287" s="294">
        <f t="shared" si="114"/>
        <v>4.8531934699999999</v>
      </c>
      <c r="AM287" s="294">
        <f t="shared" si="115"/>
        <v>16.579884800000002</v>
      </c>
      <c r="AN287" s="294">
        <f t="shared" si="115"/>
        <v>7.3285719700000058</v>
      </c>
      <c r="AO287" s="294">
        <f t="shared" si="115"/>
        <v>7.3706544600000186</v>
      </c>
      <c r="AP287" s="294">
        <f t="shared" si="116"/>
        <v>3.2355176999999977</v>
      </c>
      <c r="AQ287" s="294">
        <f t="shared" si="117"/>
        <v>3.5687580799999989</v>
      </c>
      <c r="AR287" s="294">
        <f t="shared" si="117"/>
        <v>-5.1710589699999927</v>
      </c>
      <c r="AS287" s="294">
        <f t="shared" si="117"/>
        <v>12.147752720000003</v>
      </c>
    </row>
    <row r="288" spans="2:45" ht="15" customHeight="1" x14ac:dyDescent="0.35">
      <c r="B288" s="130" t="s">
        <v>220</v>
      </c>
      <c r="C288" s="130"/>
      <c r="D288" s="130"/>
      <c r="E288" s="130"/>
      <c r="F288" s="130"/>
      <c r="G288" s="130"/>
      <c r="H288" s="130"/>
      <c r="I288" s="130"/>
      <c r="J288" s="130"/>
      <c r="K288" s="130"/>
      <c r="L288" s="294">
        <v>0</v>
      </c>
      <c r="M288" s="294">
        <v>0</v>
      </c>
      <c r="N288" s="294">
        <v>0</v>
      </c>
      <c r="O288" s="294">
        <v>0</v>
      </c>
      <c r="P288" s="294">
        <v>0</v>
      </c>
      <c r="Q288" s="294">
        <v>0</v>
      </c>
      <c r="R288" s="294">
        <v>0</v>
      </c>
      <c r="S288" s="294">
        <v>0</v>
      </c>
      <c r="T288" s="294">
        <v>0</v>
      </c>
      <c r="U288" s="294">
        <v>0</v>
      </c>
      <c r="V288" s="294">
        <v>0</v>
      </c>
      <c r="W288" s="294">
        <v>0</v>
      </c>
      <c r="X288" s="294">
        <v>0</v>
      </c>
      <c r="Y288" s="294">
        <v>1.9643468633294105E-6</v>
      </c>
      <c r="Z288" s="294">
        <v>-1.2523685199994362E-13</v>
      </c>
      <c r="AA288" s="294">
        <f t="shared" si="113"/>
        <v>7.9555320553481574E-14</v>
      </c>
      <c r="AC288" s="294">
        <v>5.0040398491546511E-15</v>
      </c>
      <c r="AD288" s="294">
        <v>-1.3369998441703502E-14</v>
      </c>
      <c r="AE288" s="294">
        <v>1.4294641914602833E-14</v>
      </c>
      <c r="AF288" s="294">
        <v>-1.2523685199994362E-13</v>
      </c>
      <c r="AG288" s="294">
        <v>-1.7753336578607559E-15</v>
      </c>
      <c r="AH288" s="294">
        <v>-9.6770236268639566E-15</v>
      </c>
      <c r="AI288" s="294">
        <v>2.5603640096960589E-14</v>
      </c>
      <c r="AJ288" s="294">
        <v>7.9555320553481574E-14</v>
      </c>
      <c r="AL288" s="294">
        <f t="shared" si="114"/>
        <v>5.0040398491546511E-15</v>
      </c>
      <c r="AM288" s="294">
        <f t="shared" si="115"/>
        <v>-1.8374038290858153E-14</v>
      </c>
      <c r="AN288" s="294">
        <f t="shared" si="115"/>
        <v>2.7664640356306335E-14</v>
      </c>
      <c r="AO288" s="294">
        <f t="shared" si="115"/>
        <v>-1.3953149391454646E-13</v>
      </c>
      <c r="AP288" s="294">
        <f t="shared" si="116"/>
        <v>-1.7753336578607559E-15</v>
      </c>
      <c r="AQ288" s="294">
        <f t="shared" si="117"/>
        <v>-7.9016899690032001E-15</v>
      </c>
      <c r="AR288" s="294">
        <f t="shared" si="117"/>
        <v>3.5280663723824545E-14</v>
      </c>
      <c r="AS288" s="294">
        <f t="shared" si="117"/>
        <v>5.3951680456520988E-14</v>
      </c>
    </row>
    <row r="289" spans="2:45" ht="15" customHeight="1" x14ac:dyDescent="0.35">
      <c r="B289" s="40" t="s">
        <v>70</v>
      </c>
      <c r="C289" s="40"/>
      <c r="D289" s="40"/>
      <c r="E289" s="40"/>
      <c r="F289" s="40"/>
      <c r="G289" s="40"/>
      <c r="H289" s="40"/>
      <c r="I289" s="40"/>
      <c r="J289" s="40"/>
      <c r="K289" s="40"/>
      <c r="L289" s="285">
        <v>-1.03</v>
      </c>
      <c r="M289" s="285">
        <v>30.48</v>
      </c>
      <c r="N289" s="285">
        <v>41.53</v>
      </c>
      <c r="O289" s="285">
        <v>41.44</v>
      </c>
      <c r="P289" s="285">
        <v>47.72</v>
      </c>
      <c r="Q289" s="285">
        <v>45.49</v>
      </c>
      <c r="R289" s="285">
        <v>96.71</v>
      </c>
      <c r="S289" s="285">
        <v>202.96</v>
      </c>
      <c r="T289" s="285">
        <v>140.16</v>
      </c>
      <c r="U289" s="285">
        <v>605.69000000000005</v>
      </c>
      <c r="V289" s="285">
        <v>151.43</v>
      </c>
      <c r="W289" s="285">
        <v>310.76</v>
      </c>
      <c r="X289" s="285">
        <v>965.16</v>
      </c>
      <c r="Y289" s="285">
        <v>840.26419934561318</v>
      </c>
      <c r="Z289" s="285">
        <v>328.76224201999963</v>
      </c>
      <c r="AA289" s="285">
        <f t="shared" si="113"/>
        <v>374.48230401000086</v>
      </c>
      <c r="AC289" s="285">
        <v>43.597852350000025</v>
      </c>
      <c r="AD289" s="285">
        <v>102.85615320999986</v>
      </c>
      <c r="AE289" s="285">
        <v>191.27961122000002</v>
      </c>
      <c r="AF289" s="285">
        <v>328.76224201999963</v>
      </c>
      <c r="AG289" s="285">
        <v>89.020269319999983</v>
      </c>
      <c r="AH289" s="285">
        <v>175.94036197000023</v>
      </c>
      <c r="AI289" s="285">
        <v>288.57451995000048</v>
      </c>
      <c r="AJ289" s="285">
        <v>374.48230401000086</v>
      </c>
      <c r="AL289" s="285">
        <f t="shared" si="114"/>
        <v>43.597852350000025</v>
      </c>
      <c r="AM289" s="285">
        <f t="shared" si="115"/>
        <v>59.258300859999835</v>
      </c>
      <c r="AN289" s="285">
        <f t="shared" si="115"/>
        <v>88.423458010000161</v>
      </c>
      <c r="AO289" s="285">
        <f t="shared" si="115"/>
        <v>137.48263079999961</v>
      </c>
      <c r="AP289" s="285">
        <f t="shared" si="116"/>
        <v>89.020269319999983</v>
      </c>
      <c r="AQ289" s="285">
        <f t="shared" si="117"/>
        <v>86.920092650000242</v>
      </c>
      <c r="AR289" s="285">
        <f t="shared" si="117"/>
        <v>112.63415798000025</v>
      </c>
      <c r="AS289" s="285">
        <f t="shared" si="117"/>
        <v>85.907784060000381</v>
      </c>
    </row>
    <row r="290" spans="2:45" ht="15" customHeight="1" x14ac:dyDescent="0.35">
      <c r="B290" s="132" t="s">
        <v>221</v>
      </c>
      <c r="C290" s="132"/>
      <c r="D290" s="132"/>
      <c r="E290" s="132"/>
      <c r="F290" s="132"/>
      <c r="G290" s="132"/>
      <c r="H290" s="132"/>
      <c r="I290" s="132"/>
      <c r="J290" s="132"/>
      <c r="K290" s="132"/>
      <c r="L290" s="308" t="s">
        <v>18</v>
      </c>
      <c r="M290" s="308">
        <v>0.67</v>
      </c>
      <c r="N290" s="308">
        <v>0.67</v>
      </c>
      <c r="O290" s="308">
        <v>0.59</v>
      </c>
      <c r="P290" s="308">
        <v>0.61</v>
      </c>
      <c r="Q290" s="308">
        <v>0.57999999999999996</v>
      </c>
      <c r="R290" s="308">
        <v>0.73</v>
      </c>
      <c r="S290" s="308">
        <v>0.9</v>
      </c>
      <c r="T290" s="308">
        <v>0.65</v>
      </c>
      <c r="U290" s="308">
        <v>1.85</v>
      </c>
      <c r="V290" s="308">
        <v>0.7</v>
      </c>
      <c r="W290" s="308">
        <v>0.77</v>
      </c>
      <c r="X290" s="308">
        <v>2</v>
      </c>
      <c r="Y290" s="308">
        <v>1.2139487965999638</v>
      </c>
      <c r="Z290" s="308">
        <v>0.60710561112387729</v>
      </c>
      <c r="AA290" s="308">
        <f t="shared" si="113"/>
        <v>0.60151553015700299</v>
      </c>
      <c r="AC290" s="308">
        <v>0.46123021264033798</v>
      </c>
      <c r="AD290" s="308">
        <v>0.47337291246946783</v>
      </c>
      <c r="AE290" s="308">
        <v>0.5327369458883543</v>
      </c>
      <c r="AF290" s="308">
        <v>0.60710561112387729</v>
      </c>
      <c r="AG290" s="308">
        <v>0.60337027346244476</v>
      </c>
      <c r="AH290" s="308">
        <v>0.58346989324569987</v>
      </c>
      <c r="AI290" s="308">
        <v>0.60784923473341868</v>
      </c>
      <c r="AJ290" s="308">
        <v>0.60151553015700299</v>
      </c>
      <c r="AL290" s="308"/>
      <c r="AM290" s="308"/>
      <c r="AN290" s="308"/>
      <c r="AO290" s="308"/>
      <c r="AP290" s="308"/>
      <c r="AQ290" s="308"/>
      <c r="AR290" s="308"/>
      <c r="AS290" s="308"/>
    </row>
    <row r="291" spans="2:45" ht="15" customHeight="1" x14ac:dyDescent="0.35">
      <c r="B291" s="129" t="s">
        <v>222</v>
      </c>
      <c r="C291" s="129"/>
      <c r="D291" s="129"/>
      <c r="E291" s="129"/>
      <c r="F291" s="129"/>
      <c r="G291" s="129"/>
      <c r="H291" s="129"/>
      <c r="I291" s="129"/>
      <c r="J291" s="129"/>
      <c r="K291" s="129"/>
      <c r="L291" s="294">
        <v>0</v>
      </c>
      <c r="M291" s="294">
        <v>0</v>
      </c>
      <c r="N291" s="294">
        <v>0</v>
      </c>
      <c r="O291" s="294">
        <v>7.0000000000000007E-2</v>
      </c>
      <c r="P291" s="294">
        <v>0</v>
      </c>
      <c r="Q291" s="294">
        <v>0</v>
      </c>
      <c r="R291" s="294">
        <v>0</v>
      </c>
      <c r="S291" s="294">
        <v>0.03</v>
      </c>
      <c r="T291" s="294">
        <v>0</v>
      </c>
      <c r="U291" s="294">
        <v>0.03</v>
      </c>
      <c r="V291" s="294">
        <v>7.0000000000000007E-2</v>
      </c>
      <c r="W291" s="294">
        <v>-0.1</v>
      </c>
      <c r="X291" s="294">
        <v>0</v>
      </c>
      <c r="Y291" s="294">
        <v>21.311330279971671</v>
      </c>
      <c r="Z291" s="294">
        <v>-11.758731820000008</v>
      </c>
      <c r="AA291" s="294">
        <f t="shared" si="113"/>
        <v>2.2259898799999998</v>
      </c>
      <c r="AB291" s="294"/>
      <c r="AC291" s="294">
        <v>0</v>
      </c>
      <c r="AD291" s="294">
        <v>-12.546664860000003</v>
      </c>
      <c r="AE291" s="294">
        <v>-12.036567909999999</v>
      </c>
      <c r="AF291" s="294">
        <v>-11.758731820000008</v>
      </c>
      <c r="AG291" s="294">
        <v>0.47703898</v>
      </c>
      <c r="AH291" s="294">
        <v>1.1326355400000001</v>
      </c>
      <c r="AI291" s="294">
        <v>1.6504226800000001</v>
      </c>
      <c r="AJ291" s="294">
        <v>2.2259898799999998</v>
      </c>
      <c r="AL291" s="294">
        <f>AC291</f>
        <v>0</v>
      </c>
      <c r="AM291" s="294">
        <f t="shared" ref="AM291:AO294" si="118">AD291-AC291</f>
        <v>-12.546664860000003</v>
      </c>
      <c r="AN291" s="294">
        <f t="shared" si="118"/>
        <v>0.51009695000000477</v>
      </c>
      <c r="AO291" s="294">
        <f t="shared" si="118"/>
        <v>0.27783608999999032</v>
      </c>
      <c r="AP291" s="294">
        <f t="shared" ref="AP291:AP294" si="119">AG291</f>
        <v>0.47703898</v>
      </c>
      <c r="AQ291" s="294">
        <f t="shared" si="117"/>
        <v>0.65559656000000011</v>
      </c>
      <c r="AR291" s="294">
        <f t="shared" si="117"/>
        <v>0.51778714000000003</v>
      </c>
      <c r="AS291" s="294">
        <f t="shared" si="117"/>
        <v>0.57556719999999961</v>
      </c>
    </row>
    <row r="292" spans="2:45" ht="15" customHeight="1" x14ac:dyDescent="0.35">
      <c r="B292" s="129" t="s">
        <v>223</v>
      </c>
      <c r="C292" s="129"/>
      <c r="D292" s="129"/>
      <c r="E292" s="129"/>
      <c r="F292" s="129"/>
      <c r="G292" s="129"/>
      <c r="H292" s="129"/>
      <c r="I292" s="129"/>
      <c r="J292" s="129"/>
      <c r="K292" s="129"/>
      <c r="L292" s="294">
        <v>3.13</v>
      </c>
      <c r="M292" s="294">
        <v>10.62</v>
      </c>
      <c r="N292" s="294">
        <v>15.86</v>
      </c>
      <c r="O292" s="294">
        <v>18.399999999999999</v>
      </c>
      <c r="P292" s="294">
        <v>18.53</v>
      </c>
      <c r="Q292" s="294">
        <v>18.86</v>
      </c>
      <c r="R292" s="294">
        <v>31</v>
      </c>
      <c r="S292" s="294">
        <v>37.15</v>
      </c>
      <c r="T292" s="294">
        <v>58.31</v>
      </c>
      <c r="U292" s="294">
        <v>69.3</v>
      </c>
      <c r="V292" s="294">
        <v>52.02</v>
      </c>
      <c r="W292" s="294">
        <v>70.41</v>
      </c>
      <c r="X292" s="294">
        <v>102.18</v>
      </c>
      <c r="Y292" s="294">
        <v>161.98174084745196</v>
      </c>
      <c r="Z292" s="294">
        <v>176.86827045000004</v>
      </c>
      <c r="AA292" s="294">
        <f t="shared" si="113"/>
        <v>206.65258458000005</v>
      </c>
      <c r="AB292" s="294"/>
      <c r="AC292" s="294">
        <v>34.536578829999989</v>
      </c>
      <c r="AD292" s="294">
        <v>76.669825309999993</v>
      </c>
      <c r="AE292" s="294">
        <v>125.81151771999996</v>
      </c>
      <c r="AF292" s="294">
        <v>176.86827045000004</v>
      </c>
      <c r="AG292" s="294">
        <v>50.587108969999981</v>
      </c>
      <c r="AH292" s="294">
        <v>101.89982679999999</v>
      </c>
      <c r="AI292" s="294">
        <v>152.91066375</v>
      </c>
      <c r="AJ292" s="294">
        <v>206.65258458000005</v>
      </c>
      <c r="AL292" s="294">
        <f>AC292</f>
        <v>34.536578829999989</v>
      </c>
      <c r="AM292" s="294">
        <f t="shared" si="118"/>
        <v>42.133246480000004</v>
      </c>
      <c r="AN292" s="294">
        <f t="shared" si="118"/>
        <v>49.141692409999962</v>
      </c>
      <c r="AO292" s="294">
        <f t="shared" si="118"/>
        <v>51.056752730000085</v>
      </c>
      <c r="AP292" s="294">
        <f t="shared" si="119"/>
        <v>50.587108969999981</v>
      </c>
      <c r="AQ292" s="294">
        <f t="shared" si="117"/>
        <v>51.312717830000004</v>
      </c>
      <c r="AR292" s="294">
        <f t="shared" si="117"/>
        <v>51.010836950000012</v>
      </c>
      <c r="AS292" s="294">
        <f t="shared" si="117"/>
        <v>53.741920830000055</v>
      </c>
    </row>
    <row r="293" spans="2:45" ht="15" customHeight="1" x14ac:dyDescent="0.35">
      <c r="B293" s="129" t="s">
        <v>224</v>
      </c>
      <c r="C293" s="129"/>
      <c r="D293" s="129"/>
      <c r="E293" s="129"/>
      <c r="F293" s="129"/>
      <c r="G293" s="129"/>
      <c r="H293" s="129"/>
      <c r="I293" s="129"/>
      <c r="J293" s="129"/>
      <c r="K293" s="129"/>
      <c r="L293" s="294">
        <v>0</v>
      </c>
      <c r="M293" s="294">
        <v>0</v>
      </c>
      <c r="N293" s="294">
        <v>0</v>
      </c>
      <c r="O293" s="294">
        <v>0</v>
      </c>
      <c r="P293" s="294">
        <v>0.09</v>
      </c>
      <c r="Q293" s="294">
        <v>0.1</v>
      </c>
      <c r="R293" s="294">
        <v>0.18</v>
      </c>
      <c r="S293" s="294">
        <v>0.21</v>
      </c>
      <c r="T293" s="294">
        <v>0.26</v>
      </c>
      <c r="U293" s="294">
        <v>0.39</v>
      </c>
      <c r="V293" s="294">
        <v>0</v>
      </c>
      <c r="W293" s="294">
        <v>0</v>
      </c>
      <c r="X293" s="294">
        <v>0</v>
      </c>
      <c r="Y293" s="294">
        <v>0</v>
      </c>
      <c r="Z293" s="294">
        <v>0</v>
      </c>
      <c r="AA293" s="294">
        <f t="shared" si="113"/>
        <v>0</v>
      </c>
      <c r="AB293" s="294"/>
      <c r="AC293" s="294">
        <v>0</v>
      </c>
      <c r="AD293" s="294">
        <v>0</v>
      </c>
      <c r="AE293" s="294">
        <v>0</v>
      </c>
      <c r="AF293" s="294">
        <v>0</v>
      </c>
      <c r="AG293" s="294">
        <v>0</v>
      </c>
      <c r="AH293" s="294">
        <v>0</v>
      </c>
      <c r="AI293" s="294">
        <v>0</v>
      </c>
      <c r="AJ293" s="294">
        <v>0</v>
      </c>
      <c r="AL293" s="294">
        <f>AC293</f>
        <v>0</v>
      </c>
      <c r="AM293" s="294">
        <f t="shared" si="118"/>
        <v>0</v>
      </c>
      <c r="AN293" s="294">
        <f t="shared" si="118"/>
        <v>0</v>
      </c>
      <c r="AO293" s="294">
        <f t="shared" si="118"/>
        <v>0</v>
      </c>
      <c r="AP293" s="294">
        <f t="shared" si="119"/>
        <v>0</v>
      </c>
      <c r="AQ293" s="294">
        <f t="shared" si="117"/>
        <v>0</v>
      </c>
      <c r="AR293" s="294">
        <f t="shared" si="117"/>
        <v>0</v>
      </c>
      <c r="AS293" s="294">
        <f t="shared" si="117"/>
        <v>0</v>
      </c>
    </row>
    <row r="294" spans="2:45" ht="15" customHeight="1" x14ac:dyDescent="0.35">
      <c r="B294" s="6" t="s">
        <v>166</v>
      </c>
      <c r="C294" s="6"/>
      <c r="D294" s="6"/>
      <c r="E294" s="6"/>
      <c r="F294" s="6"/>
      <c r="G294" s="6"/>
      <c r="H294" s="6"/>
      <c r="I294" s="6"/>
      <c r="J294" s="6"/>
      <c r="K294" s="6"/>
      <c r="L294" s="285">
        <v>-4.16</v>
      </c>
      <c r="M294" s="285">
        <v>19.86</v>
      </c>
      <c r="N294" s="285">
        <v>25.67</v>
      </c>
      <c r="O294" s="285">
        <v>22.97</v>
      </c>
      <c r="P294" s="285">
        <v>29.28</v>
      </c>
      <c r="Q294" s="285">
        <v>26.73</v>
      </c>
      <c r="R294" s="285">
        <v>65.89</v>
      </c>
      <c r="S294" s="285">
        <v>166</v>
      </c>
      <c r="T294" s="285">
        <v>82.11</v>
      </c>
      <c r="U294" s="285">
        <v>536.74</v>
      </c>
      <c r="V294" s="285">
        <v>99.34</v>
      </c>
      <c r="W294" s="285">
        <v>240.45</v>
      </c>
      <c r="X294" s="285">
        <v>862.98</v>
      </c>
      <c r="Y294" s="285">
        <v>656.97112821818951</v>
      </c>
      <c r="Z294" s="285">
        <v>163.65270338999929</v>
      </c>
      <c r="AA294" s="285">
        <f t="shared" si="113"/>
        <v>165.60372955000076</v>
      </c>
      <c r="AC294" s="285">
        <v>9.0612735200000554</v>
      </c>
      <c r="AD294" s="285">
        <v>38.732992759999959</v>
      </c>
      <c r="AE294" s="285">
        <v>77.504661410000125</v>
      </c>
      <c r="AF294" s="285">
        <v>163.65270338999929</v>
      </c>
      <c r="AG294" s="285">
        <v>37.956121370000034</v>
      </c>
      <c r="AH294" s="285">
        <v>72.907899630000145</v>
      </c>
      <c r="AI294" s="285">
        <v>134.01343352000035</v>
      </c>
      <c r="AJ294" s="285">
        <v>165.60372955000076</v>
      </c>
      <c r="AL294" s="285">
        <f>AC294</f>
        <v>9.0612735200000554</v>
      </c>
      <c r="AM294" s="285">
        <f t="shared" si="118"/>
        <v>29.671719239999902</v>
      </c>
      <c r="AN294" s="285">
        <f t="shared" si="118"/>
        <v>38.771668650000166</v>
      </c>
      <c r="AO294" s="285">
        <f t="shared" si="118"/>
        <v>86.148041979999164</v>
      </c>
      <c r="AP294" s="285">
        <f t="shared" si="119"/>
        <v>37.956121370000034</v>
      </c>
      <c r="AQ294" s="285">
        <f t="shared" si="117"/>
        <v>34.951778260000111</v>
      </c>
      <c r="AR294" s="285">
        <f t="shared" si="117"/>
        <v>61.105533890000203</v>
      </c>
      <c r="AS294" s="285">
        <f t="shared" si="117"/>
        <v>31.590296030000417</v>
      </c>
    </row>
    <row r="295" spans="2:45" ht="15" customHeight="1" x14ac:dyDescent="0.35">
      <c r="B295" s="129"/>
      <c r="C295" s="129"/>
      <c r="D295" s="129"/>
      <c r="E295" s="129"/>
      <c r="F295" s="129"/>
      <c r="G295" s="129"/>
      <c r="H295" s="129"/>
      <c r="I295" s="129"/>
      <c r="J295" s="129"/>
      <c r="K295" s="129"/>
    </row>
    <row r="296" spans="2:45" ht="15" customHeight="1" x14ac:dyDescent="0.35">
      <c r="B296" s="166" t="s">
        <v>179</v>
      </c>
      <c r="C296" s="166"/>
      <c r="D296" s="166"/>
      <c r="E296" s="166"/>
      <c r="F296" s="166"/>
      <c r="G296" s="166"/>
      <c r="H296" s="166"/>
      <c r="I296" s="166"/>
      <c r="J296" s="166"/>
      <c r="K296" s="166"/>
      <c r="L296" s="218">
        <v>2010</v>
      </c>
      <c r="M296" s="218">
        <v>2011</v>
      </c>
      <c r="N296" s="218">
        <v>2012</v>
      </c>
      <c r="O296" s="218">
        <v>2013</v>
      </c>
      <c r="P296" s="218">
        <v>2014</v>
      </c>
      <c r="Q296" s="218">
        <v>2015</v>
      </c>
      <c r="R296" s="218">
        <v>2016</v>
      </c>
      <c r="S296" s="218">
        <v>2017</v>
      </c>
      <c r="T296" s="218">
        <v>2018</v>
      </c>
      <c r="U296" s="218">
        <v>2019</v>
      </c>
      <c r="V296" s="218">
        <v>2020</v>
      </c>
      <c r="W296" s="218">
        <v>2021</v>
      </c>
      <c r="X296" s="218">
        <v>2022</v>
      </c>
      <c r="Y296" s="218">
        <v>2023</v>
      </c>
      <c r="Z296" s="219">
        <v>2024</v>
      </c>
      <c r="AA296" s="220">
        <v>2025</v>
      </c>
      <c r="AC296" s="221" t="s">
        <v>3</v>
      </c>
      <c r="AD296" s="221" t="s">
        <v>4</v>
      </c>
      <c r="AE296" s="221" t="s">
        <v>5</v>
      </c>
      <c r="AF296" s="221">
        <v>2024</v>
      </c>
      <c r="AG296" s="222" t="s">
        <v>6</v>
      </c>
      <c r="AH296" s="222" t="s">
        <v>7</v>
      </c>
      <c r="AI296" s="222" t="s">
        <v>8</v>
      </c>
      <c r="AJ296" s="222">
        <v>2025</v>
      </c>
      <c r="AL296" s="221" t="s">
        <v>3</v>
      </c>
      <c r="AM296" s="221" t="s">
        <v>24</v>
      </c>
      <c r="AN296" s="221" t="s">
        <v>25</v>
      </c>
      <c r="AO296" s="221" t="s">
        <v>26</v>
      </c>
      <c r="AP296" s="222" t="s">
        <v>6</v>
      </c>
      <c r="AQ296" s="222" t="s">
        <v>27</v>
      </c>
      <c r="AR296" s="222" t="s">
        <v>28</v>
      </c>
      <c r="AS296" s="222" t="s">
        <v>29</v>
      </c>
    </row>
    <row r="297" spans="2:45" ht="15" customHeight="1" x14ac:dyDescent="0.35">
      <c r="B297" s="40" t="s">
        <v>30</v>
      </c>
      <c r="C297" s="40"/>
      <c r="D297" s="40"/>
      <c r="E297" s="40"/>
      <c r="F297" s="40"/>
      <c r="G297" s="40"/>
      <c r="H297" s="40"/>
      <c r="I297" s="40"/>
      <c r="J297" s="40"/>
      <c r="K297" s="40"/>
      <c r="L297" s="285">
        <v>3.23</v>
      </c>
      <c r="M297" s="285">
        <v>19.46</v>
      </c>
      <c r="N297" s="285">
        <v>24.75</v>
      </c>
      <c r="O297" s="285">
        <v>24.29</v>
      </c>
      <c r="P297" s="285">
        <v>25.14</v>
      </c>
      <c r="Q297" s="285">
        <v>21.38</v>
      </c>
      <c r="R297" s="285">
        <v>34.380000000000003</v>
      </c>
      <c r="S297" s="285">
        <v>62.81</v>
      </c>
      <c r="T297" s="285">
        <v>49.97</v>
      </c>
      <c r="U297" s="285">
        <v>74.180000000000007</v>
      </c>
      <c r="V297" s="285">
        <v>36.5</v>
      </c>
      <c r="W297" s="285">
        <v>67.58</v>
      </c>
      <c r="X297" s="285">
        <v>88.81</v>
      </c>
      <c r="Y297" s="285">
        <v>128.15648587670003</v>
      </c>
      <c r="Z297" s="285">
        <v>94.94070325339996</v>
      </c>
      <c r="AA297" s="285">
        <f t="shared" ref="AA297:AA309" si="120">AJ297</f>
        <v>101.4308118994</v>
      </c>
      <c r="AC297" s="285">
        <v>17.585338797600006</v>
      </c>
      <c r="AD297" s="285">
        <v>38.610732165199998</v>
      </c>
      <c r="AE297" s="285">
        <v>63.20346951909999</v>
      </c>
      <c r="AF297" s="285">
        <v>94.94070325339996</v>
      </c>
      <c r="AG297" s="285">
        <v>24.718944386399997</v>
      </c>
      <c r="AH297" s="285">
        <v>49.131810469399944</v>
      </c>
      <c r="AI297" s="285">
        <v>76.792614703199973</v>
      </c>
      <c r="AJ297" s="285">
        <v>101.4308118994</v>
      </c>
      <c r="AL297" s="285">
        <f t="shared" ref="AL297:AL304" si="121">AC297</f>
        <v>17.585338797600006</v>
      </c>
      <c r="AM297" s="285">
        <f t="shared" ref="AM297:AO304" si="122">AD297-AC297</f>
        <v>21.025393367599992</v>
      </c>
      <c r="AN297" s="285">
        <f t="shared" si="122"/>
        <v>24.592737353899992</v>
      </c>
      <c r="AO297" s="285">
        <f t="shared" si="122"/>
        <v>31.73723373429997</v>
      </c>
      <c r="AP297" s="285">
        <f t="shared" ref="AP297:AP304" si="123">AG297</f>
        <v>24.718944386399997</v>
      </c>
      <c r="AQ297" s="285">
        <f>AH297-AG297</f>
        <v>24.412866082999948</v>
      </c>
      <c r="AR297" s="285">
        <f>AI297-AH297</f>
        <v>27.660804233800029</v>
      </c>
      <c r="AS297" s="285">
        <f>AJ297-AI297</f>
        <v>24.638197196200025</v>
      </c>
    </row>
    <row r="298" spans="2:45" ht="15" customHeight="1" x14ac:dyDescent="0.35">
      <c r="B298" s="130" t="s">
        <v>215</v>
      </c>
      <c r="C298" s="130"/>
      <c r="D298" s="130"/>
      <c r="E298" s="130"/>
      <c r="F298" s="130"/>
      <c r="G298" s="130"/>
      <c r="H298" s="130"/>
      <c r="I298" s="130"/>
      <c r="J298" s="130"/>
      <c r="K298" s="130"/>
      <c r="L298" s="294">
        <v>0</v>
      </c>
      <c r="M298" s="294">
        <v>0</v>
      </c>
      <c r="N298" s="294">
        <v>0</v>
      </c>
      <c r="O298" s="294">
        <v>0</v>
      </c>
      <c r="P298" s="294">
        <v>0.01</v>
      </c>
      <c r="Q298" s="294">
        <v>0.62</v>
      </c>
      <c r="R298" s="294">
        <v>1.53</v>
      </c>
      <c r="S298" s="294">
        <v>6.54</v>
      </c>
      <c r="T298" s="294">
        <v>1.8</v>
      </c>
      <c r="U298" s="294">
        <v>88.26</v>
      </c>
      <c r="V298" s="294">
        <v>3.33</v>
      </c>
      <c r="W298" s="294">
        <v>0.67</v>
      </c>
      <c r="X298" s="294">
        <v>122.05</v>
      </c>
      <c r="Y298" s="294">
        <v>69.811613237900005</v>
      </c>
      <c r="Z298" s="294">
        <v>4.1687475240999996</v>
      </c>
      <c r="AA298" s="294">
        <f t="shared" si="120"/>
        <v>0.2892112503</v>
      </c>
      <c r="AC298" s="294">
        <v>0.13576391970000004</v>
      </c>
      <c r="AD298" s="294">
        <v>0.13287336459999977</v>
      </c>
      <c r="AE298" s="294">
        <v>0.22897375419999977</v>
      </c>
      <c r="AF298" s="294">
        <v>4.1687475240999996</v>
      </c>
      <c r="AG298" s="294">
        <v>-6.8766999999960136E-6</v>
      </c>
      <c r="AH298" s="294">
        <v>1.4355460000000476E-4</v>
      </c>
      <c r="AI298" s="294">
        <v>0.28868938670000005</v>
      </c>
      <c r="AJ298" s="294">
        <v>0.2892112503</v>
      </c>
      <c r="AL298" s="294">
        <f t="shared" si="121"/>
        <v>0.13576391970000004</v>
      </c>
      <c r="AM298" s="294">
        <f t="shared" si="122"/>
        <v>-2.8905551000002749E-3</v>
      </c>
      <c r="AN298" s="294">
        <f t="shared" si="122"/>
        <v>9.6100389600000002E-2</v>
      </c>
      <c r="AO298" s="294">
        <f t="shared" si="122"/>
        <v>3.9397737698999999</v>
      </c>
      <c r="AP298" s="294">
        <f t="shared" si="123"/>
        <v>-6.8766999999960136E-6</v>
      </c>
      <c r="AQ298" s="294">
        <f t="shared" ref="AQ298:AS309" si="124">AH298-AG298</f>
        <v>1.5043130000000078E-4</v>
      </c>
      <c r="AR298" s="294">
        <f t="shared" si="124"/>
        <v>0.28854583210000007</v>
      </c>
      <c r="AS298" s="294">
        <f t="shared" si="124"/>
        <v>5.2186359999994991E-4</v>
      </c>
    </row>
    <row r="299" spans="2:45" ht="15" customHeight="1" x14ac:dyDescent="0.35">
      <c r="B299" s="130" t="s">
        <v>216</v>
      </c>
      <c r="C299" s="130"/>
      <c r="D299" s="130"/>
      <c r="E299" s="130"/>
      <c r="F299" s="130"/>
      <c r="G299" s="130"/>
      <c r="H299" s="130"/>
      <c r="I299" s="130"/>
      <c r="J299" s="130"/>
      <c r="K299" s="130"/>
      <c r="L299" s="294">
        <v>3.67</v>
      </c>
      <c r="M299" s="294">
        <v>6.36</v>
      </c>
      <c r="N299" s="294">
        <v>8.1999999999999993</v>
      </c>
      <c r="O299" s="294">
        <v>9.84</v>
      </c>
      <c r="P299" s="294">
        <v>9.86</v>
      </c>
      <c r="Q299" s="294">
        <v>9.6999999999999993</v>
      </c>
      <c r="R299" s="294">
        <v>10.84</v>
      </c>
      <c r="S299" s="294">
        <v>13.04</v>
      </c>
      <c r="T299" s="294">
        <v>19.23</v>
      </c>
      <c r="U299" s="294">
        <v>23.51</v>
      </c>
      <c r="V299" s="294">
        <v>13.84</v>
      </c>
      <c r="W299" s="294">
        <v>19.52</v>
      </c>
      <c r="X299" s="294">
        <v>33.44</v>
      </c>
      <c r="Y299" s="294">
        <v>42.392687671800012</v>
      </c>
      <c r="Z299" s="294">
        <v>49.003040679600019</v>
      </c>
      <c r="AA299" s="294">
        <f t="shared" si="120"/>
        <v>46.449135605999992</v>
      </c>
      <c r="AB299" s="294"/>
      <c r="AC299" s="294">
        <v>9.6102059644999969</v>
      </c>
      <c r="AD299" s="294">
        <v>24.011854361299992</v>
      </c>
      <c r="AE299" s="294">
        <v>34.230567954999984</v>
      </c>
      <c r="AF299" s="294">
        <v>49.003040679600019</v>
      </c>
      <c r="AG299" s="294">
        <v>11.760308814399986</v>
      </c>
      <c r="AH299" s="294">
        <v>23.832448299999992</v>
      </c>
      <c r="AI299" s="294">
        <v>35.431654800499985</v>
      </c>
      <c r="AJ299" s="294">
        <v>46.449135605999992</v>
      </c>
      <c r="AL299" s="294">
        <f t="shared" si="121"/>
        <v>9.6102059644999969</v>
      </c>
      <c r="AM299" s="294">
        <f t="shared" si="122"/>
        <v>14.401648396799995</v>
      </c>
      <c r="AN299" s="294">
        <f t="shared" si="122"/>
        <v>10.218713593699992</v>
      </c>
      <c r="AO299" s="294">
        <f t="shared" si="122"/>
        <v>14.772472724600036</v>
      </c>
      <c r="AP299" s="294">
        <f t="shared" si="123"/>
        <v>11.760308814399986</v>
      </c>
      <c r="AQ299" s="294">
        <f t="shared" si="124"/>
        <v>12.072139485600006</v>
      </c>
      <c r="AR299" s="294">
        <f t="shared" si="124"/>
        <v>11.599206500499992</v>
      </c>
      <c r="AS299" s="294">
        <f t="shared" si="124"/>
        <v>11.017480805500007</v>
      </c>
    </row>
    <row r="300" spans="2:45" ht="15" customHeight="1" x14ac:dyDescent="0.35">
      <c r="B300" s="131" t="s">
        <v>217</v>
      </c>
      <c r="C300" s="131"/>
      <c r="D300" s="131"/>
      <c r="E300" s="131"/>
      <c r="F300" s="131"/>
      <c r="G300" s="131"/>
      <c r="H300" s="131"/>
      <c r="I300" s="131"/>
      <c r="J300" s="131"/>
      <c r="K300" s="131"/>
      <c r="L300" s="294">
        <v>1.93</v>
      </c>
      <c r="M300" s="294">
        <v>4.88</v>
      </c>
      <c r="N300" s="294">
        <v>6.18</v>
      </c>
      <c r="O300" s="294">
        <v>7.83</v>
      </c>
      <c r="P300" s="294">
        <v>6.12</v>
      </c>
      <c r="Q300" s="294">
        <v>5.55</v>
      </c>
      <c r="R300" s="294">
        <v>7.33</v>
      </c>
      <c r="S300" s="294">
        <v>9.19</v>
      </c>
      <c r="T300" s="294">
        <v>12.94</v>
      </c>
      <c r="U300" s="294">
        <v>15.34</v>
      </c>
      <c r="V300" s="294">
        <v>9.08</v>
      </c>
      <c r="W300" s="294">
        <v>12.87</v>
      </c>
      <c r="X300" s="294">
        <v>22.81</v>
      </c>
      <c r="Y300" s="294">
        <v>32.183817603600012</v>
      </c>
      <c r="Z300" s="294">
        <v>32.972454084200024</v>
      </c>
      <c r="AA300" s="294">
        <f t="shared" si="120"/>
        <v>35.555568887399993</v>
      </c>
      <c r="AB300" s="294"/>
      <c r="AC300" s="294">
        <v>6.7570295972999981</v>
      </c>
      <c r="AD300" s="294">
        <v>15.5748323367</v>
      </c>
      <c r="AE300" s="294">
        <v>22.79034841719999</v>
      </c>
      <c r="AF300" s="294">
        <v>32.972454084200024</v>
      </c>
      <c r="AG300" s="294">
        <v>8.7732308344999872</v>
      </c>
      <c r="AH300" s="294">
        <v>17.686514494599994</v>
      </c>
      <c r="AI300" s="294">
        <v>28.323081094199981</v>
      </c>
      <c r="AJ300" s="294">
        <v>35.555568887399993</v>
      </c>
      <c r="AL300" s="294">
        <f t="shared" si="121"/>
        <v>6.7570295972999981</v>
      </c>
      <c r="AM300" s="294">
        <f t="shared" si="122"/>
        <v>8.8178027394000011</v>
      </c>
      <c r="AN300" s="294">
        <f t="shared" si="122"/>
        <v>7.2155160804999898</v>
      </c>
      <c r="AO300" s="294">
        <f t="shared" si="122"/>
        <v>10.182105667000034</v>
      </c>
      <c r="AP300" s="294">
        <f t="shared" si="123"/>
        <v>8.7732308344999872</v>
      </c>
      <c r="AQ300" s="294">
        <f t="shared" si="124"/>
        <v>8.9132836601000065</v>
      </c>
      <c r="AR300" s="294">
        <f t="shared" si="124"/>
        <v>10.636566599599988</v>
      </c>
      <c r="AS300" s="294">
        <f t="shared" si="124"/>
        <v>7.2324877932000113</v>
      </c>
    </row>
    <row r="301" spans="2:45" ht="15" customHeight="1" x14ac:dyDescent="0.35">
      <c r="B301" s="131" t="s">
        <v>218</v>
      </c>
      <c r="C301" s="131"/>
      <c r="D301" s="131"/>
      <c r="E301" s="131"/>
      <c r="F301" s="131"/>
      <c r="G301" s="131"/>
      <c r="H301" s="131"/>
      <c r="I301" s="131"/>
      <c r="J301" s="131"/>
      <c r="K301" s="131"/>
      <c r="L301" s="294">
        <v>0.92</v>
      </c>
      <c r="M301" s="294">
        <v>1.36</v>
      </c>
      <c r="N301" s="294">
        <v>1.22</v>
      </c>
      <c r="O301" s="294">
        <v>1.1399999999999999</v>
      </c>
      <c r="P301" s="294">
        <v>1.33</v>
      </c>
      <c r="Q301" s="294">
        <v>1.57</v>
      </c>
      <c r="R301" s="294">
        <v>2.08</v>
      </c>
      <c r="S301" s="294">
        <v>2.14</v>
      </c>
      <c r="T301" s="294">
        <v>1.73</v>
      </c>
      <c r="U301" s="294">
        <v>2.68</v>
      </c>
      <c r="V301" s="294">
        <v>1.5</v>
      </c>
      <c r="W301" s="294">
        <v>2.4</v>
      </c>
      <c r="X301" s="294">
        <v>4.3</v>
      </c>
      <c r="Y301" s="294">
        <v>5.5329065559999977</v>
      </c>
      <c r="Z301" s="294">
        <v>7.7829821121999938</v>
      </c>
      <c r="AA301" s="294">
        <f t="shared" si="120"/>
        <v>7.9482470015000004</v>
      </c>
      <c r="AB301" s="294"/>
      <c r="AC301" s="294">
        <v>1.9502950124999996</v>
      </c>
      <c r="AD301" s="294">
        <v>4.3592617666999978</v>
      </c>
      <c r="AE301" s="294">
        <v>6.203395473599997</v>
      </c>
      <c r="AF301" s="294">
        <v>7.7829821121999938</v>
      </c>
      <c r="AG301" s="294">
        <v>1.6616721557</v>
      </c>
      <c r="AH301" s="294">
        <v>4.2888720395000002</v>
      </c>
      <c r="AI301" s="294">
        <v>6.0872304215999984</v>
      </c>
      <c r="AJ301" s="294">
        <v>7.9482470015000004</v>
      </c>
      <c r="AL301" s="294">
        <f t="shared" si="121"/>
        <v>1.9502950124999996</v>
      </c>
      <c r="AM301" s="294">
        <f t="shared" si="122"/>
        <v>2.408966754199998</v>
      </c>
      <c r="AN301" s="294">
        <f t="shared" si="122"/>
        <v>1.8441337068999992</v>
      </c>
      <c r="AO301" s="294">
        <f t="shared" si="122"/>
        <v>1.5795866385999968</v>
      </c>
      <c r="AP301" s="294">
        <f t="shared" si="123"/>
        <v>1.6616721557</v>
      </c>
      <c r="AQ301" s="294">
        <f t="shared" si="124"/>
        <v>2.6271998838000004</v>
      </c>
      <c r="AR301" s="294">
        <f t="shared" si="124"/>
        <v>1.7983583820999982</v>
      </c>
      <c r="AS301" s="294">
        <f t="shared" si="124"/>
        <v>1.861016579900002</v>
      </c>
    </row>
    <row r="302" spans="2:45" ht="15" customHeight="1" x14ac:dyDescent="0.35">
      <c r="B302" s="131" t="s">
        <v>219</v>
      </c>
      <c r="C302" s="131"/>
      <c r="D302" s="131"/>
      <c r="E302" s="131"/>
      <c r="F302" s="131"/>
      <c r="G302" s="131"/>
      <c r="H302" s="131"/>
      <c r="I302" s="131"/>
      <c r="J302" s="131"/>
      <c r="K302" s="131"/>
      <c r="L302" s="294">
        <v>0.82</v>
      </c>
      <c r="M302" s="294">
        <v>0.12</v>
      </c>
      <c r="N302" s="294">
        <v>0.8</v>
      </c>
      <c r="O302" s="294">
        <v>0.87</v>
      </c>
      <c r="P302" s="294">
        <v>2.41</v>
      </c>
      <c r="Q302" s="294">
        <v>2.59</v>
      </c>
      <c r="R302" s="294">
        <v>1.44</v>
      </c>
      <c r="S302" s="294">
        <v>1.72</v>
      </c>
      <c r="T302" s="294">
        <v>4.57</v>
      </c>
      <c r="U302" s="294">
        <v>5.48</v>
      </c>
      <c r="V302" s="294">
        <v>3.26</v>
      </c>
      <c r="W302" s="294">
        <v>4.25</v>
      </c>
      <c r="X302" s="294">
        <v>6.33</v>
      </c>
      <c r="Y302" s="294">
        <v>4.6759635122000018</v>
      </c>
      <c r="Z302" s="294">
        <v>8.2476044831999982</v>
      </c>
      <c r="AA302" s="294">
        <f t="shared" si="120"/>
        <v>2.9453197170999998</v>
      </c>
      <c r="AB302" s="294"/>
      <c r="AC302" s="294">
        <v>0.9028813547000003</v>
      </c>
      <c r="AD302" s="294">
        <v>4.0777602578999925</v>
      </c>
      <c r="AE302" s="294">
        <v>5.2368240641999986</v>
      </c>
      <c r="AF302" s="294">
        <v>8.2476044831999982</v>
      </c>
      <c r="AG302" s="294">
        <v>1.3254058241999991</v>
      </c>
      <c r="AH302" s="294">
        <v>1.8570617659000006</v>
      </c>
      <c r="AI302" s="294">
        <v>1.0213432847000012</v>
      </c>
      <c r="AJ302" s="294">
        <v>2.9453197170999998</v>
      </c>
      <c r="AL302" s="294">
        <f t="shared" si="121"/>
        <v>0.9028813547000003</v>
      </c>
      <c r="AM302" s="294">
        <f t="shared" si="122"/>
        <v>3.1748789031999922</v>
      </c>
      <c r="AN302" s="294">
        <f t="shared" si="122"/>
        <v>1.159063806300006</v>
      </c>
      <c r="AO302" s="294">
        <f t="shared" si="122"/>
        <v>3.0107804189999996</v>
      </c>
      <c r="AP302" s="294">
        <f t="shared" si="123"/>
        <v>1.3254058241999991</v>
      </c>
      <c r="AQ302" s="294">
        <f t="shared" si="124"/>
        <v>0.53165594170000152</v>
      </c>
      <c r="AR302" s="294">
        <f t="shared" si="124"/>
        <v>-0.83571848119999936</v>
      </c>
      <c r="AS302" s="294">
        <f t="shared" si="124"/>
        <v>1.9239764323999986</v>
      </c>
    </row>
    <row r="303" spans="2:45" ht="15" customHeight="1" x14ac:dyDescent="0.35">
      <c r="B303" s="130" t="s">
        <v>220</v>
      </c>
      <c r="C303" s="130"/>
      <c r="D303" s="130"/>
      <c r="E303" s="130"/>
      <c r="F303" s="130"/>
      <c r="G303" s="130"/>
      <c r="H303" s="130"/>
      <c r="I303" s="130"/>
      <c r="J303" s="130"/>
      <c r="K303" s="130"/>
      <c r="L303" s="294">
        <v>0</v>
      </c>
      <c r="M303" s="294">
        <v>0</v>
      </c>
      <c r="N303" s="294">
        <v>0</v>
      </c>
      <c r="O303" s="294">
        <v>0</v>
      </c>
      <c r="P303" s="294">
        <v>0</v>
      </c>
      <c r="Q303" s="294">
        <v>0</v>
      </c>
      <c r="R303" s="294">
        <v>0</v>
      </c>
      <c r="S303" s="294">
        <v>0</v>
      </c>
      <c r="T303" s="294">
        <v>0</v>
      </c>
      <c r="U303" s="294">
        <v>0</v>
      </c>
      <c r="V303" s="294">
        <v>0</v>
      </c>
      <c r="W303" s="294">
        <v>0</v>
      </c>
      <c r="X303" s="294">
        <v>0</v>
      </c>
      <c r="Y303" s="294">
        <v>3.6369986552745106E-7</v>
      </c>
      <c r="Z303" s="294">
        <v>0</v>
      </c>
      <c r="AA303" s="294">
        <f t="shared" si="120"/>
        <v>-5.000005906936167E-9</v>
      </c>
      <c r="AC303" s="294">
        <v>7.000092364251031E-10</v>
      </c>
      <c r="AD303" s="294">
        <v>4.2000023747021942E-9</v>
      </c>
      <c r="AE303" s="294">
        <v>9.5000040947184058E-9</v>
      </c>
      <c r="AF303" s="294">
        <v>0</v>
      </c>
      <c r="AG303" s="294">
        <v>0</v>
      </c>
      <c r="AH303" s="294">
        <v>1</v>
      </c>
      <c r="AI303" s="294">
        <v>1</v>
      </c>
      <c r="AJ303" s="294">
        <v>-5.000005906936167E-9</v>
      </c>
      <c r="AL303" s="294">
        <f t="shared" si="121"/>
        <v>7.000092364251031E-10</v>
      </c>
      <c r="AM303" s="294">
        <f t="shared" si="122"/>
        <v>3.4999931382770911E-9</v>
      </c>
      <c r="AN303" s="294">
        <f t="shared" si="122"/>
        <v>5.3000017200162116E-9</v>
      </c>
      <c r="AO303" s="294">
        <f t="shared" si="122"/>
        <v>-9.5000040947184058E-9</v>
      </c>
      <c r="AP303" s="294">
        <f t="shared" si="123"/>
        <v>0</v>
      </c>
      <c r="AQ303" s="294">
        <f t="shared" si="124"/>
        <v>1</v>
      </c>
      <c r="AR303" s="294">
        <f t="shared" si="124"/>
        <v>0</v>
      </c>
      <c r="AS303" s="294">
        <f t="shared" si="124"/>
        <v>-1.000000005000006</v>
      </c>
    </row>
    <row r="304" spans="2:45" ht="15" customHeight="1" x14ac:dyDescent="0.35">
      <c r="B304" s="40" t="s">
        <v>70</v>
      </c>
      <c r="C304" s="40"/>
      <c r="D304" s="40"/>
      <c r="E304" s="40"/>
      <c r="F304" s="40"/>
      <c r="G304" s="40"/>
      <c r="H304" s="40"/>
      <c r="I304" s="40"/>
      <c r="J304" s="40"/>
      <c r="K304" s="40"/>
      <c r="L304" s="285">
        <v>-0.44</v>
      </c>
      <c r="M304" s="285">
        <v>13.1</v>
      </c>
      <c r="N304" s="285">
        <v>16.559999999999999</v>
      </c>
      <c r="O304" s="285">
        <v>14.45</v>
      </c>
      <c r="P304" s="285">
        <v>15.29</v>
      </c>
      <c r="Q304" s="285">
        <v>12.3</v>
      </c>
      <c r="R304" s="285">
        <v>25.07</v>
      </c>
      <c r="S304" s="285">
        <v>56.3</v>
      </c>
      <c r="T304" s="285">
        <v>32.54</v>
      </c>
      <c r="U304" s="285">
        <v>138.93</v>
      </c>
      <c r="V304" s="285">
        <v>25.99</v>
      </c>
      <c r="W304" s="285">
        <v>48.72</v>
      </c>
      <c r="X304" s="285">
        <v>177.42</v>
      </c>
      <c r="Y304" s="285">
        <v>155.57541180649969</v>
      </c>
      <c r="Z304" s="285">
        <v>50.106410112599967</v>
      </c>
      <c r="AA304" s="285">
        <f t="shared" si="120"/>
        <v>55.270887538699895</v>
      </c>
      <c r="AC304" s="285">
        <v>8.1108967535000183</v>
      </c>
      <c r="AD304" s="285">
        <v>14.731751172700005</v>
      </c>
      <c r="AE304" s="285">
        <v>29.201875327800014</v>
      </c>
      <c r="AF304" s="285">
        <v>50.106410112599967</v>
      </c>
      <c r="AG304" s="285">
        <v>12.958628695199996</v>
      </c>
      <c r="AH304" s="285">
        <v>25.299505722799971</v>
      </c>
      <c r="AI304" s="285">
        <v>41.649649285599963</v>
      </c>
      <c r="AJ304" s="285">
        <v>55.270887538699895</v>
      </c>
      <c r="AL304" s="285">
        <f t="shared" si="121"/>
        <v>8.1108967535000183</v>
      </c>
      <c r="AM304" s="285">
        <f t="shared" si="122"/>
        <v>6.6208544191999863</v>
      </c>
      <c r="AN304" s="285">
        <f t="shared" si="122"/>
        <v>14.470124155100009</v>
      </c>
      <c r="AO304" s="285">
        <f t="shared" si="122"/>
        <v>20.904534784799953</v>
      </c>
      <c r="AP304" s="285">
        <f t="shared" si="123"/>
        <v>12.958628695199996</v>
      </c>
      <c r="AQ304" s="285">
        <f t="shared" si="124"/>
        <v>12.340877027599975</v>
      </c>
      <c r="AR304" s="285">
        <f t="shared" si="124"/>
        <v>16.350143562799992</v>
      </c>
      <c r="AS304" s="285">
        <f t="shared" si="124"/>
        <v>13.621238253099932</v>
      </c>
    </row>
    <row r="305" spans="2:45" ht="15" customHeight="1" x14ac:dyDescent="0.35">
      <c r="B305" s="132" t="s">
        <v>221</v>
      </c>
      <c r="C305" s="132"/>
      <c r="D305" s="132"/>
      <c r="E305" s="132"/>
      <c r="F305" s="132"/>
      <c r="G305" s="132"/>
      <c r="H305" s="132"/>
      <c r="I305" s="132"/>
      <c r="J305" s="132"/>
      <c r="K305" s="132"/>
      <c r="L305" s="308" t="s">
        <v>18</v>
      </c>
      <c r="M305" s="308">
        <v>0.67</v>
      </c>
      <c r="N305" s="308">
        <v>0.67</v>
      </c>
      <c r="O305" s="308">
        <v>0.59</v>
      </c>
      <c r="P305" s="308">
        <v>0.61</v>
      </c>
      <c r="Q305" s="308">
        <v>0.57999999999999996</v>
      </c>
      <c r="R305" s="308">
        <v>0.73</v>
      </c>
      <c r="S305" s="308">
        <v>0.9</v>
      </c>
      <c r="T305" s="308">
        <v>0.65</v>
      </c>
      <c r="U305" s="308">
        <v>1.87</v>
      </c>
      <c r="V305" s="308">
        <v>0.71</v>
      </c>
      <c r="W305" s="308">
        <v>0.72</v>
      </c>
      <c r="X305" s="308">
        <v>2</v>
      </c>
      <c r="Y305" s="308">
        <v>1.2139487965999594</v>
      </c>
      <c r="Z305" s="308">
        <v>0.52776531451283082</v>
      </c>
      <c r="AA305" s="308">
        <f t="shared" si="120"/>
        <v>0.54491220669236151</v>
      </c>
      <c r="AC305" s="308">
        <v>0.46123062210248511</v>
      </c>
      <c r="AD305" s="308">
        <v>0.38154550164106416</v>
      </c>
      <c r="AE305" s="308">
        <v>0.46202962511378037</v>
      </c>
      <c r="AF305" s="308">
        <v>0.52776531451283082</v>
      </c>
      <c r="AG305" s="308">
        <v>0.52423875763601158</v>
      </c>
      <c r="AH305" s="308">
        <v>0.51493127326453592</v>
      </c>
      <c r="AI305" s="308">
        <v>0.54236529706110415</v>
      </c>
      <c r="AJ305" s="308">
        <v>0.54491220669236151</v>
      </c>
      <c r="AL305" s="308"/>
      <c r="AM305" s="308"/>
      <c r="AN305" s="308"/>
      <c r="AO305" s="308"/>
      <c r="AP305" s="308"/>
      <c r="AQ305" s="308"/>
      <c r="AR305" s="308"/>
      <c r="AS305" s="308"/>
    </row>
    <row r="306" spans="2:45" ht="15" customHeight="1" x14ac:dyDescent="0.35">
      <c r="B306" s="129" t="s">
        <v>222</v>
      </c>
      <c r="C306" s="129"/>
      <c r="D306" s="129"/>
      <c r="E306" s="129"/>
      <c r="F306" s="129"/>
      <c r="G306" s="129"/>
      <c r="H306" s="129"/>
      <c r="I306" s="129"/>
      <c r="J306" s="129"/>
      <c r="K306" s="129"/>
      <c r="L306" s="294">
        <v>0</v>
      </c>
      <c r="M306" s="294">
        <v>0</v>
      </c>
      <c r="N306" s="294">
        <v>0</v>
      </c>
      <c r="O306" s="294">
        <v>0.03</v>
      </c>
      <c r="P306" s="294">
        <v>0</v>
      </c>
      <c r="Q306" s="294">
        <v>0</v>
      </c>
      <c r="R306" s="294">
        <v>0</v>
      </c>
      <c r="S306" s="294">
        <v>0.01</v>
      </c>
      <c r="T306" s="294">
        <v>0</v>
      </c>
      <c r="U306" s="294">
        <v>0.01</v>
      </c>
      <c r="V306" s="294">
        <v>0.01</v>
      </c>
      <c r="W306" s="294">
        <v>-0.02</v>
      </c>
      <c r="X306" s="294">
        <v>0</v>
      </c>
      <c r="Y306" s="294">
        <v>3.9458053634000003</v>
      </c>
      <c r="Z306" s="294">
        <v>-2.0175293101999991</v>
      </c>
      <c r="AA306" s="294">
        <f t="shared" si="120"/>
        <v>0.35293021299999999</v>
      </c>
      <c r="AB306" s="294"/>
      <c r="AC306" s="294">
        <v>0</v>
      </c>
      <c r="AD306" s="294">
        <v>-2.28444906</v>
      </c>
      <c r="AE306" s="294">
        <v>-2.1125006102000001</v>
      </c>
      <c r="AF306" s="294">
        <v>-2.0175293101999991</v>
      </c>
      <c r="AG306" s="294">
        <v>7.738217E-2</v>
      </c>
      <c r="AH306" s="294">
        <v>0.18003217999999999</v>
      </c>
      <c r="AI306" s="294">
        <v>0.26119740400000002</v>
      </c>
      <c r="AJ306" s="294">
        <v>0.35293021299999999</v>
      </c>
      <c r="AL306" s="294">
        <f>AC306</f>
        <v>0</v>
      </c>
      <c r="AM306" s="294">
        <f t="shared" ref="AM306:AO309" si="125">AD306-AC306</f>
        <v>-2.28444906</v>
      </c>
      <c r="AN306" s="294">
        <f t="shared" si="125"/>
        <v>0.1719484497999999</v>
      </c>
      <c r="AO306" s="294">
        <f t="shared" si="125"/>
        <v>9.497130000000098E-2</v>
      </c>
      <c r="AP306" s="294">
        <f t="shared" ref="AP306:AP309" si="126">AG306</f>
        <v>7.738217E-2</v>
      </c>
      <c r="AQ306" s="294">
        <f t="shared" si="124"/>
        <v>0.10265000999999999</v>
      </c>
      <c r="AR306" s="294">
        <f t="shared" si="124"/>
        <v>8.1165224000000036E-2</v>
      </c>
      <c r="AS306" s="294">
        <f t="shared" si="124"/>
        <v>9.1732808999999971E-2</v>
      </c>
    </row>
    <row r="307" spans="2:45" ht="15" customHeight="1" x14ac:dyDescent="0.35">
      <c r="B307" s="129" t="s">
        <v>223</v>
      </c>
      <c r="C307" s="129"/>
      <c r="D307" s="129"/>
      <c r="E307" s="129"/>
      <c r="F307" s="129"/>
      <c r="G307" s="129"/>
      <c r="H307" s="129"/>
      <c r="I307" s="129"/>
      <c r="J307" s="129"/>
      <c r="K307" s="129"/>
      <c r="L307" s="294">
        <v>1.34</v>
      </c>
      <c r="M307" s="294">
        <v>4.5599999999999996</v>
      </c>
      <c r="N307" s="294">
        <v>6.32</v>
      </c>
      <c r="O307" s="294">
        <v>6.42</v>
      </c>
      <c r="P307" s="294">
        <v>5.94</v>
      </c>
      <c r="Q307" s="294">
        <v>5.0999999999999996</v>
      </c>
      <c r="R307" s="294">
        <v>8.0399999999999991</v>
      </c>
      <c r="S307" s="294">
        <v>10.31</v>
      </c>
      <c r="T307" s="294">
        <v>13.54</v>
      </c>
      <c r="U307" s="294">
        <v>15.79</v>
      </c>
      <c r="V307" s="294">
        <v>8.83</v>
      </c>
      <c r="W307" s="294">
        <v>11.04</v>
      </c>
      <c r="X307" s="294">
        <v>18.78</v>
      </c>
      <c r="Y307" s="294">
        <v>29.991014798799984</v>
      </c>
      <c r="Z307" s="294">
        <v>30.444062075800009</v>
      </c>
      <c r="AA307" s="294">
        <f t="shared" si="120"/>
        <v>34.436670182499995</v>
      </c>
      <c r="AB307" s="294"/>
      <c r="AC307" s="294">
        <v>6.4251386603000018</v>
      </c>
      <c r="AD307" s="294">
        <v>14.007875768699998</v>
      </c>
      <c r="AE307" s="294">
        <v>22.152413696399989</v>
      </c>
      <c r="AF307" s="294">
        <v>30.444062075800009</v>
      </c>
      <c r="AG307" s="294">
        <v>8.2309850298999994</v>
      </c>
      <c r="AH307" s="294">
        <v>16.245250189600004</v>
      </c>
      <c r="AI307" s="294">
        <v>24.907498583699997</v>
      </c>
      <c r="AJ307" s="294">
        <v>34.436670182499995</v>
      </c>
      <c r="AL307" s="294">
        <f>AC307</f>
        <v>6.4251386603000018</v>
      </c>
      <c r="AM307" s="294">
        <f t="shared" si="125"/>
        <v>7.5827371083999964</v>
      </c>
      <c r="AN307" s="294">
        <f t="shared" si="125"/>
        <v>8.1445379276999912</v>
      </c>
      <c r="AO307" s="294">
        <f t="shared" si="125"/>
        <v>8.2916483794000193</v>
      </c>
      <c r="AP307" s="294">
        <f t="shared" si="126"/>
        <v>8.2309850298999994</v>
      </c>
      <c r="AQ307" s="294">
        <f t="shared" si="124"/>
        <v>8.0142651597000043</v>
      </c>
      <c r="AR307" s="294">
        <f t="shared" si="124"/>
        <v>8.6622483940999935</v>
      </c>
      <c r="AS307" s="294">
        <f t="shared" si="124"/>
        <v>9.5291715987999979</v>
      </c>
    </row>
    <row r="308" spans="2:45" ht="15" customHeight="1" x14ac:dyDescent="0.35">
      <c r="B308" s="129" t="s">
        <v>224</v>
      </c>
      <c r="C308" s="129"/>
      <c r="D308" s="129"/>
      <c r="E308" s="129"/>
      <c r="F308" s="129"/>
      <c r="G308" s="129"/>
      <c r="H308" s="129"/>
      <c r="I308" s="129"/>
      <c r="J308" s="129"/>
      <c r="K308" s="129"/>
      <c r="L308" s="294">
        <v>0</v>
      </c>
      <c r="M308" s="294">
        <v>0</v>
      </c>
      <c r="N308" s="294">
        <v>0</v>
      </c>
      <c r="O308" s="294">
        <v>0</v>
      </c>
      <c r="P308" s="294">
        <v>0.03</v>
      </c>
      <c r="Q308" s="294">
        <v>0.03</v>
      </c>
      <c r="R308" s="294">
        <v>0.05</v>
      </c>
      <c r="S308" s="294">
        <v>0.06</v>
      </c>
      <c r="T308" s="294">
        <v>0.06</v>
      </c>
      <c r="U308" s="294">
        <v>0.09</v>
      </c>
      <c r="V308" s="294">
        <v>0</v>
      </c>
      <c r="W308" s="294">
        <v>0</v>
      </c>
      <c r="X308" s="294">
        <v>0</v>
      </c>
      <c r="Y308" s="294">
        <v>0</v>
      </c>
      <c r="Z308" s="294">
        <v>0</v>
      </c>
      <c r="AA308" s="294">
        <f t="shared" si="120"/>
        <v>0</v>
      </c>
      <c r="AB308" s="294"/>
      <c r="AC308" s="294">
        <v>0</v>
      </c>
      <c r="AD308" s="294">
        <v>0</v>
      </c>
      <c r="AE308" s="294">
        <v>0</v>
      </c>
      <c r="AF308" s="294">
        <v>0</v>
      </c>
      <c r="AG308" s="294">
        <v>0</v>
      </c>
      <c r="AH308" s="294">
        <v>0</v>
      </c>
      <c r="AI308" s="294">
        <v>0</v>
      </c>
      <c r="AJ308" s="294">
        <v>0</v>
      </c>
      <c r="AL308" s="294">
        <f>AC308</f>
        <v>0</v>
      </c>
      <c r="AM308" s="294">
        <f t="shared" si="125"/>
        <v>0</v>
      </c>
      <c r="AN308" s="294">
        <f t="shared" si="125"/>
        <v>0</v>
      </c>
      <c r="AO308" s="294">
        <f t="shared" si="125"/>
        <v>0</v>
      </c>
      <c r="AP308" s="294">
        <f t="shared" si="126"/>
        <v>0</v>
      </c>
      <c r="AQ308" s="294">
        <f t="shared" si="124"/>
        <v>0</v>
      </c>
      <c r="AR308" s="294">
        <f t="shared" si="124"/>
        <v>0</v>
      </c>
      <c r="AS308" s="294">
        <f t="shared" si="124"/>
        <v>0</v>
      </c>
    </row>
    <row r="309" spans="2:45" ht="15" customHeight="1" x14ac:dyDescent="0.35">
      <c r="B309" s="6" t="s">
        <v>166</v>
      </c>
      <c r="C309" s="6"/>
      <c r="D309" s="6"/>
      <c r="E309" s="6"/>
      <c r="F309" s="6"/>
      <c r="G309" s="6"/>
      <c r="H309" s="6"/>
      <c r="I309" s="6"/>
      <c r="J309" s="6"/>
      <c r="K309" s="6"/>
      <c r="L309" s="285">
        <v>-1.78</v>
      </c>
      <c r="M309" s="285">
        <v>8.5399999999999991</v>
      </c>
      <c r="N309" s="285">
        <v>10.23</v>
      </c>
      <c r="O309" s="285">
        <v>8.01</v>
      </c>
      <c r="P309" s="285">
        <v>9.3800000000000008</v>
      </c>
      <c r="Q309" s="285">
        <v>7.23</v>
      </c>
      <c r="R309" s="285">
        <v>17.079999999999998</v>
      </c>
      <c r="S309" s="285">
        <v>46.05</v>
      </c>
      <c r="T309" s="285">
        <v>19.059999999999999</v>
      </c>
      <c r="U309" s="285">
        <v>123.22</v>
      </c>
      <c r="V309" s="285">
        <v>17.149999999999999</v>
      </c>
      <c r="W309" s="285">
        <v>37.700000000000003</v>
      </c>
      <c r="X309" s="285">
        <v>158.63999999999999</v>
      </c>
      <c r="Y309" s="285">
        <v>121.63859164429957</v>
      </c>
      <c r="Z309" s="285">
        <v>21.679877346999906</v>
      </c>
      <c r="AA309" s="285">
        <f t="shared" si="120"/>
        <v>20.481287143199914</v>
      </c>
      <c r="AC309" s="285">
        <v>1.6857580932000154</v>
      </c>
      <c r="AD309" s="285">
        <v>3.0083244640000126</v>
      </c>
      <c r="AE309" s="285">
        <v>9.1619622416000031</v>
      </c>
      <c r="AF309" s="285">
        <v>21.679877346999906</v>
      </c>
      <c r="AG309" s="285">
        <v>4.6502614953000005</v>
      </c>
      <c r="AH309" s="285">
        <v>8.8742233531999517</v>
      </c>
      <c r="AI309" s="285">
        <v>16.480953297899969</v>
      </c>
      <c r="AJ309" s="285">
        <v>20.481287143199914</v>
      </c>
      <c r="AL309" s="285">
        <f>AC309</f>
        <v>1.6857580932000154</v>
      </c>
      <c r="AM309" s="285">
        <f t="shared" si="125"/>
        <v>1.3225663707999973</v>
      </c>
      <c r="AN309" s="285">
        <f t="shared" si="125"/>
        <v>6.1536377775999904</v>
      </c>
      <c r="AO309" s="285">
        <f t="shared" si="125"/>
        <v>12.517915105399902</v>
      </c>
      <c r="AP309" s="285">
        <f t="shared" si="126"/>
        <v>4.6502614953000005</v>
      </c>
      <c r="AQ309" s="285">
        <f t="shared" si="124"/>
        <v>4.2239618578999512</v>
      </c>
      <c r="AR309" s="285">
        <f t="shared" si="124"/>
        <v>7.6067299447000174</v>
      </c>
      <c r="AS309" s="285">
        <f t="shared" si="124"/>
        <v>4.0003338452999451</v>
      </c>
    </row>
    <row r="312" spans="2:45" ht="15" customHeight="1" x14ac:dyDescent="0.35">
      <c r="B312" s="166" t="s">
        <v>129</v>
      </c>
      <c r="C312" s="166"/>
      <c r="D312" s="166"/>
      <c r="E312" s="166"/>
      <c r="F312" s="166"/>
      <c r="G312" s="166"/>
      <c r="H312" s="166"/>
      <c r="I312" s="166"/>
      <c r="J312" s="166"/>
      <c r="K312" s="166"/>
      <c r="L312" s="218">
        <v>2010</v>
      </c>
      <c r="M312" s="218">
        <v>2011</v>
      </c>
      <c r="N312" s="218">
        <v>2012</v>
      </c>
      <c r="O312" s="218">
        <v>2013</v>
      </c>
      <c r="P312" s="218">
        <v>2014</v>
      </c>
      <c r="Q312" s="218">
        <v>2015</v>
      </c>
      <c r="R312" s="218">
        <v>2016</v>
      </c>
      <c r="S312" s="218">
        <v>2017</v>
      </c>
      <c r="T312" s="218">
        <v>2018</v>
      </c>
      <c r="U312" s="218">
        <v>2019</v>
      </c>
      <c r="V312" s="218">
        <v>2020</v>
      </c>
      <c r="W312" s="218">
        <v>2021</v>
      </c>
      <c r="X312" s="218">
        <v>2022</v>
      </c>
      <c r="Y312" s="218">
        <v>2023</v>
      </c>
      <c r="Z312" s="219">
        <v>2024</v>
      </c>
      <c r="AA312" s="220">
        <v>2025</v>
      </c>
      <c r="AC312" s="221" t="s">
        <v>3</v>
      </c>
      <c r="AD312" s="221" t="s">
        <v>4</v>
      </c>
      <c r="AE312" s="221" t="s">
        <v>5</v>
      </c>
      <c r="AF312" s="221">
        <v>2024</v>
      </c>
      <c r="AG312" s="222" t="s">
        <v>6</v>
      </c>
      <c r="AH312" s="222" t="s">
        <v>7</v>
      </c>
      <c r="AI312" s="222" t="s">
        <v>8</v>
      </c>
      <c r="AJ312" s="222">
        <v>2025</v>
      </c>
      <c r="AL312" s="221" t="s">
        <v>3</v>
      </c>
      <c r="AM312" s="221" t="s">
        <v>24</v>
      </c>
      <c r="AN312" s="221" t="s">
        <v>25</v>
      </c>
      <c r="AO312" s="221" t="s">
        <v>26</v>
      </c>
      <c r="AP312" s="222" t="s">
        <v>6</v>
      </c>
      <c r="AQ312" s="222" t="s">
        <v>27</v>
      </c>
      <c r="AR312" s="222" t="s">
        <v>28</v>
      </c>
      <c r="AS312" s="222" t="s">
        <v>29</v>
      </c>
    </row>
    <row r="313" spans="2:45" ht="15" customHeight="1" x14ac:dyDescent="0.35">
      <c r="B313" s="6" t="s">
        <v>225</v>
      </c>
      <c r="C313" s="6"/>
      <c r="D313" s="6"/>
      <c r="E313" s="6"/>
      <c r="F313" s="6"/>
      <c r="G313" s="6"/>
      <c r="H313" s="6"/>
      <c r="I313" s="6"/>
      <c r="J313" s="6"/>
      <c r="K313" s="6"/>
      <c r="L313" s="285">
        <v>13.8</v>
      </c>
      <c r="M313" s="285">
        <v>83.8</v>
      </c>
      <c r="N313" s="285">
        <v>83.8</v>
      </c>
      <c r="O313" s="285">
        <v>83.8</v>
      </c>
      <c r="P313" s="285">
        <v>83.8</v>
      </c>
      <c r="Q313" s="285">
        <v>83.8</v>
      </c>
      <c r="R313" s="285">
        <v>203.8</v>
      </c>
      <c r="S313" s="285">
        <v>330.7</v>
      </c>
      <c r="T313" s="285">
        <v>467.2</v>
      </c>
      <c r="U313" s="285">
        <v>467.2</v>
      </c>
      <c r="V313" s="285">
        <v>435.7</v>
      </c>
      <c r="W313" s="285">
        <v>794.71</v>
      </c>
      <c r="X313" s="285">
        <v>1113.9100000000001</v>
      </c>
      <c r="Y313" s="285" vm="125">
        <v>1247.5100000000007</v>
      </c>
      <c r="Z313" s="285" vm="591">
        <v>1701.9102000000007</v>
      </c>
      <c r="AA313" s="285" vm="920">
        <f>AJ313</f>
        <v>1825.8102000000006</v>
      </c>
      <c r="AC313" s="285" vm="230">
        <v>1246.81</v>
      </c>
      <c r="AD313" s="318" vm="228">
        <v>1289.2267000000002</v>
      </c>
      <c r="AE313" s="285" vm="385">
        <v>1416.4768000000006</v>
      </c>
      <c r="AF313" s="285" vm="591">
        <v>1701.9102000000007</v>
      </c>
      <c r="AG313" s="285" vm="521">
        <v>1701.9102000000003</v>
      </c>
      <c r="AH313" s="318" vm="609">
        <v>1725.5102000000006</v>
      </c>
      <c r="AI313" s="318" vm="838">
        <v>1825.8102000000003</v>
      </c>
      <c r="AJ313" s="318" vm="920">
        <v>1825.8102000000006</v>
      </c>
      <c r="AL313" s="285"/>
      <c r="AM313" s="285"/>
      <c r="AN313" s="285"/>
      <c r="AO313" s="285"/>
      <c r="AP313" s="285"/>
      <c r="AQ313" s="285"/>
      <c r="AR313" s="285"/>
      <c r="AS313" s="285"/>
    </row>
    <row r="314" spans="2:45" ht="15" customHeight="1" x14ac:dyDescent="0.35">
      <c r="B314" s="20"/>
      <c r="C314" s="20"/>
      <c r="D314" s="20"/>
      <c r="E314" s="20"/>
      <c r="F314" s="20"/>
      <c r="G314" s="20"/>
      <c r="H314" s="20"/>
      <c r="I314" s="20"/>
      <c r="J314" s="20"/>
      <c r="K314" s="20"/>
      <c r="Q314" s="298"/>
      <c r="R314" s="298"/>
      <c r="S314" s="298"/>
      <c r="T314" s="298"/>
      <c r="U314" s="298"/>
    </row>
    <row r="315" spans="2:45" ht="15" customHeight="1" x14ac:dyDescent="0.35">
      <c r="B315" s="39" t="s">
        <v>105</v>
      </c>
      <c r="C315" s="39"/>
      <c r="D315" s="39"/>
      <c r="E315" s="39"/>
      <c r="F315" s="39"/>
      <c r="G315" s="39"/>
      <c r="H315" s="39"/>
      <c r="I315" s="39"/>
      <c r="J315" s="39"/>
      <c r="K315" s="39"/>
      <c r="L315" s="304">
        <v>0.26</v>
      </c>
      <c r="M315" s="304">
        <v>0.35</v>
      </c>
      <c r="N315" s="304">
        <v>0.31</v>
      </c>
      <c r="O315" s="304">
        <v>0.31</v>
      </c>
      <c r="P315" s="304">
        <v>0.32</v>
      </c>
      <c r="Q315" s="304">
        <v>0.3</v>
      </c>
      <c r="R315" s="304">
        <v>0.35</v>
      </c>
      <c r="S315" s="304">
        <v>0.43</v>
      </c>
      <c r="T315" s="304">
        <v>0.4</v>
      </c>
      <c r="U315" s="304">
        <v>0.43</v>
      </c>
      <c r="V315" s="304">
        <v>0.38</v>
      </c>
      <c r="W315" s="304">
        <v>0.41</v>
      </c>
      <c r="X315" s="304">
        <v>0.39</v>
      </c>
      <c r="Y315" s="304" vm="99">
        <v>0.40756977604240718</v>
      </c>
      <c r="Z315" s="304" vm="392">
        <v>0.34185295611073863</v>
      </c>
      <c r="AA315" s="304" vm="935">
        <f>AJ315</f>
        <v>0.30273242222756425</v>
      </c>
      <c r="AC315" s="304" vm="237">
        <v>0.28571248695807872</v>
      </c>
      <c r="AD315" s="304" vm="235">
        <v>0.29405189242135349</v>
      </c>
      <c r="AE315" s="304" vm="386">
        <v>0.32217012981927223</v>
      </c>
      <c r="AF315" s="304" vm="392">
        <v>0.34185295611073863</v>
      </c>
      <c r="AG315" s="304" vm="572">
        <v>0.3036336208861854</v>
      </c>
      <c r="AH315" s="304" vm="612">
        <v>0.30099062619273009</v>
      </c>
      <c r="AI315" s="304" vm="815">
        <v>0.30383333220585362</v>
      </c>
      <c r="AJ315" s="304" vm="935">
        <v>0.30273242222756425</v>
      </c>
      <c r="AL315" s="304"/>
      <c r="AM315" s="304"/>
      <c r="AN315" s="304"/>
      <c r="AO315" s="304"/>
      <c r="AP315" s="304"/>
      <c r="AQ315" s="304"/>
      <c r="AR315" s="304"/>
      <c r="AS315" s="304"/>
    </row>
    <row r="316" spans="2:45" ht="15" customHeight="1" x14ac:dyDescent="0.35">
      <c r="B316" s="129"/>
      <c r="C316" s="129"/>
      <c r="D316" s="129"/>
      <c r="E316" s="129"/>
      <c r="F316" s="129"/>
      <c r="G316" s="129"/>
      <c r="H316" s="129"/>
      <c r="I316" s="129"/>
      <c r="J316" s="129"/>
      <c r="K316" s="129"/>
      <c r="Q316" s="298"/>
      <c r="R316" s="298"/>
      <c r="S316" s="298"/>
      <c r="T316" s="298"/>
      <c r="U316" s="298"/>
    </row>
    <row r="317" spans="2:45" ht="15" customHeight="1" x14ac:dyDescent="0.35">
      <c r="B317" s="39" t="s">
        <v>206</v>
      </c>
      <c r="C317" s="39"/>
      <c r="D317" s="39"/>
      <c r="E317" s="39"/>
      <c r="F317" s="39"/>
      <c r="G317" s="39"/>
      <c r="H317" s="39"/>
      <c r="I317" s="39"/>
      <c r="J317" s="39"/>
      <c r="K317" s="39"/>
      <c r="L317" s="309">
        <v>30.78</v>
      </c>
      <c r="M317" s="285">
        <v>169.63</v>
      </c>
      <c r="N317" s="285">
        <v>231.26</v>
      </c>
      <c r="O317" s="285">
        <v>229.8</v>
      </c>
      <c r="P317" s="285">
        <v>235.93</v>
      </c>
      <c r="Q317" s="285">
        <v>222.35</v>
      </c>
      <c r="R317" s="285">
        <v>666.17</v>
      </c>
      <c r="S317" s="285">
        <v>861.25</v>
      </c>
      <c r="T317" s="285">
        <v>1234.98</v>
      </c>
      <c r="U317" s="285">
        <v>1757.3</v>
      </c>
      <c r="V317" s="285">
        <v>1092.6099999999999</v>
      </c>
      <c r="W317" s="285">
        <v>1887.6</v>
      </c>
      <c r="X317" s="285">
        <v>2624.86</v>
      </c>
      <c r="Y317" s="285">
        <v>4483.3927465910201</v>
      </c>
      <c r="Z317" s="285">
        <v>3440.9851900000008</v>
      </c>
      <c r="AA317" s="285">
        <f>AJ317</f>
        <v>4184.3642979000006</v>
      </c>
      <c r="AC317" s="285">
        <v>607.2993899999999</v>
      </c>
      <c r="AD317" s="285">
        <v>1313.3503400000002</v>
      </c>
      <c r="AE317" s="285">
        <v>2355.17751</v>
      </c>
      <c r="AF317" s="285">
        <v>3440.9851900000008</v>
      </c>
      <c r="AG317" s="285">
        <v>946.46460000000013</v>
      </c>
      <c r="AH317" s="285">
        <v>1919.8079025</v>
      </c>
      <c r="AI317" s="285">
        <v>3063.5650531000001</v>
      </c>
      <c r="AJ317" s="285">
        <v>4184.3642979000006</v>
      </c>
      <c r="AL317" s="285">
        <f>AC317</f>
        <v>607.2993899999999</v>
      </c>
      <c r="AM317" s="285">
        <f>AD317-AC317</f>
        <v>706.05095000000028</v>
      </c>
      <c r="AN317" s="285">
        <f>AE317-AD317</f>
        <v>1041.8271699999998</v>
      </c>
      <c r="AO317" s="285">
        <f>AF317-AE317</f>
        <v>1085.8076800000008</v>
      </c>
      <c r="AP317" s="285">
        <f>AG317</f>
        <v>946.46460000000013</v>
      </c>
      <c r="AQ317" s="285">
        <f>AH317-AG317</f>
        <v>973.34330249999982</v>
      </c>
      <c r="AR317" s="285">
        <f>AI317-AH317</f>
        <v>1143.7571506000002</v>
      </c>
      <c r="AS317" s="285">
        <f>AJ317-AI317</f>
        <v>1120.7992448000005</v>
      </c>
    </row>
    <row r="318" spans="2:45" ht="15" customHeight="1" x14ac:dyDescent="0.35">
      <c r="B318" s="129"/>
      <c r="C318" s="129"/>
      <c r="D318" s="129"/>
      <c r="E318" s="129"/>
      <c r="F318" s="129"/>
      <c r="G318" s="129"/>
      <c r="H318" s="129"/>
      <c r="I318" s="129"/>
      <c r="J318" s="129"/>
      <c r="K318" s="129"/>
      <c r="M318" s="285"/>
      <c r="N318" s="285"/>
      <c r="O318" s="285"/>
      <c r="P318" s="285"/>
      <c r="Q318" s="285"/>
      <c r="R318" s="285"/>
      <c r="S318" s="285"/>
      <c r="T318" s="285"/>
      <c r="U318" s="285"/>
      <c r="V318" s="285"/>
      <c r="W318" s="285"/>
      <c r="X318" s="285"/>
      <c r="Y318" s="285"/>
      <c r="Z318" s="285"/>
      <c r="AA318" s="285"/>
      <c r="AC318" s="285"/>
      <c r="AD318" s="285"/>
      <c r="AE318" s="285"/>
      <c r="AF318" s="285"/>
      <c r="AG318" s="285"/>
      <c r="AH318" s="285"/>
      <c r="AI318" s="285"/>
      <c r="AJ318" s="285"/>
      <c r="AL318" s="285"/>
      <c r="AM318" s="285"/>
      <c r="AN318" s="285"/>
      <c r="AO318" s="285"/>
      <c r="AP318" s="285"/>
      <c r="AQ318" s="285"/>
      <c r="AR318" s="285"/>
      <c r="AS318" s="285"/>
    </row>
    <row r="319" spans="2:45" ht="15" customHeight="1" x14ac:dyDescent="0.35">
      <c r="B319" s="39" t="s">
        <v>237</v>
      </c>
      <c r="C319" s="39"/>
      <c r="D319" s="39"/>
      <c r="E319" s="39"/>
      <c r="F319" s="39"/>
      <c r="G319" s="39"/>
      <c r="H319" s="39"/>
      <c r="I319" s="39"/>
      <c r="J319" s="39"/>
      <c r="K319" s="39"/>
      <c r="L319" s="285">
        <v>254.43</v>
      </c>
      <c r="M319" s="285">
        <v>278.41000000000003</v>
      </c>
      <c r="N319" s="285">
        <v>286.39</v>
      </c>
      <c r="O319" s="285">
        <v>309.20999999999998</v>
      </c>
      <c r="P319" s="285">
        <v>346.36</v>
      </c>
      <c r="Q319" s="285">
        <v>370.37</v>
      </c>
      <c r="R319" s="285">
        <v>216.09</v>
      </c>
      <c r="S319" s="285">
        <v>288.79000000000002</v>
      </c>
      <c r="T319" s="285">
        <v>195.39</v>
      </c>
      <c r="U319" s="285">
        <v>205.32</v>
      </c>
      <c r="V319" s="285">
        <v>217.56</v>
      </c>
      <c r="W319" s="285">
        <v>245.52</v>
      </c>
      <c r="X319" s="285">
        <v>219.19</v>
      </c>
      <c r="Y319" s="285">
        <v>172.5</v>
      </c>
      <c r="Z319" s="285" vm="416">
        <v>189.5575183088097</v>
      </c>
      <c r="AA319" s="285" vm="923">
        <f t="shared" ref="AA319:AA320" si="127">AJ319</f>
        <v>180.82363258711047</v>
      </c>
      <c r="AC319" s="285">
        <v>208.44</v>
      </c>
      <c r="AD319" s="285">
        <v>202.19</v>
      </c>
      <c r="AE319" s="285">
        <v>193.38625130802117</v>
      </c>
      <c r="AF319" s="285" vm="416">
        <v>189.5575183088097</v>
      </c>
      <c r="AG319" s="285" vm="559">
        <v>186.69837059659378</v>
      </c>
      <c r="AH319" s="285" vm="618">
        <v>187.92257638978407</v>
      </c>
      <c r="AI319" s="285" vm="839">
        <v>200.21194205387835</v>
      </c>
      <c r="AJ319" s="285" vm="923">
        <v>180.82363258711047</v>
      </c>
      <c r="AL319" s="285"/>
      <c r="AM319" s="285"/>
      <c r="AN319" s="285"/>
      <c r="AO319" s="285"/>
      <c r="AP319" s="285"/>
      <c r="AQ319" s="285"/>
      <c r="AR319" s="285"/>
      <c r="AS319" s="285"/>
    </row>
    <row r="320" spans="2:45" ht="15" customHeight="1" x14ac:dyDescent="0.35">
      <c r="B320" s="39" t="s">
        <v>238</v>
      </c>
      <c r="Y320" s="240"/>
      <c r="Z320" s="233" vm="456">
        <v>51.682541868772653</v>
      </c>
      <c r="AA320" s="233" vm="772">
        <f t="shared" si="127"/>
        <v>23.97626004199353</v>
      </c>
      <c r="AD320" s="233">
        <v>74.23</v>
      </c>
      <c r="AE320" s="233" vm="387">
        <v>57.162770597778007</v>
      </c>
      <c r="AF320" s="233" vm="456">
        <v>51.682541868772653</v>
      </c>
      <c r="AG320" s="233" vm="559">
        <v>25.573186821868056</v>
      </c>
      <c r="AH320" s="233" vm="621">
        <v>20.613905148359436</v>
      </c>
      <c r="AI320" s="233" vm="856">
        <v>19.149243393232606</v>
      </c>
      <c r="AJ320" s="233" vm="772">
        <v>23.97626004199353</v>
      </c>
    </row>
    <row r="321" spans="2:45" ht="30" customHeight="1" x14ac:dyDescent="0.35">
      <c r="B321" s="178" t="s">
        <v>194</v>
      </c>
      <c r="C321" s="178"/>
      <c r="D321" s="178"/>
      <c r="E321" s="178"/>
      <c r="F321" s="178"/>
      <c r="G321" s="178"/>
      <c r="H321" s="178"/>
      <c r="I321" s="178"/>
      <c r="J321" s="178"/>
      <c r="K321" s="178"/>
      <c r="L321" s="214"/>
      <c r="M321" s="214"/>
      <c r="N321" s="214"/>
      <c r="O321" s="214"/>
      <c r="P321" s="214"/>
      <c r="Q321" s="214"/>
      <c r="R321" s="214"/>
      <c r="S321" s="214"/>
      <c r="T321" s="214"/>
      <c r="U321" s="214"/>
      <c r="V321" s="215"/>
    </row>
    <row r="322" spans="2:45" ht="15" customHeight="1" x14ac:dyDescent="0.35">
      <c r="B322" s="166" t="s">
        <v>179</v>
      </c>
      <c r="C322" s="166"/>
      <c r="D322" s="166"/>
      <c r="E322" s="166"/>
      <c r="F322" s="166"/>
      <c r="G322" s="166"/>
      <c r="H322" s="166"/>
      <c r="I322" s="166"/>
      <c r="J322" s="166"/>
      <c r="K322" s="166"/>
      <c r="L322" s="218">
        <v>2010</v>
      </c>
      <c r="M322" s="218">
        <v>2011</v>
      </c>
      <c r="N322" s="218">
        <v>2012</v>
      </c>
      <c r="O322" s="218">
        <v>2013</v>
      </c>
      <c r="P322" s="218">
        <v>2014</v>
      </c>
      <c r="Q322" s="218">
        <v>2015</v>
      </c>
      <c r="R322" s="218">
        <v>2016</v>
      </c>
      <c r="S322" s="218">
        <v>2017</v>
      </c>
      <c r="T322" s="218">
        <v>2018</v>
      </c>
      <c r="U322" s="218">
        <v>2019</v>
      </c>
      <c r="V322" s="218">
        <v>2020</v>
      </c>
      <c r="W322" s="218">
        <v>2021</v>
      </c>
      <c r="X322" s="218">
        <v>2022</v>
      </c>
      <c r="Y322" s="218">
        <v>2023</v>
      </c>
      <c r="Z322" s="219">
        <v>2024</v>
      </c>
      <c r="AA322" s="220">
        <v>2025</v>
      </c>
      <c r="AC322" s="221" t="s">
        <v>3</v>
      </c>
      <c r="AD322" s="221" t="s">
        <v>4</v>
      </c>
      <c r="AE322" s="221" t="s">
        <v>5</v>
      </c>
      <c r="AF322" s="221">
        <v>2024</v>
      </c>
      <c r="AG322" s="222" t="s">
        <v>6</v>
      </c>
      <c r="AH322" s="222" t="s">
        <v>7</v>
      </c>
      <c r="AI322" s="222" t="s">
        <v>8</v>
      </c>
      <c r="AJ322" s="222">
        <v>2025</v>
      </c>
      <c r="AL322" s="221" t="s">
        <v>3</v>
      </c>
      <c r="AM322" s="221" t="s">
        <v>24</v>
      </c>
      <c r="AN322" s="221" t="s">
        <v>25</v>
      </c>
      <c r="AO322" s="221" t="s">
        <v>26</v>
      </c>
      <c r="AP322" s="222" t="s">
        <v>6</v>
      </c>
      <c r="AQ322" s="222" t="s">
        <v>27</v>
      </c>
      <c r="AR322" s="222" t="s">
        <v>28</v>
      </c>
      <c r="AS322" s="222" t="s">
        <v>29</v>
      </c>
    </row>
    <row r="323" spans="2:45" ht="15" customHeight="1" x14ac:dyDescent="0.35">
      <c r="B323" s="40" t="s">
        <v>30</v>
      </c>
      <c r="C323" s="40"/>
      <c r="D323" s="40"/>
      <c r="E323" s="40"/>
      <c r="F323" s="40"/>
      <c r="G323" s="40"/>
      <c r="H323" s="40"/>
      <c r="I323" s="40"/>
      <c r="J323" s="40"/>
      <c r="K323" s="40"/>
      <c r="L323" s="285">
        <v>0</v>
      </c>
      <c r="M323" s="285">
        <v>0</v>
      </c>
      <c r="N323" s="285">
        <v>0</v>
      </c>
      <c r="O323" s="285">
        <v>0</v>
      </c>
      <c r="P323" s="285">
        <v>0</v>
      </c>
      <c r="Q323" s="285">
        <v>0</v>
      </c>
      <c r="R323" s="285">
        <v>0</v>
      </c>
      <c r="S323" s="285">
        <v>0</v>
      </c>
      <c r="T323" s="285">
        <v>0</v>
      </c>
      <c r="U323" s="285">
        <v>0</v>
      </c>
      <c r="V323" s="285">
        <v>0</v>
      </c>
      <c r="W323" s="285">
        <v>0</v>
      </c>
      <c r="X323" s="285">
        <v>84.52</v>
      </c>
      <c r="Y323" s="285">
        <v>114.48907852699983</v>
      </c>
      <c r="Z323" s="285">
        <v>0</v>
      </c>
      <c r="AA323" s="285">
        <f t="shared" ref="AA323:AA335" si="128">AJ323</f>
        <v>138.7712035615998</v>
      </c>
      <c r="AC323" s="285">
        <v>32.806158963299993</v>
      </c>
      <c r="AD323" s="285">
        <v>66.243215060699967</v>
      </c>
      <c r="AE323" s="285">
        <v>102.29546258439997</v>
      </c>
      <c r="AF323" s="285">
        <v>136.08044685450002</v>
      </c>
      <c r="AG323" s="285">
        <v>31.403976488699989</v>
      </c>
      <c r="AH323" s="285">
        <v>69.138575285899961</v>
      </c>
      <c r="AI323" s="285">
        <v>103.69342494109999</v>
      </c>
      <c r="AJ323" s="285">
        <v>138.7712035615998</v>
      </c>
      <c r="AL323" s="285">
        <f t="shared" ref="AL323:AL335" si="129">AC323</f>
        <v>32.806158963299993</v>
      </c>
      <c r="AM323" s="285">
        <f t="shared" ref="AM323:AM335" si="130">AD323-AC323</f>
        <v>33.437056097399974</v>
      </c>
      <c r="AN323" s="285">
        <f t="shared" ref="AN323:AN335" si="131">AE323-AD323</f>
        <v>36.052247523700004</v>
      </c>
      <c r="AO323" s="285">
        <f t="shared" ref="AO323:AO335" si="132">AF323-AE323</f>
        <v>33.784984270100054</v>
      </c>
      <c r="AP323" s="285">
        <f t="shared" ref="AP323:AP335" si="133">AG323</f>
        <v>31.403976488699989</v>
      </c>
      <c r="AQ323" s="285">
        <f>AH323-AG323</f>
        <v>37.734598797199972</v>
      </c>
      <c r="AR323" s="285">
        <f>AI323-AH323</f>
        <v>34.55484965520003</v>
      </c>
      <c r="AS323" s="285">
        <f>AJ323-AI323</f>
        <v>35.077778620499814</v>
      </c>
    </row>
    <row r="324" spans="2:45" ht="15" customHeight="1" x14ac:dyDescent="0.35">
      <c r="B324" s="130" t="s">
        <v>215</v>
      </c>
      <c r="C324" s="130"/>
      <c r="D324" s="130"/>
      <c r="E324" s="130"/>
      <c r="F324" s="130"/>
      <c r="G324" s="130"/>
      <c r="H324" s="130"/>
      <c r="I324" s="130"/>
      <c r="J324" s="130"/>
      <c r="K324" s="130"/>
      <c r="L324" s="294">
        <v>0</v>
      </c>
      <c r="M324" s="294">
        <v>0</v>
      </c>
      <c r="N324" s="294">
        <v>0</v>
      </c>
      <c r="O324" s="294">
        <v>0</v>
      </c>
      <c r="P324" s="294">
        <v>0</v>
      </c>
      <c r="Q324" s="294">
        <v>0</v>
      </c>
      <c r="R324" s="294">
        <v>0</v>
      </c>
      <c r="S324" s="294">
        <v>0</v>
      </c>
      <c r="T324" s="294">
        <v>0</v>
      </c>
      <c r="U324" s="294">
        <v>0</v>
      </c>
      <c r="V324" s="294">
        <v>0</v>
      </c>
      <c r="W324" s="294">
        <v>0</v>
      </c>
      <c r="X324" s="294">
        <v>2.65</v>
      </c>
      <c r="Y324" s="294">
        <v>1.2755271621999977</v>
      </c>
      <c r="Z324" s="294">
        <v>2.5582839115999998</v>
      </c>
      <c r="AA324" s="294">
        <f t="shared" si="128"/>
        <v>6.7479122129000064</v>
      </c>
      <c r="AC324" s="294">
        <v>0.30053288109999993</v>
      </c>
      <c r="AD324" s="294">
        <v>0.68473615809999966</v>
      </c>
      <c r="AE324" s="294">
        <v>0.78628862450000025</v>
      </c>
      <c r="AF324" s="294">
        <v>2.5582839115999998</v>
      </c>
      <c r="AG324" s="294">
        <v>0.18930998580000044</v>
      </c>
      <c r="AH324" s="294">
        <v>0.33556479030000069</v>
      </c>
      <c r="AI324" s="294">
        <v>3.1448255740999995</v>
      </c>
      <c r="AJ324" s="294">
        <v>6.7479122129000064</v>
      </c>
      <c r="AL324" s="294">
        <f t="shared" si="129"/>
        <v>0.30053288109999993</v>
      </c>
      <c r="AM324" s="294">
        <f t="shared" si="130"/>
        <v>0.38420327699999973</v>
      </c>
      <c r="AN324" s="294">
        <f t="shared" si="131"/>
        <v>0.1015524664000006</v>
      </c>
      <c r="AO324" s="294">
        <f t="shared" si="132"/>
        <v>1.7719952870999995</v>
      </c>
      <c r="AP324" s="294">
        <f t="shared" si="133"/>
        <v>0.18930998580000044</v>
      </c>
      <c r="AQ324" s="294">
        <f t="shared" ref="AQ324:AS335" si="134">AH324-AG324</f>
        <v>0.14625480450000025</v>
      </c>
      <c r="AR324" s="294">
        <f t="shared" si="134"/>
        <v>2.8092607837999988</v>
      </c>
      <c r="AS324" s="294">
        <f t="shared" si="134"/>
        <v>3.6030866388000069</v>
      </c>
    </row>
    <row r="325" spans="2:45" ht="15" customHeight="1" x14ac:dyDescent="0.35">
      <c r="B325" s="130" t="s">
        <v>216</v>
      </c>
      <c r="C325" s="130"/>
      <c r="D325" s="130"/>
      <c r="E325" s="130"/>
      <c r="F325" s="130"/>
      <c r="G325" s="130"/>
      <c r="H325" s="130"/>
      <c r="I325" s="130"/>
      <c r="J325" s="130"/>
      <c r="K325" s="130"/>
      <c r="L325" s="294">
        <v>0</v>
      </c>
      <c r="M325" s="294">
        <v>0</v>
      </c>
      <c r="N325" s="294">
        <v>0</v>
      </c>
      <c r="O325" s="294">
        <v>0</v>
      </c>
      <c r="P325" s="294">
        <v>0</v>
      </c>
      <c r="Q325" s="294">
        <v>0</v>
      </c>
      <c r="R325" s="294">
        <v>0</v>
      </c>
      <c r="S325" s="294">
        <v>0</v>
      </c>
      <c r="T325" s="294">
        <v>0</v>
      </c>
      <c r="U325" s="294">
        <v>0</v>
      </c>
      <c r="V325" s="294">
        <v>0</v>
      </c>
      <c r="W325" s="294">
        <v>0</v>
      </c>
      <c r="X325" s="294">
        <v>52.05</v>
      </c>
      <c r="Y325" s="294">
        <v>50.776068871200145</v>
      </c>
      <c r="Z325" s="294">
        <v>-53.828388846199992</v>
      </c>
      <c r="AA325" s="294">
        <f t="shared" si="128"/>
        <v>82.355841696399921</v>
      </c>
      <c r="AB325" s="294"/>
      <c r="AC325" s="294">
        <v>14.163853280200009</v>
      </c>
      <c r="AD325" s="294">
        <v>25.830313706900018</v>
      </c>
      <c r="AE325" s="294">
        <v>38.608026708799983</v>
      </c>
      <c r="AF325" s="294">
        <v>53.828388846199992</v>
      </c>
      <c r="AG325" s="294">
        <v>20.278125618499999</v>
      </c>
      <c r="AH325" s="294">
        <v>40.331718543600054</v>
      </c>
      <c r="AI325" s="294">
        <v>60.309463723500009</v>
      </c>
      <c r="AJ325" s="294">
        <v>82.355841696399921</v>
      </c>
      <c r="AL325" s="294">
        <f t="shared" si="129"/>
        <v>14.163853280200009</v>
      </c>
      <c r="AM325" s="294">
        <f t="shared" si="130"/>
        <v>11.666460426700009</v>
      </c>
      <c r="AN325" s="294">
        <f t="shared" si="131"/>
        <v>12.777713001899965</v>
      </c>
      <c r="AO325" s="294">
        <f t="shared" si="132"/>
        <v>15.220362137400009</v>
      </c>
      <c r="AP325" s="294">
        <f t="shared" si="133"/>
        <v>20.278125618499999</v>
      </c>
      <c r="AQ325" s="294">
        <f t="shared" si="134"/>
        <v>20.053592925100055</v>
      </c>
      <c r="AR325" s="294">
        <f t="shared" si="134"/>
        <v>19.977745179899955</v>
      </c>
      <c r="AS325" s="294">
        <f t="shared" si="134"/>
        <v>22.046377972899911</v>
      </c>
    </row>
    <row r="326" spans="2:45" ht="15" customHeight="1" x14ac:dyDescent="0.35">
      <c r="B326" s="131" t="s">
        <v>217</v>
      </c>
      <c r="C326" s="131"/>
      <c r="D326" s="131"/>
      <c r="E326" s="131"/>
      <c r="F326" s="131"/>
      <c r="G326" s="131"/>
      <c r="H326" s="131"/>
      <c r="I326" s="131"/>
      <c r="J326" s="131"/>
      <c r="K326" s="131"/>
      <c r="L326" s="294">
        <v>0</v>
      </c>
      <c r="M326" s="294">
        <v>0</v>
      </c>
      <c r="N326" s="294">
        <v>0</v>
      </c>
      <c r="O326" s="294">
        <v>0</v>
      </c>
      <c r="P326" s="294">
        <v>0</v>
      </c>
      <c r="Q326" s="294">
        <v>0</v>
      </c>
      <c r="R326" s="294">
        <v>0</v>
      </c>
      <c r="S326" s="294">
        <v>0</v>
      </c>
      <c r="T326" s="294">
        <v>0</v>
      </c>
      <c r="U326" s="294">
        <v>0</v>
      </c>
      <c r="V326" s="294">
        <v>0</v>
      </c>
      <c r="W326" s="294">
        <v>0</v>
      </c>
      <c r="X326" s="294">
        <v>29.9</v>
      </c>
      <c r="Y326" s="294">
        <v>30.124504253000147</v>
      </c>
      <c r="Z326" s="294">
        <v>-27.830011033699964</v>
      </c>
      <c r="AA326" s="294">
        <f t="shared" si="128"/>
        <v>27.892678382299898</v>
      </c>
      <c r="AB326" s="294"/>
      <c r="AC326" s="294">
        <v>7.1352827889000086</v>
      </c>
      <c r="AD326" s="294">
        <v>14.308213841599992</v>
      </c>
      <c r="AE326" s="294">
        <v>20.613863847699974</v>
      </c>
      <c r="AF326" s="294">
        <v>27.830011033699964</v>
      </c>
      <c r="AG326" s="294">
        <v>5.9838232839999952</v>
      </c>
      <c r="AH326" s="294">
        <v>12.267789341900041</v>
      </c>
      <c r="AI326" s="294">
        <v>18.339752551299991</v>
      </c>
      <c r="AJ326" s="294">
        <v>27.892678382299898</v>
      </c>
      <c r="AL326" s="294">
        <f t="shared" si="129"/>
        <v>7.1352827889000086</v>
      </c>
      <c r="AM326" s="294">
        <f t="shared" si="130"/>
        <v>7.1729310526999832</v>
      </c>
      <c r="AN326" s="294">
        <f t="shared" si="131"/>
        <v>6.3056500060999827</v>
      </c>
      <c r="AO326" s="294">
        <f t="shared" si="132"/>
        <v>7.2161471859999899</v>
      </c>
      <c r="AP326" s="294">
        <f t="shared" si="133"/>
        <v>5.9838232839999952</v>
      </c>
      <c r="AQ326" s="294">
        <f t="shared" si="134"/>
        <v>6.283966057900046</v>
      </c>
      <c r="AR326" s="294">
        <f t="shared" si="134"/>
        <v>6.07196320939995</v>
      </c>
      <c r="AS326" s="294">
        <f t="shared" si="134"/>
        <v>9.5529258309999072</v>
      </c>
    </row>
    <row r="327" spans="2:45" ht="15" customHeight="1" x14ac:dyDescent="0.35">
      <c r="B327" s="131" t="s">
        <v>218</v>
      </c>
      <c r="C327" s="131"/>
      <c r="D327" s="131"/>
      <c r="E327" s="131"/>
      <c r="F327" s="131"/>
      <c r="G327" s="131"/>
      <c r="H327" s="131"/>
      <c r="I327" s="131"/>
      <c r="J327" s="131"/>
      <c r="K327" s="131"/>
      <c r="L327" s="294">
        <v>0</v>
      </c>
      <c r="M327" s="294">
        <v>0</v>
      </c>
      <c r="N327" s="294">
        <v>0</v>
      </c>
      <c r="O327" s="294">
        <v>0</v>
      </c>
      <c r="P327" s="294">
        <v>0</v>
      </c>
      <c r="Q327" s="294">
        <v>0</v>
      </c>
      <c r="R327" s="294">
        <v>0</v>
      </c>
      <c r="S327" s="294">
        <v>0</v>
      </c>
      <c r="T327" s="294">
        <v>0</v>
      </c>
      <c r="U327" s="294">
        <v>0</v>
      </c>
      <c r="V327" s="294">
        <v>0</v>
      </c>
      <c r="W327" s="294">
        <v>0</v>
      </c>
      <c r="X327" s="294">
        <v>21.13</v>
      </c>
      <c r="Y327" s="294">
        <v>16.437771356799949</v>
      </c>
      <c r="Z327" s="294">
        <v>-22.303340649300015</v>
      </c>
      <c r="AA327" s="294">
        <f t="shared" si="128"/>
        <v>23.741379416800001</v>
      </c>
      <c r="AB327" s="294"/>
      <c r="AC327" s="294">
        <v>5.7206539102000002</v>
      </c>
      <c r="AD327" s="294">
        <v>10.279214425900008</v>
      </c>
      <c r="AE327" s="294">
        <v>16.478997091300005</v>
      </c>
      <c r="AF327" s="294">
        <v>22.303340649300015</v>
      </c>
      <c r="AG327" s="294">
        <v>6.8023216123999992</v>
      </c>
      <c r="AH327" s="294">
        <v>12.550828286800003</v>
      </c>
      <c r="AI327" s="294">
        <v>18.799598059600001</v>
      </c>
      <c r="AJ327" s="294">
        <v>23.741379416800001</v>
      </c>
      <c r="AL327" s="294">
        <f t="shared" si="129"/>
        <v>5.7206539102000002</v>
      </c>
      <c r="AM327" s="294">
        <f t="shared" si="130"/>
        <v>4.558560515700008</v>
      </c>
      <c r="AN327" s="294">
        <f t="shared" si="131"/>
        <v>6.1997826653999972</v>
      </c>
      <c r="AO327" s="294">
        <f t="shared" si="132"/>
        <v>5.8243435580000096</v>
      </c>
      <c r="AP327" s="294">
        <f t="shared" si="133"/>
        <v>6.8023216123999992</v>
      </c>
      <c r="AQ327" s="294">
        <f t="shared" si="134"/>
        <v>5.7485066744000042</v>
      </c>
      <c r="AR327" s="294">
        <f t="shared" si="134"/>
        <v>6.2487697727999976</v>
      </c>
      <c r="AS327" s="294">
        <f t="shared" si="134"/>
        <v>4.9417813572</v>
      </c>
    </row>
    <row r="328" spans="2:45" ht="15" customHeight="1" x14ac:dyDescent="0.35">
      <c r="B328" s="131" t="s">
        <v>219</v>
      </c>
      <c r="C328" s="131"/>
      <c r="D328" s="131"/>
      <c r="E328" s="131"/>
      <c r="F328" s="131"/>
      <c r="G328" s="131"/>
      <c r="H328" s="131"/>
      <c r="I328" s="131"/>
      <c r="J328" s="131"/>
      <c r="K328" s="131"/>
      <c r="L328" s="294">
        <v>0</v>
      </c>
      <c r="M328" s="294">
        <v>0</v>
      </c>
      <c r="N328" s="294">
        <v>0</v>
      </c>
      <c r="O328" s="294">
        <v>0</v>
      </c>
      <c r="P328" s="294">
        <v>0</v>
      </c>
      <c r="Q328" s="294">
        <v>0</v>
      </c>
      <c r="R328" s="294">
        <v>0</v>
      </c>
      <c r="S328" s="294">
        <v>0</v>
      </c>
      <c r="T328" s="294">
        <v>0</v>
      </c>
      <c r="U328" s="294">
        <v>0</v>
      </c>
      <c r="V328" s="294">
        <v>0</v>
      </c>
      <c r="W328" s="294">
        <v>0</v>
      </c>
      <c r="X328" s="294">
        <v>1.02</v>
      </c>
      <c r="Y328" s="294">
        <v>4.2137932614000473</v>
      </c>
      <c r="Z328" s="294">
        <v>-3.6950371632000136</v>
      </c>
      <c r="AA328" s="294">
        <f t="shared" si="128"/>
        <v>30.721783897300025</v>
      </c>
      <c r="AB328" s="294"/>
      <c r="AC328" s="294">
        <v>1.3079165810999995</v>
      </c>
      <c r="AD328" s="294">
        <v>1.2428854394000159</v>
      </c>
      <c r="AE328" s="294">
        <v>1.5151657698000098</v>
      </c>
      <c r="AF328" s="294">
        <v>3.6950371632000136</v>
      </c>
      <c r="AG328" s="294">
        <v>7.4919807221000028</v>
      </c>
      <c r="AH328" s="294">
        <v>15.51310091490001</v>
      </c>
      <c r="AI328" s="294">
        <v>23.170113112600013</v>
      </c>
      <c r="AJ328" s="294">
        <v>30.721783897300025</v>
      </c>
      <c r="AL328" s="294">
        <f t="shared" si="129"/>
        <v>1.3079165810999995</v>
      </c>
      <c r="AM328" s="294">
        <f t="shared" si="130"/>
        <v>-6.5031141699983586E-2</v>
      </c>
      <c r="AN328" s="294">
        <f t="shared" si="131"/>
        <v>0.27228033039999389</v>
      </c>
      <c r="AO328" s="294">
        <f t="shared" si="132"/>
        <v>2.1798713934000036</v>
      </c>
      <c r="AP328" s="294">
        <f t="shared" si="133"/>
        <v>7.4919807221000028</v>
      </c>
      <c r="AQ328" s="294">
        <f t="shared" si="134"/>
        <v>8.0211201928000069</v>
      </c>
      <c r="AR328" s="294">
        <f t="shared" si="134"/>
        <v>7.6570121977000039</v>
      </c>
      <c r="AS328" s="294">
        <f t="shared" si="134"/>
        <v>7.5516707847000113</v>
      </c>
    </row>
    <row r="329" spans="2:45" ht="15" customHeight="1" x14ac:dyDescent="0.35">
      <c r="B329" s="130" t="s">
        <v>220</v>
      </c>
      <c r="C329" s="130"/>
      <c r="D329" s="130"/>
      <c r="E329" s="130"/>
      <c r="F329" s="130"/>
      <c r="G329" s="130"/>
      <c r="H329" s="130"/>
      <c r="I329" s="130"/>
      <c r="J329" s="130"/>
      <c r="K329" s="130"/>
      <c r="L329" s="294">
        <v>0</v>
      </c>
      <c r="M329" s="294">
        <v>0</v>
      </c>
      <c r="N329" s="294">
        <v>0</v>
      </c>
      <c r="O329" s="294">
        <v>0</v>
      </c>
      <c r="P329" s="294">
        <v>0</v>
      </c>
      <c r="Q329" s="294">
        <v>0</v>
      </c>
      <c r="R329" s="294">
        <v>0</v>
      </c>
      <c r="S329" s="294">
        <v>0</v>
      </c>
      <c r="T329" s="294">
        <v>0</v>
      </c>
      <c r="U329" s="294">
        <v>0</v>
      </c>
      <c r="V329" s="294">
        <v>0</v>
      </c>
      <c r="W329" s="294">
        <v>0</v>
      </c>
      <c r="X329" s="294">
        <v>-0.35</v>
      </c>
      <c r="Y329" s="294">
        <v>3.1309067142000004</v>
      </c>
      <c r="Z329" s="294">
        <v>-0.37639734999999991</v>
      </c>
      <c r="AA329" s="294">
        <f t="shared" si="128"/>
        <v>0.74617486299999969</v>
      </c>
      <c r="AC329" s="294">
        <v>3.2048259999999988E-2</v>
      </c>
      <c r="AD329" s="294">
        <v>-7.7109999999999271E-3</v>
      </c>
      <c r="AE329" s="294">
        <v>-7.7167209999999861E-2</v>
      </c>
      <c r="AF329" s="294">
        <v>-0.37639734999999991</v>
      </c>
      <c r="AG329" s="294">
        <v>4.2275600000000212E-2</v>
      </c>
      <c r="AH329" s="294">
        <v>-3.1566847869999997</v>
      </c>
      <c r="AI329" s="294">
        <v>0.43386496290000109</v>
      </c>
      <c r="AJ329" s="294">
        <v>0.74617486299999969</v>
      </c>
      <c r="AL329" s="294">
        <f t="shared" si="129"/>
        <v>3.2048259999999988E-2</v>
      </c>
      <c r="AM329" s="294">
        <f t="shared" si="130"/>
        <v>-3.9759259999999914E-2</v>
      </c>
      <c r="AN329" s="294">
        <f t="shared" si="131"/>
        <v>-6.9456209999999935E-2</v>
      </c>
      <c r="AO329" s="294">
        <f t="shared" si="132"/>
        <v>-0.29923014000000003</v>
      </c>
      <c r="AP329" s="294">
        <f t="shared" si="133"/>
        <v>4.2275600000000212E-2</v>
      </c>
      <c r="AQ329" s="294">
        <f t="shared" si="134"/>
        <v>-3.1989603870000001</v>
      </c>
      <c r="AR329" s="294">
        <f t="shared" si="134"/>
        <v>3.590549749900001</v>
      </c>
      <c r="AS329" s="294">
        <f t="shared" si="134"/>
        <v>0.31230990009999859</v>
      </c>
    </row>
    <row r="330" spans="2:45" ht="15" customHeight="1" x14ac:dyDescent="0.35">
      <c r="B330" s="40" t="s">
        <v>70</v>
      </c>
      <c r="C330" s="40"/>
      <c r="D330" s="40"/>
      <c r="E330" s="40"/>
      <c r="F330" s="40"/>
      <c r="G330" s="40"/>
      <c r="H330" s="40"/>
      <c r="I330" s="40"/>
      <c r="J330" s="40"/>
      <c r="K330" s="40"/>
      <c r="L330" s="285">
        <v>0</v>
      </c>
      <c r="M330" s="285">
        <v>0</v>
      </c>
      <c r="N330" s="285">
        <v>0</v>
      </c>
      <c r="O330" s="285">
        <v>0</v>
      </c>
      <c r="P330" s="285">
        <v>0</v>
      </c>
      <c r="Q330" s="285">
        <v>0</v>
      </c>
      <c r="R330" s="285">
        <v>0</v>
      </c>
      <c r="S330" s="285">
        <v>0</v>
      </c>
      <c r="T330" s="285">
        <v>0</v>
      </c>
      <c r="U330" s="285">
        <v>0</v>
      </c>
      <c r="V330" s="285">
        <v>0</v>
      </c>
      <c r="W330" s="285">
        <v>0</v>
      </c>
      <c r="X330" s="285">
        <v>34.76</v>
      </c>
      <c r="Y330" s="285">
        <v>68.119443532199881</v>
      </c>
      <c r="Z330" s="285">
        <v>84.433944569900063</v>
      </c>
      <c r="AA330" s="285">
        <f t="shared" si="128"/>
        <v>63.909448941100017</v>
      </c>
      <c r="AC330" s="285">
        <v>18.974886824199999</v>
      </c>
      <c r="AD330" s="285">
        <v>41.089926511900011</v>
      </c>
      <c r="AE330" s="285">
        <v>64.396557290099949</v>
      </c>
      <c r="AF330" s="285">
        <v>84.433944569900063</v>
      </c>
      <c r="AG330" s="285">
        <v>11.357436455999999</v>
      </c>
      <c r="AH330" s="285">
        <v>25.985736745599915</v>
      </c>
      <c r="AI330" s="285">
        <v>46.962651754599982</v>
      </c>
      <c r="AJ330" s="285">
        <v>63.909448941100017</v>
      </c>
      <c r="AL330" s="285">
        <f t="shared" si="129"/>
        <v>18.974886824199999</v>
      </c>
      <c r="AM330" s="285">
        <f t="shared" si="130"/>
        <v>22.115039687700012</v>
      </c>
      <c r="AN330" s="285">
        <f t="shared" si="131"/>
        <v>23.306630778199938</v>
      </c>
      <c r="AO330" s="285">
        <f t="shared" si="132"/>
        <v>20.037387279800114</v>
      </c>
      <c r="AP330" s="285">
        <f t="shared" si="133"/>
        <v>11.357436455999999</v>
      </c>
      <c r="AQ330" s="285">
        <f t="shared" si="134"/>
        <v>14.628300289599917</v>
      </c>
      <c r="AR330" s="285">
        <f t="shared" si="134"/>
        <v>20.976915009000066</v>
      </c>
      <c r="AS330" s="285">
        <f t="shared" si="134"/>
        <v>16.946797186500035</v>
      </c>
    </row>
    <row r="331" spans="2:45" ht="15" customHeight="1" x14ac:dyDescent="0.35">
      <c r="B331" s="132" t="s">
        <v>221</v>
      </c>
      <c r="C331" s="132"/>
      <c r="D331" s="132"/>
      <c r="E331" s="132"/>
      <c r="F331" s="132"/>
      <c r="G331" s="132"/>
      <c r="H331" s="132"/>
      <c r="I331" s="132"/>
      <c r="J331" s="132"/>
      <c r="K331" s="132"/>
      <c r="L331" s="392" t="s">
        <v>18</v>
      </c>
      <c r="M331" s="392" t="s">
        <v>18</v>
      </c>
      <c r="N331" s="392" t="s">
        <v>18</v>
      </c>
      <c r="O331" s="392" t="s">
        <v>18</v>
      </c>
      <c r="P331" s="392" t="s">
        <v>18</v>
      </c>
      <c r="Q331" s="392" t="s">
        <v>18</v>
      </c>
      <c r="R331" s="392" t="s">
        <v>18</v>
      </c>
      <c r="S331" s="392" t="s">
        <v>18</v>
      </c>
      <c r="T331" s="392" t="s">
        <v>18</v>
      </c>
      <c r="U331" s="392" t="s">
        <v>18</v>
      </c>
      <c r="V331" s="392" t="s">
        <v>18</v>
      </c>
      <c r="W331" s="392" t="s">
        <v>18</v>
      </c>
      <c r="X331" s="308">
        <v>0.41</v>
      </c>
      <c r="Y331" s="308">
        <v>0.59498639004361753</v>
      </c>
      <c r="Z331" s="308">
        <v>0.62047080621493367</v>
      </c>
      <c r="AA331" s="308">
        <f t="shared" si="128"/>
        <v>0.46053826226801403</v>
      </c>
      <c r="AC331" s="308">
        <v>0.57839404013822726</v>
      </c>
      <c r="AD331" s="308">
        <v>0.62028883221094411</v>
      </c>
      <c r="AE331" s="308">
        <v>0.6295152850691581</v>
      </c>
      <c r="AF331" s="308">
        <v>0.62047080621493367</v>
      </c>
      <c r="AG331" s="308">
        <v>0.36165599793028491</v>
      </c>
      <c r="AH331" s="308">
        <v>0.37585004663669164</v>
      </c>
      <c r="AI331" s="308">
        <v>0.4528990317493683</v>
      </c>
      <c r="AJ331" s="308">
        <v>0.46053826226801403</v>
      </c>
      <c r="AL331" s="308"/>
      <c r="AM331" s="308"/>
      <c r="AN331" s="308"/>
      <c r="AO331" s="308"/>
      <c r="AP331" s="308"/>
      <c r="AQ331" s="308"/>
      <c r="AR331" s="308"/>
      <c r="AS331" s="308"/>
    </row>
    <row r="332" spans="2:45" ht="15" customHeight="1" x14ac:dyDescent="0.35">
      <c r="B332" s="129" t="s">
        <v>222</v>
      </c>
      <c r="C332" s="129"/>
      <c r="D332" s="129"/>
      <c r="E332" s="129"/>
      <c r="F332" s="129"/>
      <c r="G332" s="129"/>
      <c r="H332" s="129"/>
      <c r="I332" s="129"/>
      <c r="J332" s="129"/>
      <c r="K332" s="129"/>
      <c r="L332" s="294">
        <v>0</v>
      </c>
      <c r="M332" s="294">
        <v>0</v>
      </c>
      <c r="N332" s="294">
        <v>0</v>
      </c>
      <c r="O332" s="294">
        <v>0</v>
      </c>
      <c r="P332" s="294">
        <v>0</v>
      </c>
      <c r="Q332" s="294">
        <v>0</v>
      </c>
      <c r="R332" s="294">
        <v>0</v>
      </c>
      <c r="S332" s="294">
        <v>0</v>
      </c>
      <c r="T332" s="294">
        <v>0</v>
      </c>
      <c r="U332" s="294">
        <v>0</v>
      </c>
      <c r="V332" s="294">
        <v>0</v>
      </c>
      <c r="W332" s="294">
        <v>0</v>
      </c>
      <c r="X332" s="294">
        <v>0</v>
      </c>
      <c r="Y332" s="294">
        <v>-1.999999959494403E-10</v>
      </c>
      <c r="Z332" s="294">
        <v>0</v>
      </c>
      <c r="AA332" s="294">
        <f t="shared" si="128"/>
        <v>0</v>
      </c>
      <c r="AC332" s="294">
        <v>0</v>
      </c>
      <c r="AD332" s="294">
        <v>0</v>
      </c>
      <c r="AE332" s="294">
        <v>0</v>
      </c>
      <c r="AF332" s="294">
        <v>0</v>
      </c>
      <c r="AG332" s="294">
        <v>0</v>
      </c>
      <c r="AH332" s="294">
        <v>0</v>
      </c>
      <c r="AI332" s="294">
        <v>0</v>
      </c>
      <c r="AJ332" s="294">
        <v>0</v>
      </c>
      <c r="AL332" s="294">
        <f t="shared" si="129"/>
        <v>0</v>
      </c>
      <c r="AM332" s="294">
        <f t="shared" si="130"/>
        <v>0</v>
      </c>
      <c r="AN332" s="294">
        <f t="shared" si="131"/>
        <v>0</v>
      </c>
      <c r="AO332" s="294">
        <f t="shared" si="132"/>
        <v>0</v>
      </c>
      <c r="AP332" s="294">
        <f t="shared" si="133"/>
        <v>0</v>
      </c>
      <c r="AQ332" s="294">
        <f t="shared" si="134"/>
        <v>0</v>
      </c>
      <c r="AR332" s="294">
        <f t="shared" si="134"/>
        <v>0</v>
      </c>
      <c r="AS332" s="294">
        <f t="shared" si="134"/>
        <v>0</v>
      </c>
    </row>
    <row r="333" spans="2:45" ht="15" customHeight="1" x14ac:dyDescent="0.35">
      <c r="B333" s="129" t="s">
        <v>223</v>
      </c>
      <c r="C333" s="129"/>
      <c r="D333" s="129"/>
      <c r="E333" s="129"/>
      <c r="F333" s="129"/>
      <c r="G333" s="129"/>
      <c r="H333" s="129"/>
      <c r="I333" s="129"/>
      <c r="J333" s="129"/>
      <c r="K333" s="129"/>
      <c r="L333" s="294">
        <v>0</v>
      </c>
      <c r="M333" s="294">
        <v>0</v>
      </c>
      <c r="N333" s="294">
        <v>0</v>
      </c>
      <c r="O333" s="294">
        <v>0</v>
      </c>
      <c r="P333" s="294">
        <v>0</v>
      </c>
      <c r="Q333" s="294">
        <v>0</v>
      </c>
      <c r="R333" s="294">
        <v>0</v>
      </c>
      <c r="S333" s="294">
        <v>0</v>
      </c>
      <c r="T333" s="294">
        <v>0</v>
      </c>
      <c r="U333" s="294">
        <v>0</v>
      </c>
      <c r="V333" s="294">
        <v>0</v>
      </c>
      <c r="W333" s="294">
        <v>0</v>
      </c>
      <c r="X333" s="294">
        <v>23.11</v>
      </c>
      <c r="Y333" s="294">
        <v>59.677628659599932</v>
      </c>
      <c r="Z333" s="294">
        <v>81.091050179900009</v>
      </c>
      <c r="AA333" s="294">
        <f t="shared" si="128"/>
        <v>57.129294426300092</v>
      </c>
      <c r="AC333" s="294">
        <v>15.654153566500007</v>
      </c>
      <c r="AD333" s="294">
        <v>31.051553968799993</v>
      </c>
      <c r="AE333" s="294">
        <v>45.218003739600029</v>
      </c>
      <c r="AF333" s="294">
        <v>81.091050179900009</v>
      </c>
      <c r="AG333" s="294">
        <v>13.930539968100007</v>
      </c>
      <c r="AH333" s="294">
        <v>26.660416661000006</v>
      </c>
      <c r="AI333" s="294">
        <v>38.812308038400005</v>
      </c>
      <c r="AJ333" s="294">
        <v>57.129294426300092</v>
      </c>
      <c r="AL333" s="294">
        <f t="shared" si="129"/>
        <v>15.654153566500007</v>
      </c>
      <c r="AM333" s="294">
        <f t="shared" si="130"/>
        <v>15.397400402299986</v>
      </c>
      <c r="AN333" s="294">
        <f t="shared" si="131"/>
        <v>14.166449770800035</v>
      </c>
      <c r="AO333" s="294">
        <f t="shared" si="132"/>
        <v>35.87304644029998</v>
      </c>
      <c r="AP333" s="294">
        <f t="shared" si="133"/>
        <v>13.930539968100007</v>
      </c>
      <c r="AQ333" s="294">
        <f t="shared" si="134"/>
        <v>12.7298766929</v>
      </c>
      <c r="AR333" s="294">
        <f t="shared" si="134"/>
        <v>12.151891377399998</v>
      </c>
      <c r="AS333" s="294">
        <f t="shared" si="134"/>
        <v>18.316986387900087</v>
      </c>
    </row>
    <row r="334" spans="2:45" ht="15" customHeight="1" x14ac:dyDescent="0.35">
      <c r="B334" s="129" t="s">
        <v>224</v>
      </c>
      <c r="C334" s="129"/>
      <c r="D334" s="129"/>
      <c r="E334" s="129"/>
      <c r="F334" s="129"/>
      <c r="G334" s="129"/>
      <c r="H334" s="129"/>
      <c r="I334" s="129"/>
      <c r="J334" s="129"/>
      <c r="K334" s="129"/>
      <c r="L334" s="294">
        <v>0</v>
      </c>
      <c r="M334" s="294">
        <v>0</v>
      </c>
      <c r="N334" s="294">
        <v>0</v>
      </c>
      <c r="O334" s="294">
        <v>0</v>
      </c>
      <c r="P334" s="294">
        <v>0</v>
      </c>
      <c r="Q334" s="294">
        <v>0</v>
      </c>
      <c r="R334" s="294">
        <v>0</v>
      </c>
      <c r="S334" s="294">
        <v>0</v>
      </c>
      <c r="T334" s="294">
        <v>0</v>
      </c>
      <c r="U334" s="294">
        <v>0</v>
      </c>
      <c r="V334" s="294">
        <v>0</v>
      </c>
      <c r="W334" s="294">
        <v>0</v>
      </c>
      <c r="X334" s="294">
        <v>1.39</v>
      </c>
      <c r="Y334" s="294">
        <v>2.8676115158000002</v>
      </c>
      <c r="Z334" s="294">
        <v>0.91782120989999993</v>
      </c>
      <c r="AA334" s="294">
        <f t="shared" si="128"/>
        <v>0.52485786009999991</v>
      </c>
      <c r="AC334" s="294">
        <v>0.3618917203</v>
      </c>
      <c r="AD334" s="294">
        <v>0.50305711000000009</v>
      </c>
      <c r="AE334" s="294">
        <v>0.74651935980000039</v>
      </c>
      <c r="AF334" s="294">
        <v>0.91782120989999993</v>
      </c>
      <c r="AG334" s="294">
        <v>3.0884689999999996E-2</v>
      </c>
      <c r="AH334" s="294">
        <v>8.282661999999999E-2</v>
      </c>
      <c r="AI334" s="294">
        <v>0.35541318000000005</v>
      </c>
      <c r="AJ334" s="294">
        <v>0.52485786009999991</v>
      </c>
      <c r="AL334" s="294">
        <f t="shared" si="129"/>
        <v>0.3618917203</v>
      </c>
      <c r="AM334" s="294">
        <f t="shared" si="130"/>
        <v>0.14116538970000009</v>
      </c>
      <c r="AN334" s="294">
        <f t="shared" si="131"/>
        <v>0.24346224980000031</v>
      </c>
      <c r="AO334" s="294">
        <f t="shared" si="132"/>
        <v>0.17130185009999954</v>
      </c>
      <c r="AP334" s="294">
        <f t="shared" si="133"/>
        <v>3.0884689999999996E-2</v>
      </c>
      <c r="AQ334" s="294">
        <f t="shared" si="134"/>
        <v>5.1941929999999997E-2</v>
      </c>
      <c r="AR334" s="294">
        <f t="shared" si="134"/>
        <v>0.27258656000000003</v>
      </c>
      <c r="AS334" s="294">
        <f t="shared" si="134"/>
        <v>0.16944468009999986</v>
      </c>
    </row>
    <row r="335" spans="2:45" ht="15" customHeight="1" x14ac:dyDescent="0.35">
      <c r="B335" s="6" t="s">
        <v>166</v>
      </c>
      <c r="C335" s="6"/>
      <c r="D335" s="6"/>
      <c r="E335" s="6"/>
      <c r="F335" s="6"/>
      <c r="G335" s="6"/>
      <c r="H335" s="6"/>
      <c r="I335" s="6"/>
      <c r="J335" s="6"/>
      <c r="K335" s="6"/>
      <c r="L335" s="285">
        <v>0</v>
      </c>
      <c r="M335" s="285">
        <v>0</v>
      </c>
      <c r="N335" s="285">
        <v>0</v>
      </c>
      <c r="O335" s="285">
        <v>0</v>
      </c>
      <c r="P335" s="285">
        <v>0</v>
      </c>
      <c r="Q335" s="285">
        <v>0</v>
      </c>
      <c r="R335" s="285">
        <v>0</v>
      </c>
      <c r="S335" s="285">
        <v>0</v>
      </c>
      <c r="T335" s="285">
        <v>0</v>
      </c>
      <c r="U335" s="285">
        <v>0</v>
      </c>
      <c r="V335" s="285">
        <v>0</v>
      </c>
      <c r="W335" s="285">
        <v>0</v>
      </c>
      <c r="X335" s="285">
        <v>13.04</v>
      </c>
      <c r="Y335" s="285">
        <v>11.309426388599947</v>
      </c>
      <c r="Z335" s="285">
        <v>4.2607155999000268</v>
      </c>
      <c r="AA335" s="285">
        <f t="shared" si="128"/>
        <v>7.3050123748999045</v>
      </c>
      <c r="AC335" s="285">
        <v>3.6826249779999851</v>
      </c>
      <c r="AD335" s="285">
        <v>10.541429653099971</v>
      </c>
      <c r="AE335" s="285">
        <v>19.925072910299985</v>
      </c>
      <c r="AF335" s="285">
        <v>4.2607155999000268</v>
      </c>
      <c r="AG335" s="285">
        <v>-2.5422188221000188</v>
      </c>
      <c r="AH335" s="285">
        <v>-0.59185329540011111</v>
      </c>
      <c r="AI335" s="285">
        <v>8.5057568961999479</v>
      </c>
      <c r="AJ335" s="285">
        <v>7.3050123748999045</v>
      </c>
      <c r="AL335" s="285">
        <f t="shared" si="129"/>
        <v>3.6826249779999851</v>
      </c>
      <c r="AM335" s="285">
        <f t="shared" si="130"/>
        <v>6.8588046750999858</v>
      </c>
      <c r="AN335" s="285">
        <f t="shared" si="131"/>
        <v>9.3836432572000135</v>
      </c>
      <c r="AO335" s="285">
        <f t="shared" si="132"/>
        <v>-15.664357310399957</v>
      </c>
      <c r="AP335" s="285">
        <f t="shared" si="133"/>
        <v>-2.5422188221000188</v>
      </c>
      <c r="AQ335" s="285">
        <f t="shared" si="134"/>
        <v>1.9503655266999078</v>
      </c>
      <c r="AR335" s="285">
        <f t="shared" si="134"/>
        <v>9.0976101916000598</v>
      </c>
      <c r="AS335" s="285">
        <f t="shared" si="134"/>
        <v>-1.2007445213000434</v>
      </c>
    </row>
    <row r="338" spans="2:45" ht="15" customHeight="1" x14ac:dyDescent="0.35">
      <c r="B338" s="166" t="s">
        <v>129</v>
      </c>
      <c r="C338" s="166"/>
      <c r="D338" s="166"/>
      <c r="E338" s="166"/>
      <c r="F338" s="166"/>
      <c r="G338" s="166"/>
      <c r="H338" s="166"/>
      <c r="I338" s="166"/>
      <c r="J338" s="166"/>
      <c r="K338" s="166"/>
      <c r="L338" s="218">
        <v>2010</v>
      </c>
      <c r="M338" s="218">
        <v>2011</v>
      </c>
      <c r="N338" s="218">
        <v>2012</v>
      </c>
      <c r="O338" s="218">
        <v>2013</v>
      </c>
      <c r="P338" s="218">
        <v>2014</v>
      </c>
      <c r="Q338" s="218">
        <v>2015</v>
      </c>
      <c r="R338" s="218">
        <v>2016</v>
      </c>
      <c r="S338" s="218">
        <v>2017</v>
      </c>
      <c r="T338" s="218">
        <v>2018</v>
      </c>
      <c r="U338" s="218">
        <v>2019</v>
      </c>
      <c r="V338" s="218">
        <v>2020</v>
      </c>
      <c r="W338" s="218">
        <v>2021</v>
      </c>
      <c r="X338" s="218">
        <v>2022</v>
      </c>
      <c r="Y338" s="218">
        <v>2023</v>
      </c>
      <c r="Z338" s="219">
        <v>2024</v>
      </c>
      <c r="AA338" s="220">
        <v>2025</v>
      </c>
      <c r="AC338" s="221" t="s">
        <v>3</v>
      </c>
      <c r="AD338" s="221" t="s">
        <v>4</v>
      </c>
      <c r="AE338" s="221" t="s">
        <v>5</v>
      </c>
      <c r="AF338" s="221">
        <v>2024</v>
      </c>
      <c r="AG338" s="222" t="s">
        <v>6</v>
      </c>
      <c r="AH338" s="222" t="s">
        <v>7</v>
      </c>
      <c r="AI338" s="222" t="s">
        <v>8</v>
      </c>
      <c r="AJ338" s="222">
        <v>2025</v>
      </c>
      <c r="AL338" s="221" t="s">
        <v>3</v>
      </c>
      <c r="AM338" s="221" t="s">
        <v>24</v>
      </c>
      <c r="AN338" s="221" t="s">
        <v>25</v>
      </c>
      <c r="AO338" s="221" t="s">
        <v>26</v>
      </c>
      <c r="AP338" s="222" t="s">
        <v>6</v>
      </c>
      <c r="AQ338" s="222" t="s">
        <v>27</v>
      </c>
      <c r="AR338" s="222" t="s">
        <v>28</v>
      </c>
      <c r="AS338" s="222" t="s">
        <v>29</v>
      </c>
    </row>
    <row r="339" spans="2:45" ht="15" customHeight="1" x14ac:dyDescent="0.35">
      <c r="B339" s="6" t="s">
        <v>225</v>
      </c>
      <c r="C339" s="6"/>
      <c r="D339" s="6"/>
      <c r="E339" s="6"/>
      <c r="F339" s="6"/>
      <c r="G339" s="6"/>
      <c r="H339" s="6"/>
      <c r="I339" s="6"/>
      <c r="J339" s="6"/>
      <c r="K339" s="6"/>
      <c r="L339" s="285">
        <v>0</v>
      </c>
      <c r="M339" s="285">
        <v>0</v>
      </c>
      <c r="N339" s="285">
        <v>0</v>
      </c>
      <c r="O339" s="285">
        <v>0</v>
      </c>
      <c r="P339" s="285">
        <v>0</v>
      </c>
      <c r="Q339" s="285">
        <v>0</v>
      </c>
      <c r="R339" s="285">
        <v>0</v>
      </c>
      <c r="S339" s="285">
        <v>0</v>
      </c>
      <c r="T339" s="285">
        <v>0</v>
      </c>
      <c r="U339" s="285">
        <v>0</v>
      </c>
      <c r="V339" s="285">
        <v>0</v>
      </c>
      <c r="W339" s="285">
        <v>28</v>
      </c>
      <c r="X339" s="285">
        <v>711.33</v>
      </c>
      <c r="Y339" s="285" vm="490">
        <v>889.6199934900003</v>
      </c>
      <c r="Z339" s="285" vm="394">
        <v>1021.7970000000003</v>
      </c>
      <c r="AA339" s="285" vm="911">
        <f t="shared" ref="AA339:AA342" si="135">AJ339</f>
        <v>1145.8224000000009</v>
      </c>
      <c r="AC339" s="285" vm="128">
        <v>917.4453000000002</v>
      </c>
      <c r="AD339" s="318" vm="183">
        <v>939.00000000000091</v>
      </c>
      <c r="AE339" s="285" vm="390">
        <v>955.31370000000027</v>
      </c>
      <c r="AF339" s="285" vm="394">
        <v>1021.7970000000003</v>
      </c>
      <c r="AG339" s="285" vm="575">
        <v>1040.2483</v>
      </c>
      <c r="AH339" s="318" vm="611">
        <v>1057.8344000000011</v>
      </c>
      <c r="AI339" s="318" vm="840">
        <v>1088.8112000000008</v>
      </c>
      <c r="AJ339" s="318" vm="911">
        <v>1145.8224000000009</v>
      </c>
      <c r="AL339" s="285"/>
      <c r="AM339" s="285"/>
      <c r="AN339" s="285"/>
      <c r="AO339" s="285"/>
      <c r="AP339" s="285"/>
      <c r="AQ339" s="285"/>
      <c r="AR339" s="285"/>
      <c r="AS339" s="285"/>
    </row>
    <row r="340" spans="2:45" ht="15" customHeight="1" x14ac:dyDescent="0.35">
      <c r="B340" s="9" t="s">
        <v>196</v>
      </c>
      <c r="C340" s="6"/>
      <c r="D340" s="6"/>
      <c r="E340" s="6"/>
      <c r="F340" s="6"/>
      <c r="G340" s="6"/>
      <c r="H340" s="6"/>
      <c r="I340" s="6"/>
      <c r="J340" s="6"/>
      <c r="K340" s="6"/>
      <c r="L340" s="294">
        <v>0</v>
      </c>
      <c r="M340" s="294">
        <v>0</v>
      </c>
      <c r="N340" s="294">
        <v>0</v>
      </c>
      <c r="O340" s="294">
        <v>0</v>
      </c>
      <c r="P340" s="294">
        <v>0</v>
      </c>
      <c r="Q340" s="294">
        <v>0</v>
      </c>
      <c r="R340" s="294">
        <v>0</v>
      </c>
      <c r="S340" s="294">
        <v>0</v>
      </c>
      <c r="T340" s="294">
        <v>0</v>
      </c>
      <c r="U340" s="294">
        <v>0</v>
      </c>
      <c r="V340" s="294">
        <v>0</v>
      </c>
      <c r="W340" s="294">
        <v>28</v>
      </c>
      <c r="X340" s="294">
        <v>404.63</v>
      </c>
      <c r="Y340" s="294" vm="86">
        <v>402.47022004000002</v>
      </c>
      <c r="Z340" s="294" vm="592">
        <v>402.47019999999998</v>
      </c>
      <c r="AA340" s="294" vm="915">
        <f t="shared" si="135"/>
        <v>402.47019999999998</v>
      </c>
      <c r="AC340" s="294" vm="156">
        <v>402.47020000000003</v>
      </c>
      <c r="AD340" s="292" vm="229">
        <v>402.47020000000003</v>
      </c>
      <c r="AE340" s="286" vm="388">
        <v>402.47020000000003</v>
      </c>
      <c r="AF340" s="286" vm="592">
        <v>402.47019999999998</v>
      </c>
      <c r="AG340" s="286" vm="573">
        <v>402.47020000000003</v>
      </c>
      <c r="AH340" s="292" vm="614">
        <v>402.47019999999998</v>
      </c>
      <c r="AI340" s="292" vm="835">
        <v>402.47020000000003</v>
      </c>
      <c r="AJ340" s="292" vm="915">
        <v>402.47019999999998</v>
      </c>
      <c r="AL340" s="285"/>
      <c r="AM340" s="285"/>
      <c r="AN340" s="285"/>
      <c r="AO340" s="285"/>
      <c r="AP340" s="285"/>
      <c r="AQ340" s="285"/>
      <c r="AR340" s="285"/>
      <c r="AS340" s="285"/>
    </row>
    <row r="341" spans="2:45" ht="15" customHeight="1" x14ac:dyDescent="0.35">
      <c r="B341" s="9" t="s">
        <v>197</v>
      </c>
      <c r="C341" s="6"/>
      <c r="D341" s="6"/>
      <c r="E341" s="6"/>
      <c r="F341" s="6"/>
      <c r="G341" s="6"/>
      <c r="H341" s="6"/>
      <c r="I341" s="6"/>
      <c r="J341" s="6"/>
      <c r="K341" s="6"/>
      <c r="L341" s="294">
        <v>0</v>
      </c>
      <c r="M341" s="294">
        <v>0</v>
      </c>
      <c r="N341" s="294">
        <v>0</v>
      </c>
      <c r="O341" s="294">
        <v>0</v>
      </c>
      <c r="P341" s="294">
        <v>0</v>
      </c>
      <c r="Q341" s="294">
        <v>0</v>
      </c>
      <c r="R341" s="294">
        <v>0</v>
      </c>
      <c r="S341" s="294">
        <v>0</v>
      </c>
      <c r="T341" s="294">
        <v>0</v>
      </c>
      <c r="U341" s="294">
        <v>0</v>
      </c>
      <c r="V341" s="294">
        <v>0</v>
      </c>
      <c r="W341" s="294">
        <v>0</v>
      </c>
      <c r="X341" s="294">
        <v>229.6</v>
      </c>
      <c r="Y341" s="294" vm="489">
        <v>314.95489431999977</v>
      </c>
      <c r="Z341" s="294" vm="408">
        <v>362.66540000000003</v>
      </c>
      <c r="AA341" s="294" vm="912">
        <f t="shared" si="135"/>
        <v>440.48570000000007</v>
      </c>
      <c r="AC341" s="294" vm="155">
        <v>325.03509999999983</v>
      </c>
      <c r="AD341" s="292" vm="255">
        <v>339.80309999999974</v>
      </c>
      <c r="AE341" s="286" vm="389">
        <v>342.87269999999995</v>
      </c>
      <c r="AF341" s="286" vm="408">
        <v>362.66540000000003</v>
      </c>
      <c r="AG341" s="286" vm="574">
        <v>376.33489999999972</v>
      </c>
      <c r="AH341" s="292" vm="613">
        <v>389.06880000000018</v>
      </c>
      <c r="AI341" s="292" vm="849">
        <v>414.57569999999993</v>
      </c>
      <c r="AJ341" s="292" vm="912">
        <v>440.48570000000007</v>
      </c>
      <c r="AL341" s="285"/>
      <c r="AM341" s="285"/>
      <c r="AN341" s="285"/>
      <c r="AO341" s="285"/>
      <c r="AP341" s="285"/>
      <c r="AQ341" s="285"/>
      <c r="AR341" s="285"/>
      <c r="AS341" s="285"/>
    </row>
    <row r="342" spans="2:45" ht="15" customHeight="1" x14ac:dyDescent="0.35">
      <c r="B342" s="9" t="s">
        <v>198</v>
      </c>
      <c r="C342" s="6"/>
      <c r="D342" s="6"/>
      <c r="E342" s="6"/>
      <c r="F342" s="6"/>
      <c r="G342" s="6"/>
      <c r="H342" s="6"/>
      <c r="I342" s="6"/>
      <c r="J342" s="6"/>
      <c r="K342" s="6"/>
      <c r="L342" s="294">
        <v>0</v>
      </c>
      <c r="M342" s="294">
        <v>0</v>
      </c>
      <c r="N342" s="294">
        <v>0</v>
      </c>
      <c r="O342" s="294">
        <v>0</v>
      </c>
      <c r="P342" s="294">
        <v>0</v>
      </c>
      <c r="Q342" s="294">
        <v>0</v>
      </c>
      <c r="R342" s="294">
        <v>0</v>
      </c>
      <c r="S342" s="294">
        <v>0</v>
      </c>
      <c r="T342" s="294">
        <v>0</v>
      </c>
      <c r="U342" s="294">
        <v>0</v>
      </c>
      <c r="V342" s="294">
        <v>0</v>
      </c>
      <c r="W342" s="294">
        <v>0</v>
      </c>
      <c r="X342" s="294">
        <v>77.099999999999994</v>
      </c>
      <c r="Y342" s="294">
        <v>172.19487912999998</v>
      </c>
      <c r="Z342" s="294">
        <v>256.66140000000007</v>
      </c>
      <c r="AA342" s="294">
        <f t="shared" si="135"/>
        <v>302.86649999999992</v>
      </c>
      <c r="AC342" s="294">
        <v>189.93999999999994</v>
      </c>
      <c r="AD342" s="294">
        <v>196.72670000000005</v>
      </c>
      <c r="AE342" s="294">
        <v>209.97079999999997</v>
      </c>
      <c r="AF342" s="294">
        <v>256.66140000000007</v>
      </c>
      <c r="AG342" s="294">
        <v>261.44319999999999</v>
      </c>
      <c r="AH342" s="294">
        <v>266.29539999999992</v>
      </c>
      <c r="AI342" s="294">
        <v>271.76529999999997</v>
      </c>
      <c r="AJ342" s="294">
        <v>302.86649999999992</v>
      </c>
      <c r="AL342" s="285"/>
      <c r="AM342" s="285"/>
      <c r="AN342" s="285"/>
      <c r="AO342" s="285"/>
      <c r="AP342" s="285"/>
      <c r="AQ342" s="285"/>
      <c r="AR342" s="285"/>
      <c r="AS342" s="285"/>
    </row>
    <row r="343" spans="2:45" ht="15" customHeight="1" x14ac:dyDescent="0.35">
      <c r="B343" s="20"/>
      <c r="C343" s="20"/>
      <c r="D343" s="20"/>
      <c r="E343" s="20"/>
      <c r="F343" s="20"/>
      <c r="G343" s="20"/>
      <c r="H343" s="20"/>
      <c r="I343" s="20"/>
      <c r="J343" s="20"/>
      <c r="K343" s="20"/>
      <c r="Q343" s="298"/>
      <c r="R343" s="298"/>
      <c r="S343" s="298"/>
      <c r="T343" s="298"/>
      <c r="U343" s="298"/>
    </row>
    <row r="344" spans="2:45" ht="15" customHeight="1" x14ac:dyDescent="0.35">
      <c r="B344" s="39" t="s">
        <v>105</v>
      </c>
      <c r="C344" s="39"/>
      <c r="D344" s="39"/>
      <c r="E344" s="39"/>
      <c r="F344" s="39"/>
      <c r="G344" s="39"/>
      <c r="H344" s="39"/>
      <c r="I344" s="39"/>
      <c r="J344" s="39"/>
      <c r="K344" s="39"/>
      <c r="L344" s="285">
        <v>0</v>
      </c>
      <c r="M344" s="285">
        <v>0</v>
      </c>
      <c r="N344" s="285">
        <v>0</v>
      </c>
      <c r="O344" s="285">
        <v>0</v>
      </c>
      <c r="P344" s="285">
        <v>0</v>
      </c>
      <c r="Q344" s="285">
        <v>0</v>
      </c>
      <c r="R344" s="285">
        <v>0</v>
      </c>
      <c r="S344" s="285">
        <v>0</v>
      </c>
      <c r="T344" s="285">
        <v>0</v>
      </c>
      <c r="U344" s="285">
        <v>0</v>
      </c>
      <c r="V344" s="285">
        <v>0</v>
      </c>
      <c r="W344" s="304">
        <v>0.2</v>
      </c>
      <c r="X344" s="304">
        <v>0.16</v>
      </c>
      <c r="Y344" s="304" vm="83">
        <v>0.17306424964174708</v>
      </c>
      <c r="Z344" s="304" vm="414">
        <v>0.168966314447727</v>
      </c>
      <c r="AA344" s="304">
        <f>AJ344</f>
        <v>0.16534071417559884</v>
      </c>
      <c r="AC344" s="304" vm="171">
        <v>0.17166030772190577</v>
      </c>
      <c r="AD344" s="304" vm="208">
        <v>0.17881674529507466</v>
      </c>
      <c r="AE344" s="304" vm="333">
        <v>0.17657597398366384</v>
      </c>
      <c r="AF344" s="304" vm="414">
        <v>0.168966314447727</v>
      </c>
      <c r="AG344" s="304">
        <v>0.15918639853317473</v>
      </c>
      <c r="AH344" s="304">
        <v>0.16894590174361729</v>
      </c>
      <c r="AI344" s="304">
        <v>0.17523098116917149</v>
      </c>
      <c r="AJ344" s="304">
        <v>0.16534071417559884</v>
      </c>
      <c r="AL344" s="304"/>
      <c r="AM344" s="304"/>
      <c r="AN344" s="304"/>
      <c r="AO344" s="304"/>
      <c r="AP344" s="304"/>
      <c r="AQ344" s="304"/>
      <c r="AR344" s="304"/>
      <c r="AS344" s="304"/>
    </row>
    <row r="345" spans="2:45" ht="15" customHeight="1" x14ac:dyDescent="0.35">
      <c r="B345" s="129"/>
      <c r="C345" s="129"/>
      <c r="D345" s="129"/>
      <c r="E345" s="129"/>
      <c r="F345" s="129"/>
      <c r="G345" s="129"/>
      <c r="H345" s="129"/>
      <c r="I345" s="129"/>
      <c r="J345" s="129"/>
      <c r="K345" s="129"/>
      <c r="Q345" s="298"/>
      <c r="R345" s="298"/>
      <c r="S345" s="298"/>
      <c r="T345" s="298"/>
      <c r="U345" s="298"/>
    </row>
    <row r="346" spans="2:45" ht="15" customHeight="1" x14ac:dyDescent="0.35">
      <c r="B346" s="39" t="s">
        <v>206</v>
      </c>
      <c r="C346" s="39"/>
      <c r="D346" s="39"/>
      <c r="E346" s="39"/>
      <c r="F346" s="39"/>
      <c r="G346" s="39"/>
      <c r="H346" s="39"/>
      <c r="I346" s="39"/>
      <c r="J346" s="39"/>
      <c r="K346" s="39"/>
      <c r="L346" s="285">
        <v>0</v>
      </c>
      <c r="M346" s="285">
        <v>0</v>
      </c>
      <c r="N346" s="285">
        <v>0</v>
      </c>
      <c r="O346" s="285">
        <v>0</v>
      </c>
      <c r="P346" s="285">
        <v>0</v>
      </c>
      <c r="Q346" s="285">
        <v>0</v>
      </c>
      <c r="R346" s="285">
        <v>0</v>
      </c>
      <c r="S346" s="285">
        <v>0</v>
      </c>
      <c r="T346" s="285">
        <v>0</v>
      </c>
      <c r="U346" s="285">
        <v>0</v>
      </c>
      <c r="V346" s="285">
        <v>0</v>
      </c>
      <c r="W346" s="285">
        <v>22.8</v>
      </c>
      <c r="X346" s="285">
        <v>635.51</v>
      </c>
      <c r="Y346" s="285">
        <v>1184.4572848587898</v>
      </c>
      <c r="Z346" s="285">
        <v>1396.1159899999996</v>
      </c>
      <c r="AA346" s="285">
        <f>AJ346</f>
        <v>1527.1904300000006</v>
      </c>
      <c r="AC346" s="285">
        <v>335.80901</v>
      </c>
      <c r="AD346" s="285">
        <v>709.57625999999982</v>
      </c>
      <c r="AE346" s="285">
        <v>1085.3521700000001</v>
      </c>
      <c r="AF346" s="285">
        <v>1396.1159899999996</v>
      </c>
      <c r="AG346" s="285">
        <v>344.00738999999999</v>
      </c>
      <c r="AH346" s="285">
        <v>754.3171100000003</v>
      </c>
      <c r="AI346" s="285">
        <v>1182.3032599999999</v>
      </c>
      <c r="AJ346" s="285">
        <v>1527.1904300000006</v>
      </c>
      <c r="AL346" s="285">
        <f>AC346</f>
        <v>335.80901</v>
      </c>
      <c r="AM346" s="285">
        <f>AD346-AC346</f>
        <v>373.76724999999982</v>
      </c>
      <c r="AN346" s="285">
        <f>AE346-AD346</f>
        <v>375.77591000000029</v>
      </c>
      <c r="AO346" s="285">
        <f>AF346-AE346</f>
        <v>310.76381999999944</v>
      </c>
      <c r="AP346" s="285">
        <f>AG346</f>
        <v>344.00738999999999</v>
      </c>
      <c r="AQ346" s="285">
        <f>AH346-AG346</f>
        <v>410.30972000000031</v>
      </c>
      <c r="AR346" s="285">
        <f>AI346-AH346</f>
        <v>427.98614999999961</v>
      </c>
      <c r="AS346" s="285">
        <f>AJ346-AI346</f>
        <v>344.88717000000065</v>
      </c>
    </row>
    <row r="347" spans="2:45" ht="15" customHeight="1" x14ac:dyDescent="0.35">
      <c r="B347" s="129"/>
      <c r="C347" s="129"/>
      <c r="D347" s="129"/>
      <c r="E347" s="129"/>
      <c r="F347" s="129"/>
      <c r="G347" s="129"/>
      <c r="H347" s="129"/>
      <c r="I347" s="129"/>
      <c r="J347" s="129"/>
      <c r="K347" s="129"/>
      <c r="M347" s="285"/>
      <c r="N347" s="285"/>
      <c r="O347" s="285"/>
      <c r="P347" s="285"/>
      <c r="Q347" s="285"/>
      <c r="R347" s="285"/>
      <c r="S347" s="285"/>
      <c r="T347" s="285"/>
      <c r="U347" s="285"/>
      <c r="V347" s="285"/>
      <c r="W347" s="285"/>
      <c r="X347" s="285"/>
      <c r="Y347" s="285"/>
      <c r="Z347" s="285"/>
      <c r="AA347" s="285"/>
      <c r="AC347" s="285"/>
      <c r="AD347" s="285"/>
      <c r="AE347" s="285"/>
      <c r="AF347" s="285"/>
      <c r="AG347" s="285"/>
      <c r="AH347" s="285"/>
      <c r="AI347" s="285"/>
      <c r="AJ347" s="285"/>
      <c r="AL347" s="285"/>
      <c r="AM347" s="285"/>
      <c r="AN347" s="285"/>
      <c r="AO347" s="285"/>
      <c r="AP347" s="285"/>
      <c r="AQ347" s="285"/>
      <c r="AR347" s="285"/>
      <c r="AS347" s="285"/>
    </row>
    <row r="348" spans="2:45" ht="15" customHeight="1" x14ac:dyDescent="0.35">
      <c r="B348" s="39" t="s">
        <v>234</v>
      </c>
      <c r="C348" s="39"/>
      <c r="D348" s="39"/>
      <c r="E348" s="39"/>
      <c r="F348" s="39"/>
      <c r="G348" s="39"/>
      <c r="H348" s="39"/>
      <c r="I348" s="39"/>
      <c r="J348" s="39"/>
      <c r="K348" s="39"/>
      <c r="L348" s="285">
        <v>0</v>
      </c>
      <c r="M348" s="285">
        <v>0</v>
      </c>
      <c r="N348" s="285">
        <v>0</v>
      </c>
      <c r="O348" s="285">
        <v>0</v>
      </c>
      <c r="P348" s="285">
        <v>0</v>
      </c>
      <c r="Q348" s="285">
        <v>0</v>
      </c>
      <c r="R348" s="285">
        <v>0</v>
      </c>
      <c r="S348" s="285">
        <v>0</v>
      </c>
      <c r="T348" s="285">
        <v>0</v>
      </c>
      <c r="U348" s="285">
        <v>0</v>
      </c>
      <c r="V348" s="285">
        <v>0</v>
      </c>
      <c r="W348" s="285">
        <v>54.63</v>
      </c>
      <c r="X348" s="285">
        <v>104.21</v>
      </c>
      <c r="Y348" s="285" vm="92">
        <v>98.736964852594824</v>
      </c>
      <c r="Z348" s="285" vm="417">
        <v>92.834415858645841</v>
      </c>
      <c r="AA348" s="285" vm="921">
        <f>AJ348</f>
        <v>84.032146791416196</v>
      </c>
      <c r="AC348" s="285" vm="126">
        <v>91.751023263193574</v>
      </c>
      <c r="AD348" s="318" vm="207">
        <v>98.397459601593738</v>
      </c>
      <c r="AE348" s="285" vm="335">
        <v>90.767237192329901</v>
      </c>
      <c r="AF348" s="285" vm="417">
        <v>92.834415858645841</v>
      </c>
      <c r="AG348" s="285" vm="523">
        <v>89.964906062637283</v>
      </c>
      <c r="AH348" s="318" vm="615">
        <v>84.584984991973784</v>
      </c>
      <c r="AI348" s="318" vm="817">
        <v>83.260054878421016</v>
      </c>
      <c r="AJ348" s="318" vm="921">
        <v>84.032146791416196</v>
      </c>
      <c r="AL348" s="285"/>
      <c r="AM348" s="285"/>
      <c r="AN348" s="285"/>
      <c r="AO348" s="285"/>
      <c r="AP348" s="285"/>
      <c r="AQ348" s="285"/>
      <c r="AR348" s="285"/>
      <c r="AS348" s="285"/>
    </row>
  </sheetData>
  <sortState xmlns:xlrd2="http://schemas.microsoft.com/office/spreadsheetml/2017/richdata2" ref="B319:AB319">
    <sortCondition ref="L319"/>
  </sortState>
  <phoneticPr fontId="33" type="noConversion"/>
  <pageMargins left="0.7" right="0.7" top="0.75" bottom="0.75" header="0.3" footer="0.3"/>
  <pageSetup paperSize="9" orientation="portrait" r:id="rId1"/>
  <ignoredErrors>
    <ignoredError sqref="AL204:AQ204 AP190:AP203 AP205:AP211 AP282:AP309 AP317 AP323:AP335 AP346 AP108:AP118 AP243:AP260" 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codeName="Sheet9">
    <tabColor rgb="FF3E8077"/>
  </sheetPr>
  <dimension ref="B1:O41"/>
  <sheetViews>
    <sheetView showGridLines="0" zoomScale="80" zoomScaleNormal="80" workbookViewId="0">
      <selection activeCell="A2" sqref="A2"/>
    </sheetView>
  </sheetViews>
  <sheetFormatPr defaultRowHeight="14.5" x14ac:dyDescent="0.35"/>
  <cols>
    <col min="1" max="1" width="5.54296875" customWidth="1"/>
    <col min="2" max="2" width="33" customWidth="1"/>
    <col min="3" max="3" width="15.54296875" customWidth="1"/>
    <col min="4" max="4" width="17" customWidth="1"/>
    <col min="5" max="5" width="15.54296875" customWidth="1"/>
    <col min="6" max="6" width="19.1796875" customWidth="1"/>
    <col min="7" max="7" width="15.81640625" customWidth="1"/>
    <col min="8" max="8" width="32.1796875" customWidth="1"/>
  </cols>
  <sheetData>
    <row r="1" spans="2:15" ht="5.15" customHeight="1" x14ac:dyDescent="0.35"/>
    <row r="2" spans="2:15" ht="35" x14ac:dyDescent="0.35">
      <c r="B2" s="167" t="s">
        <v>239</v>
      </c>
      <c r="C2" s="167"/>
      <c r="D2" s="167"/>
      <c r="E2" s="167"/>
      <c r="F2" s="167"/>
      <c r="G2" s="167"/>
      <c r="H2" s="167"/>
      <c r="I2" s="167"/>
      <c r="J2" s="167"/>
      <c r="K2" s="33"/>
      <c r="L2" s="33"/>
      <c r="M2" s="33"/>
      <c r="N2" s="33"/>
      <c r="O2" s="33"/>
    </row>
    <row r="3" spans="2:15" x14ac:dyDescent="0.35">
      <c r="B3" s="166" t="s">
        <v>240</v>
      </c>
      <c r="C3" s="222" t="s">
        <v>241</v>
      </c>
      <c r="D3" s="222" t="s">
        <v>242</v>
      </c>
      <c r="E3" s="222" t="s">
        <v>243</v>
      </c>
      <c r="F3" s="378" t="s">
        <v>244</v>
      </c>
      <c r="G3" s="378" t="s">
        <v>245</v>
      </c>
      <c r="H3" s="378" t="s">
        <v>246</v>
      </c>
      <c r="I3" s="375"/>
      <c r="J3" s="374"/>
      <c r="M3" s="213"/>
    </row>
    <row r="4" spans="2:15" x14ac:dyDescent="0.35">
      <c r="B4" s="55" t="s">
        <v>85</v>
      </c>
      <c r="C4" s="285">
        <f>+C5</f>
        <v>25</v>
      </c>
      <c r="D4" s="247"/>
      <c r="E4" s="247"/>
      <c r="F4" s="376"/>
      <c r="G4" s="376"/>
      <c r="H4" s="376"/>
      <c r="M4" s="213"/>
    </row>
    <row r="5" spans="2:15" x14ac:dyDescent="0.35">
      <c r="B5" t="s">
        <v>452</v>
      </c>
      <c r="C5" s="436">
        <v>25</v>
      </c>
      <c r="D5" s="404">
        <v>2020</v>
      </c>
      <c r="E5" s="407">
        <v>0.65169999999999995</v>
      </c>
      <c r="F5" s="407" t="s">
        <v>60</v>
      </c>
      <c r="G5" s="407" t="s">
        <v>441</v>
      </c>
      <c r="H5" s="407" t="s">
        <v>442</v>
      </c>
    </row>
    <row r="6" spans="2:15" x14ac:dyDescent="0.35">
      <c r="C6" s="285"/>
      <c r="D6" s="405"/>
      <c r="E6" s="405"/>
      <c r="F6" s="405"/>
      <c r="G6" s="405"/>
      <c r="H6" s="405"/>
      <c r="K6" s="393"/>
    </row>
    <row r="7" spans="2:15" x14ac:dyDescent="0.35">
      <c r="B7" s="55" t="s">
        <v>203</v>
      </c>
      <c r="C7" s="285">
        <f>+C8</f>
        <v>487</v>
      </c>
      <c r="D7" s="405"/>
      <c r="E7" s="405"/>
      <c r="F7" s="405"/>
      <c r="G7" s="405"/>
      <c r="H7" s="405"/>
    </row>
    <row r="8" spans="2:15" x14ac:dyDescent="0.35">
      <c r="B8" t="s">
        <v>453</v>
      </c>
      <c r="C8" s="379">
        <v>487</v>
      </c>
      <c r="D8" s="404">
        <v>2021</v>
      </c>
      <c r="E8" s="407">
        <v>0.17499999999999999</v>
      </c>
      <c r="F8" s="407" t="s">
        <v>61</v>
      </c>
      <c r="G8" s="407" t="s">
        <v>443</v>
      </c>
      <c r="H8" s="407" t="s">
        <v>442</v>
      </c>
    </row>
    <row r="9" spans="2:15" x14ac:dyDescent="0.35">
      <c r="C9" s="285"/>
      <c r="D9" s="405"/>
      <c r="E9" s="405"/>
      <c r="F9" s="405"/>
      <c r="G9" s="405"/>
      <c r="H9" s="405"/>
    </row>
    <row r="10" spans="2:15" x14ac:dyDescent="0.35">
      <c r="B10" s="55" t="s">
        <v>454</v>
      </c>
      <c r="C10" s="285">
        <f>+SUM(C11:C14)</f>
        <v>6132</v>
      </c>
      <c r="D10" s="405"/>
      <c r="E10" s="405"/>
      <c r="F10" s="405"/>
      <c r="G10" s="405"/>
      <c r="H10" s="405"/>
    </row>
    <row r="11" spans="2:15" x14ac:dyDescent="0.35">
      <c r="B11" t="s">
        <v>455</v>
      </c>
      <c r="C11" s="379">
        <v>950</v>
      </c>
      <c r="D11" s="404">
        <v>2022</v>
      </c>
      <c r="E11" s="407">
        <v>0.4</v>
      </c>
      <c r="F11" s="407" t="s">
        <v>61</v>
      </c>
      <c r="G11" s="407" t="s">
        <v>443</v>
      </c>
      <c r="H11" s="407" t="s">
        <v>442</v>
      </c>
    </row>
    <row r="12" spans="2:15" x14ac:dyDescent="0.35">
      <c r="B12" t="s">
        <v>456</v>
      </c>
      <c r="C12" s="294">
        <v>882</v>
      </c>
      <c r="D12" s="406">
        <v>2024</v>
      </c>
      <c r="E12" s="408">
        <v>0.95</v>
      </c>
      <c r="F12" s="408" t="s">
        <v>61</v>
      </c>
      <c r="G12" s="408" t="s">
        <v>444</v>
      </c>
      <c r="H12" s="408" t="s">
        <v>442</v>
      </c>
    </row>
    <row r="13" spans="2:15" x14ac:dyDescent="0.35">
      <c r="B13" t="s">
        <v>463</v>
      </c>
      <c r="C13" s="294">
        <v>2000</v>
      </c>
      <c r="D13" s="418">
        <v>2030</v>
      </c>
      <c r="E13" s="408">
        <v>1</v>
      </c>
      <c r="F13" s="408" t="s">
        <v>445</v>
      </c>
      <c r="G13" s="408" t="s">
        <v>18</v>
      </c>
      <c r="H13" s="408" t="s">
        <v>446</v>
      </c>
    </row>
    <row r="14" spans="2:15" x14ac:dyDescent="0.35">
      <c r="B14" t="s">
        <v>470</v>
      </c>
      <c r="C14" s="294">
        <v>2300</v>
      </c>
      <c r="D14" s="406" t="s">
        <v>447</v>
      </c>
      <c r="E14" s="408">
        <v>0.5</v>
      </c>
      <c r="F14" s="408" t="s">
        <v>60</v>
      </c>
      <c r="G14" s="408" t="s">
        <v>18</v>
      </c>
      <c r="H14" s="408" t="s">
        <v>446</v>
      </c>
    </row>
    <row r="15" spans="2:15" x14ac:dyDescent="0.35">
      <c r="C15" s="294"/>
      <c r="D15" s="406"/>
      <c r="E15" s="408"/>
      <c r="F15" s="408"/>
      <c r="G15" s="408"/>
      <c r="H15" s="408"/>
    </row>
    <row r="16" spans="2:15" x14ac:dyDescent="0.35">
      <c r="B16" s="55" t="s">
        <v>315</v>
      </c>
      <c r="C16" s="285">
        <f>+SUM(C17:C20)</f>
        <v>1280</v>
      </c>
      <c r="D16" s="405"/>
      <c r="E16" s="405"/>
      <c r="F16" s="405"/>
      <c r="G16" s="405"/>
      <c r="H16" s="405"/>
    </row>
    <row r="17" spans="2:12" x14ac:dyDescent="0.35">
      <c r="B17" t="s">
        <v>457</v>
      </c>
      <c r="C17" s="379">
        <v>30</v>
      </c>
      <c r="D17" s="404">
        <v>2026</v>
      </c>
      <c r="E17" s="407">
        <v>0.8</v>
      </c>
      <c r="F17" s="407" t="s">
        <v>60</v>
      </c>
      <c r="G17" s="407" t="s">
        <v>441</v>
      </c>
      <c r="H17" s="407" t="s">
        <v>448</v>
      </c>
    </row>
    <row r="18" spans="2:12" x14ac:dyDescent="0.35">
      <c r="B18" t="s">
        <v>458</v>
      </c>
      <c r="C18" s="294">
        <v>500</v>
      </c>
      <c r="D18" s="406" t="s">
        <v>449</v>
      </c>
      <c r="E18" s="408">
        <v>0.4</v>
      </c>
      <c r="F18" s="408" t="s">
        <v>61</v>
      </c>
      <c r="G18" s="408" t="s">
        <v>441</v>
      </c>
      <c r="H18" s="408" t="s">
        <v>450</v>
      </c>
      <c r="L18" s="393"/>
    </row>
    <row r="19" spans="2:12" x14ac:dyDescent="0.35">
      <c r="B19" t="s">
        <v>459</v>
      </c>
      <c r="C19" s="294">
        <v>500</v>
      </c>
      <c r="D19" s="418">
        <v>2026</v>
      </c>
      <c r="E19" s="408">
        <v>0.60499999999999998</v>
      </c>
      <c r="F19" s="408" t="s">
        <v>61</v>
      </c>
      <c r="G19" s="408" t="s">
        <v>441</v>
      </c>
      <c r="H19" s="408" t="s">
        <v>448</v>
      </c>
    </row>
    <row r="20" spans="2:12" x14ac:dyDescent="0.35">
      <c r="B20" t="s">
        <v>472</v>
      </c>
      <c r="C20" s="294">
        <v>250</v>
      </c>
      <c r="D20" s="418" t="s">
        <v>447</v>
      </c>
      <c r="E20" s="408">
        <v>0.9</v>
      </c>
      <c r="F20" s="408" t="s">
        <v>60</v>
      </c>
      <c r="G20" s="408" t="s">
        <v>443</v>
      </c>
      <c r="H20" s="408" t="s">
        <v>446</v>
      </c>
    </row>
    <row r="21" spans="2:12" x14ac:dyDescent="0.35">
      <c r="C21" s="285"/>
      <c r="D21" s="405"/>
      <c r="E21" s="405"/>
      <c r="F21" s="405"/>
      <c r="G21" s="405"/>
      <c r="H21" s="405"/>
    </row>
    <row r="22" spans="2:12" x14ac:dyDescent="0.35">
      <c r="B22" s="55" t="s">
        <v>460</v>
      </c>
      <c r="C22" s="394">
        <f>+SUM(C23:C25)</f>
        <v>6800</v>
      </c>
      <c r="D22" s="405"/>
      <c r="E22" s="405"/>
      <c r="F22" s="405"/>
      <c r="G22" s="405"/>
      <c r="H22" s="405"/>
    </row>
    <row r="23" spans="2:12" x14ac:dyDescent="0.35">
      <c r="B23" t="s">
        <v>464</v>
      </c>
      <c r="C23" s="403">
        <v>2400</v>
      </c>
      <c r="D23" s="419">
        <v>2030</v>
      </c>
      <c r="E23" s="409">
        <v>1</v>
      </c>
      <c r="F23" s="409" t="s">
        <v>61</v>
      </c>
      <c r="G23" s="409" t="s">
        <v>18</v>
      </c>
      <c r="H23" s="409" t="s">
        <v>446</v>
      </c>
    </row>
    <row r="24" spans="2:12" x14ac:dyDescent="0.35">
      <c r="B24" t="s">
        <v>465</v>
      </c>
      <c r="C24" s="294">
        <v>2400</v>
      </c>
      <c r="D24" s="418">
        <v>2030</v>
      </c>
      <c r="E24" s="408">
        <v>0.5</v>
      </c>
      <c r="F24" s="408" t="s">
        <v>61</v>
      </c>
      <c r="G24" s="408" t="s">
        <v>18</v>
      </c>
      <c r="H24" s="408" t="s">
        <v>446</v>
      </c>
    </row>
    <row r="25" spans="2:12" x14ac:dyDescent="0.35">
      <c r="B25" t="s">
        <v>466</v>
      </c>
      <c r="C25" s="294">
        <v>2000</v>
      </c>
      <c r="D25" s="418">
        <v>2030</v>
      </c>
      <c r="E25" s="408">
        <v>0.5</v>
      </c>
      <c r="F25" s="408" t="s">
        <v>60</v>
      </c>
      <c r="G25" s="408" t="s">
        <v>18</v>
      </c>
      <c r="H25" s="408" t="s">
        <v>446</v>
      </c>
    </row>
    <row r="26" spans="2:12" x14ac:dyDescent="0.35">
      <c r="C26" s="285"/>
      <c r="D26" s="405"/>
      <c r="E26" s="405"/>
      <c r="F26" s="405"/>
      <c r="G26" s="405"/>
      <c r="H26" s="405"/>
    </row>
    <row r="27" spans="2:12" x14ac:dyDescent="0.35">
      <c r="B27" s="55" t="s">
        <v>429</v>
      </c>
      <c r="C27" s="285">
        <f>+C28</f>
        <v>390</v>
      </c>
      <c r="D27" s="405"/>
      <c r="E27" s="405"/>
      <c r="F27" s="405"/>
      <c r="G27" s="405"/>
      <c r="H27" s="405"/>
    </row>
    <row r="28" spans="2:12" x14ac:dyDescent="0.35">
      <c r="B28" t="s">
        <v>461</v>
      </c>
      <c r="C28" s="379">
        <v>390</v>
      </c>
      <c r="D28" s="419" t="s">
        <v>451</v>
      </c>
      <c r="E28" s="407">
        <v>1</v>
      </c>
      <c r="F28" s="407" t="s">
        <v>61</v>
      </c>
      <c r="G28" s="407" t="s">
        <v>443</v>
      </c>
      <c r="H28" s="407" t="s">
        <v>448</v>
      </c>
    </row>
    <row r="29" spans="2:12" x14ac:dyDescent="0.35">
      <c r="C29" s="285"/>
      <c r="D29" s="418"/>
      <c r="E29" s="405"/>
      <c r="F29" s="405"/>
      <c r="G29" s="405"/>
      <c r="H29" s="405"/>
    </row>
    <row r="30" spans="2:12" x14ac:dyDescent="0.35">
      <c r="B30" s="55" t="s">
        <v>462</v>
      </c>
      <c r="C30" s="285">
        <f>+SUM(C31:C32)</f>
        <v>2250</v>
      </c>
      <c r="D30" s="418"/>
      <c r="E30" s="405"/>
      <c r="F30" s="405"/>
      <c r="G30" s="405"/>
      <c r="H30" s="405"/>
    </row>
    <row r="31" spans="2:12" x14ac:dyDescent="0.35">
      <c r="B31" t="s">
        <v>467</v>
      </c>
      <c r="C31" s="379">
        <v>1125</v>
      </c>
      <c r="D31" s="419">
        <v>2030</v>
      </c>
      <c r="E31" s="407">
        <v>0.66700000000000004</v>
      </c>
      <c r="F31" s="407" t="s">
        <v>60</v>
      </c>
      <c r="G31" s="407" t="s">
        <v>18</v>
      </c>
      <c r="H31" s="407" t="s">
        <v>446</v>
      </c>
    </row>
    <row r="32" spans="2:12" x14ac:dyDescent="0.35">
      <c r="B32" t="s">
        <v>468</v>
      </c>
      <c r="C32" s="294">
        <v>1125</v>
      </c>
      <c r="D32" s="418">
        <v>2030</v>
      </c>
      <c r="E32" s="408">
        <v>1</v>
      </c>
      <c r="F32" s="408" t="s">
        <v>61</v>
      </c>
      <c r="G32" s="408" t="s">
        <v>18</v>
      </c>
      <c r="H32" s="408" t="s">
        <v>446</v>
      </c>
    </row>
    <row r="33" spans="2:8" x14ac:dyDescent="0.35">
      <c r="C33" s="294"/>
      <c r="D33" s="418"/>
      <c r="E33" s="408"/>
      <c r="F33" s="408"/>
      <c r="G33" s="408"/>
      <c r="H33" s="408"/>
    </row>
    <row r="34" spans="2:8" x14ac:dyDescent="0.35">
      <c r="C34" s="294"/>
      <c r="D34" s="418"/>
      <c r="E34" s="408"/>
      <c r="F34" s="408"/>
      <c r="G34" s="408"/>
      <c r="H34" s="408"/>
    </row>
    <row r="35" spans="2:8" x14ac:dyDescent="0.35">
      <c r="B35" s="55" t="s">
        <v>471</v>
      </c>
      <c r="C35" s="285">
        <f>C36</f>
        <v>1280</v>
      </c>
      <c r="D35" s="418"/>
      <c r="E35" s="405"/>
      <c r="F35" s="405"/>
      <c r="G35" s="405"/>
      <c r="H35" s="405"/>
    </row>
    <row r="36" spans="2:8" x14ac:dyDescent="0.35">
      <c r="B36" t="s">
        <v>469</v>
      </c>
      <c r="C36" s="379">
        <v>1280</v>
      </c>
      <c r="D36" s="419">
        <v>2030</v>
      </c>
      <c r="E36" s="407">
        <v>1</v>
      </c>
      <c r="F36" s="407" t="s">
        <v>61</v>
      </c>
      <c r="G36" s="407" t="s">
        <v>18</v>
      </c>
      <c r="H36" s="407" t="s">
        <v>446</v>
      </c>
    </row>
    <row r="37" spans="2:8" x14ac:dyDescent="0.35">
      <c r="C37" s="285"/>
      <c r="D37" s="395"/>
      <c r="E37" s="213"/>
      <c r="F37" s="28"/>
      <c r="G37" s="28"/>
      <c r="H37" s="28"/>
    </row>
    <row r="38" spans="2:8" x14ac:dyDescent="0.35">
      <c r="B38" s="68" t="s">
        <v>247</v>
      </c>
      <c r="C38" s="296">
        <f>+C30+C27+C22+C16+C10+C7+C4+C35</f>
        <v>18644</v>
      </c>
      <c r="D38" s="396"/>
      <c r="E38" s="380"/>
      <c r="F38" s="377"/>
      <c r="G38" s="377"/>
      <c r="H38" s="377"/>
    </row>
    <row r="39" spans="2:8" x14ac:dyDescent="0.35">
      <c r="D39" s="397"/>
    </row>
    <row r="41" spans="2:8" x14ac:dyDescent="0.35">
      <c r="B41" t="s">
        <v>248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21" ma:contentTypeDescription="Create a new document." ma:contentTypeScope="" ma:versionID="d32a7e9bab71896291e48d983bef7605">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292b8dd87d740d62d86b819bd98725bd"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480762-4BD3-455E-8989-287CD5A8E2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a9697e-e23d-4391-a0b4-94f119fdee51"/>
    <ds:schemaRef ds:uri="6b5758c2-2a9c-48f4-82c2-4fbc31ea74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B7259A-C4EE-4B78-B668-1FA0582C7391}">
  <ds:schemaRefs>
    <ds:schemaRef ds:uri="http://schemas.microsoft.com/office/2006/documentManagement/types"/>
    <ds:schemaRef ds:uri="http://purl.org/dc/dcmitype/"/>
    <ds:schemaRef ds:uri="http://schemas.microsoft.com/office/2006/metadata/properties"/>
    <ds:schemaRef ds:uri="http://schemas.microsoft.com/office/infopath/2007/PartnerControls"/>
    <ds:schemaRef ds:uri="http://purl.org/dc/terms/"/>
    <ds:schemaRef ds:uri="http://purl.org/dc/elements/1.1/"/>
    <ds:schemaRef ds:uri="http://www.w3.org/XML/1998/namespace"/>
    <ds:schemaRef ds:uri="http://schemas.openxmlformats.org/package/2006/metadata/core-properties"/>
    <ds:schemaRef ds:uri="6b5758c2-2a9c-48f4-82c2-4fbc31ea74ce"/>
    <ds:schemaRef ds:uri="e1a9697e-e23d-4391-a0b4-94f119fdee51"/>
    <ds:schemaRef ds:uri="http://schemas.microsoft.com/sharepoint/v3"/>
  </ds:schemaRefs>
</ds:datastoreItem>
</file>

<file path=customXml/itemProps3.xml><?xml version="1.0" encoding="utf-8"?>
<ds:datastoreItem xmlns:ds="http://schemas.openxmlformats.org/officeDocument/2006/customXml" ds:itemID="{01323803-84B7-4F21-9FD5-16BF454F92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Electricity Networks</vt:lpstr>
      <vt:lpstr>EDPR</vt:lpstr>
      <vt:lpstr>Ocean Winds</vt:lpstr>
      <vt:lpstr>Operating Data</vt:lpstr>
      <vt:lpstr>ESG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PEDRO RIBEIRO HORTA</cp:lastModifiedBy>
  <cp:revision/>
  <dcterms:created xsi:type="dcterms:W3CDTF">2020-05-06T11:25:06Z</dcterms:created>
  <dcterms:modified xsi:type="dcterms:W3CDTF">2026-04-07T15:19:33Z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