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dponcloud.sharepoint.com/teams/O365_EDPIR/Shared Documents/IR/2-Reporting/1-Results/2024/YE24/Key Data/"/>
    </mc:Choice>
  </mc:AlternateContent>
  <xr:revisionPtr revIDLastSave="7169" documentId="6_{96763027-2B77-423E-8112-A8BB4039699E}" xr6:coauthVersionLast="47" xr6:coauthVersionMax="47" xr10:uidLastSave="{294F0085-1B5B-49A4-8526-5FD789D75601}"/>
  <bookViews>
    <workbookView xWindow="-110" yWindow="-110" windowWidth="19420" windowHeight="10420" tabRatio="785" activeTab="2" xr2:uid="{9F366F12-E235-4987-8946-9F3038DBE52C}"/>
  </bookViews>
  <sheets>
    <sheet name="Cover" sheetId="11" r:id="rId1"/>
    <sheet name="General Data" sheetId="48" r:id="rId2"/>
    <sheet name="Income Statement" sheetId="32" r:id="rId3"/>
    <sheet name="Balance Sheet" sheetId="38" r:id="rId4"/>
    <sheet name="Cash Flow" sheetId="39" r:id="rId5"/>
    <sheet name="Renewables, Clients &amp; EM" sheetId="45" r:id="rId6"/>
    <sheet name="Electricity Networks" sheetId="51" r:id="rId7"/>
    <sheet name="EDPR" sheetId="40" r:id="rId8"/>
    <sheet name="Ocean Winds" sheetId="50" r:id="rId9"/>
    <sheet name="Operating Data" sheetId="49" r:id="rId10"/>
    <sheet name="Sustainability" sheetId="46"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2" i="32" l="1"/>
  <c r="I58" i="32"/>
  <c r="I94" i="32" s="1"/>
  <c r="P92" i="32"/>
  <c r="O92" i="32"/>
  <c r="N92" i="32"/>
  <c r="M92" i="32"/>
  <c r="L92" i="32"/>
  <c r="K92" i="32"/>
  <c r="J92" i="32"/>
  <c r="P58" i="32"/>
  <c r="O58" i="32"/>
  <c r="N58" i="32"/>
  <c r="M58" i="32"/>
  <c r="L58" i="32"/>
  <c r="K58" i="32"/>
  <c r="J58" i="32"/>
  <c r="R92" i="32"/>
  <c r="AC207" i="49"/>
  <c r="AB207" i="49"/>
  <c r="X207" i="49"/>
  <c r="O207" i="49"/>
  <c r="J94" i="32" l="1"/>
  <c r="X92" i="32"/>
  <c r="U92" i="32"/>
  <c r="T92" i="32"/>
  <c r="S92" i="32"/>
  <c r="Q92" i="32"/>
  <c r="C10" i="50" l="1"/>
  <c r="Z225" i="40"/>
  <c r="C16" i="50" l="1"/>
  <c r="AI26" i="40" l="1"/>
  <c r="AI6" i="40"/>
  <c r="AI52" i="40"/>
  <c r="AI27" i="40"/>
  <c r="AI25" i="40"/>
  <c r="AI19" i="40"/>
  <c r="AI18" i="40"/>
  <c r="AI17" i="40"/>
  <c r="AI7" i="40"/>
  <c r="AI5" i="40"/>
  <c r="AI48" i="40" l="1"/>
  <c r="AI88" i="40"/>
  <c r="AI28" i="40"/>
  <c r="AI62" i="40"/>
  <c r="AI83" i="40"/>
  <c r="AI78" i="40"/>
  <c r="AI66" i="40"/>
  <c r="AI40" i="40"/>
  <c r="AI20" i="40"/>
  <c r="AI56" i="40"/>
  <c r="AI72" i="40"/>
  <c r="AI8" i="40"/>
  <c r="AI77" i="40" l="1"/>
  <c r="AI47" i="40"/>
  <c r="AI61" i="40"/>
  <c r="AI45" i="40" l="1"/>
  <c r="AI43" i="40" s="1"/>
  <c r="AI85" i="51" l="1"/>
  <c r="AI248" i="51"/>
  <c r="AI246" i="51"/>
  <c r="AI244" i="51"/>
  <c r="AI91" i="51"/>
  <c r="AI179" i="51"/>
  <c r="AI177" i="51"/>
  <c r="AI139" i="51"/>
  <c r="AI137" i="51"/>
  <c r="AI135" i="51"/>
  <c r="AI75" i="51"/>
  <c r="AI74" i="51"/>
  <c r="AI73" i="51"/>
  <c r="AI72" i="51"/>
  <c r="AI71" i="51"/>
  <c r="AI70" i="51"/>
  <c r="AI57" i="51"/>
  <c r="AI231" i="51"/>
  <c r="AI229" i="51"/>
  <c r="AI62" i="51"/>
  <c r="AI167" i="51"/>
  <c r="AI165" i="51"/>
  <c r="AI125" i="51"/>
  <c r="AI123" i="51"/>
  <c r="AI121" i="51"/>
  <c r="AI46" i="51"/>
  <c r="AI45" i="51"/>
  <c r="AI44" i="51"/>
  <c r="AI41" i="51"/>
  <c r="AI35" i="51"/>
  <c r="AI222" i="51"/>
  <c r="AI221" i="51"/>
  <c r="AI220" i="51"/>
  <c r="AI111" i="51"/>
  <c r="AI110" i="51"/>
  <c r="AI267" i="51"/>
  <c r="AI264" i="51"/>
  <c r="AI197" i="51"/>
  <c r="AI188" i="51"/>
  <c r="AI217" i="51"/>
  <c r="AI216" i="51"/>
  <c r="AI15" i="51"/>
  <c r="AI14" i="51"/>
  <c r="AI13" i="51"/>
  <c r="AI12" i="51"/>
  <c r="AI11" i="51"/>
  <c r="AI89" i="49"/>
  <c r="AI85" i="49"/>
  <c r="AI82" i="49"/>
  <c r="AI70" i="49"/>
  <c r="AI64" i="49"/>
  <c r="AI91" i="49"/>
  <c r="AI10" i="51" l="1"/>
  <c r="AA104" i="45"/>
  <c r="AI61" i="49"/>
  <c r="AI75" i="49"/>
  <c r="AA55" i="45"/>
  <c r="AI227" i="51"/>
  <c r="AI50" i="51"/>
  <c r="AI160" i="51"/>
  <c r="AI60" i="51"/>
  <c r="AI163" i="51"/>
  <c r="AI49" i="51"/>
  <c r="AI115" i="51"/>
  <c r="AI171" i="51"/>
  <c r="AI68" i="51"/>
  <c r="AI79" i="51"/>
  <c r="AI172" i="51"/>
  <c r="AI239" i="51"/>
  <c r="AI57" i="49"/>
  <c r="AI95" i="49"/>
  <c r="AI116" i="51"/>
  <c r="AI53" i="51"/>
  <c r="AI131" i="51"/>
  <c r="AI82" i="51"/>
  <c r="AI240" i="51"/>
  <c r="AI156" i="51"/>
  <c r="AI37" i="51"/>
  <c r="AI114" i="51"/>
  <c r="AI42" i="51"/>
  <c r="AI117" i="51"/>
  <c r="AI54" i="51"/>
  <c r="AI87" i="51"/>
  <c r="AI133" i="51"/>
  <c r="AI36" i="51"/>
  <c r="AI109" i="51"/>
  <c r="AI83" i="51"/>
  <c r="AI173" i="51"/>
  <c r="AI242" i="51"/>
  <c r="AI159" i="51"/>
  <c r="AI43" i="51"/>
  <c r="AI55" i="51"/>
  <c r="AI161" i="51"/>
  <c r="AI58" i="51"/>
  <c r="AI119" i="51"/>
  <c r="AI235" i="51"/>
  <c r="AI236" i="51"/>
  <c r="AI237" i="51"/>
  <c r="AI129" i="51"/>
  <c r="AI67" i="51"/>
  <c r="AI130" i="51"/>
  <c r="AI78" i="51"/>
  <c r="AI89" i="51"/>
  <c r="AI175" i="51"/>
  <c r="AI225" i="51"/>
  <c r="AI238" i="51"/>
  <c r="AA105" i="45"/>
  <c r="AA103" i="45" l="1"/>
  <c r="AI38" i="51"/>
  <c r="AA32" i="45" l="1"/>
  <c r="AI38" i="49"/>
  <c r="AI36" i="49"/>
  <c r="AA95" i="45"/>
  <c r="AI32" i="49"/>
  <c r="AA94" i="45" s="1"/>
  <c r="AI29" i="49"/>
  <c r="AA31" i="45"/>
  <c r="AA29" i="45"/>
  <c r="AA28" i="45"/>
  <c r="AA27" i="45"/>
  <c r="AI18" i="49"/>
  <c r="AI12" i="49"/>
  <c r="AA38" i="45"/>
  <c r="AA37" i="45" s="1"/>
  <c r="AA30" i="45"/>
  <c r="AI42" i="49" l="1"/>
  <c r="AI82" i="32"/>
  <c r="AI9" i="49"/>
  <c r="AA93" i="45"/>
  <c r="AB45" i="39"/>
  <c r="AI11" i="32"/>
  <c r="AI12" i="32"/>
  <c r="AI88" i="32"/>
  <c r="AI22" i="49"/>
  <c r="AI83" i="32"/>
  <c r="AI86" i="32"/>
  <c r="AI5" i="49"/>
  <c r="AI79" i="32"/>
  <c r="AB44" i="39"/>
  <c r="AB47" i="39"/>
  <c r="AI84" i="32"/>
  <c r="AI10" i="32"/>
  <c r="AI38" i="32"/>
  <c r="AI93" i="32"/>
  <c r="AB46" i="39"/>
  <c r="AI94" i="32"/>
  <c r="AI92" i="32"/>
  <c r="AI91" i="32"/>
  <c r="AB43" i="39"/>
  <c r="AI9" i="32"/>
  <c r="AI89" i="32"/>
  <c r="AI87" i="32"/>
  <c r="AI90" i="32"/>
  <c r="AI71" i="32"/>
  <c r="AI85" i="32"/>
  <c r="AA26" i="45"/>
  <c r="AA25" i="45" s="1"/>
  <c r="AA23" i="45" s="1"/>
  <c r="Z19" i="48"/>
  <c r="Z18" i="48"/>
  <c r="Z17" i="48"/>
  <c r="AI18" i="48"/>
  <c r="Z22" i="48"/>
  <c r="Z21" i="48"/>
  <c r="AI17" i="48"/>
  <c r="Z15" i="48"/>
  <c r="Z10" i="48"/>
  <c r="Z9" i="48"/>
  <c r="Z6" i="48"/>
  <c r="AI80" i="32" l="1"/>
  <c r="Z23" i="48"/>
  <c r="Z5" i="48" l="1"/>
  <c r="Z67" i="46" l="1"/>
  <c r="Z66" i="46"/>
  <c r="Z65" i="46"/>
  <c r="Z64" i="46"/>
  <c r="Z63" i="46"/>
  <c r="Z62" i="46"/>
  <c r="Z61" i="46"/>
  <c r="Z60" i="46"/>
  <c r="Z59" i="46"/>
  <c r="Z58" i="46"/>
  <c r="Z57" i="46"/>
  <c r="Z54" i="46"/>
  <c r="Z53" i="46"/>
  <c r="Z52" i="46"/>
  <c r="Z51" i="46"/>
  <c r="Z50" i="46"/>
  <c r="Z49" i="46"/>
  <c r="Z47" i="46"/>
  <c r="Z46" i="46"/>
  <c r="Z45" i="46"/>
  <c r="Z43" i="46"/>
  <c r="Z42" i="46"/>
  <c r="Z41" i="46"/>
  <c r="Z37" i="46"/>
  <c r="Z36" i="46"/>
  <c r="Z35" i="46"/>
  <c r="Z33" i="46"/>
  <c r="Z32" i="46"/>
  <c r="Z31" i="46"/>
  <c r="Z30" i="46"/>
  <c r="Z28" i="46"/>
  <c r="Z27" i="46"/>
  <c r="Z26" i="46"/>
  <c r="Z22" i="46"/>
  <c r="Z21" i="46"/>
  <c r="Z20" i="46"/>
  <c r="Z18" i="46"/>
  <c r="Z17" i="46"/>
  <c r="Z15" i="46"/>
  <c r="Z14" i="46"/>
  <c r="Z12" i="46"/>
  <c r="Z11" i="46"/>
  <c r="Z10" i="46"/>
  <c r="Z8" i="46"/>
  <c r="Z7" i="46"/>
  <c r="Z6" i="46"/>
  <c r="Z4" i="46"/>
  <c r="AI211" i="49"/>
  <c r="AI210" i="49"/>
  <c r="AI209" i="49"/>
  <c r="AI208" i="49"/>
  <c r="AI207" i="49"/>
  <c r="AI206" i="49"/>
  <c r="AI205" i="49"/>
  <c r="AI203" i="49"/>
  <c r="AI200" i="49"/>
  <c r="AI199" i="49"/>
  <c r="AI198" i="49"/>
  <c r="AI197" i="49"/>
  <c r="AI196" i="49"/>
  <c r="AI195" i="49"/>
  <c r="Z190" i="49"/>
  <c r="Z188" i="49"/>
  <c r="Z187" i="49"/>
  <c r="Z186" i="49"/>
  <c r="Z185" i="49"/>
  <c r="Z183" i="49"/>
  <c r="Z182" i="49"/>
  <c r="Z181" i="49"/>
  <c r="Z179" i="49"/>
  <c r="Z178" i="49"/>
  <c r="Z177" i="49"/>
  <c r="Z176" i="49"/>
  <c r="Z173" i="49"/>
  <c r="Z172" i="49"/>
  <c r="Z169" i="49"/>
  <c r="Z168" i="49"/>
  <c r="Z165" i="49"/>
  <c r="Z164" i="49"/>
  <c r="Z163" i="49"/>
  <c r="Z162" i="49"/>
  <c r="Z161" i="49"/>
  <c r="Z160" i="49"/>
  <c r="Z158" i="49"/>
  <c r="Z157" i="49"/>
  <c r="Z153" i="49"/>
  <c r="Z151" i="49"/>
  <c r="Z150" i="49"/>
  <c r="Z149" i="49"/>
  <c r="Z147" i="49"/>
  <c r="Z146" i="49"/>
  <c r="Z145" i="49"/>
  <c r="Z143" i="49"/>
  <c r="Z142" i="49"/>
  <c r="Z141" i="49"/>
  <c r="Z140" i="49"/>
  <c r="Z137" i="49"/>
  <c r="Z136" i="49"/>
  <c r="Z135" i="49"/>
  <c r="Z132" i="49"/>
  <c r="Z131" i="49"/>
  <c r="Z128" i="49"/>
  <c r="Z127" i="49"/>
  <c r="Z126" i="49"/>
  <c r="Z125" i="49"/>
  <c r="Z124" i="49"/>
  <c r="Z123" i="49"/>
  <c r="Z120" i="49"/>
  <c r="Z118" i="49"/>
  <c r="Z117" i="49"/>
  <c r="Z116" i="49"/>
  <c r="Z115" i="49"/>
  <c r="Z114" i="49"/>
  <c r="Z112" i="49"/>
  <c r="Z110" i="49"/>
  <c r="Z109" i="49"/>
  <c r="Z108" i="49"/>
  <c r="Z104" i="49"/>
  <c r="Z103" i="49"/>
  <c r="Z102" i="49"/>
  <c r="Z101" i="49"/>
  <c r="Z99" i="49"/>
  <c r="Z97" i="49"/>
  <c r="Z96" i="49"/>
  <c r="Z95" i="49"/>
  <c r="Z94" i="49"/>
  <c r="Z92" i="49"/>
  <c r="Z91" i="49"/>
  <c r="Z90" i="49"/>
  <c r="Z89" i="49"/>
  <c r="Z88" i="49"/>
  <c r="Z86" i="49"/>
  <c r="Z85" i="49"/>
  <c r="Z83" i="49"/>
  <c r="Z82" i="49"/>
  <c r="Z81" i="49"/>
  <c r="Z80" i="49"/>
  <c r="Z79" i="49"/>
  <c r="Z78" i="49"/>
  <c r="Z77" i="49"/>
  <c r="Z76" i="49"/>
  <c r="Z75" i="49"/>
  <c r="Z74" i="49"/>
  <c r="Z72" i="49"/>
  <c r="Z71" i="49"/>
  <c r="Z70" i="49"/>
  <c r="Z69" i="49"/>
  <c r="Z68" i="49"/>
  <c r="Z67" i="49"/>
  <c r="Z65" i="49"/>
  <c r="Z64" i="49"/>
  <c r="Z63" i="49"/>
  <c r="Z62" i="49"/>
  <c r="Z61" i="49"/>
  <c r="Z60" i="49"/>
  <c r="Z59" i="49"/>
  <c r="Z58" i="49"/>
  <c r="Z57" i="49"/>
  <c r="Z56" i="49"/>
  <c r="Z53" i="49"/>
  <c r="Z52" i="49"/>
  <c r="Z51" i="49"/>
  <c r="Z50" i="49"/>
  <c r="Z48" i="49"/>
  <c r="Z44" i="49"/>
  <c r="Z43" i="49"/>
  <c r="Z42" i="49"/>
  <c r="Z41" i="49"/>
  <c r="Z39" i="49"/>
  <c r="Z38" i="49"/>
  <c r="Z37" i="49"/>
  <c r="Z36" i="49"/>
  <c r="Z35" i="49"/>
  <c r="Z33" i="49"/>
  <c r="Z32" i="49"/>
  <c r="Z30" i="49"/>
  <c r="Z29" i="49"/>
  <c r="Z28" i="49"/>
  <c r="Z27" i="49"/>
  <c r="Z26" i="49"/>
  <c r="Z25" i="49"/>
  <c r="Z24" i="49"/>
  <c r="Z23" i="49"/>
  <c r="Z22" i="49"/>
  <c r="Z21" i="49"/>
  <c r="Z19" i="49"/>
  <c r="Z18" i="49"/>
  <c r="Z17" i="49"/>
  <c r="Z16" i="49"/>
  <c r="Z15" i="49"/>
  <c r="Z13" i="49"/>
  <c r="Z12" i="49"/>
  <c r="Z11" i="49"/>
  <c r="Z10" i="49"/>
  <c r="Z9" i="49"/>
  <c r="Z8" i="49"/>
  <c r="Z7" i="49"/>
  <c r="Z6" i="49"/>
  <c r="Z5" i="49"/>
  <c r="Z4" i="49"/>
  <c r="AI23" i="48" l="1"/>
  <c r="AI19" i="48"/>
  <c r="AI14" i="48"/>
  <c r="Z254" i="40"/>
  <c r="Z58" i="40"/>
  <c r="AI420" i="40"/>
  <c r="AI419" i="40"/>
  <c r="AI418" i="40"/>
  <c r="AI415" i="40"/>
  <c r="AI414" i="40"/>
  <c r="AI413" i="40"/>
  <c r="AI410" i="40"/>
  <c r="AI409" i="40"/>
  <c r="AI406" i="40"/>
  <c r="AI405" i="40"/>
  <c r="AI404" i="40"/>
  <c r="AI403" i="40"/>
  <c r="AI401" i="40"/>
  <c r="AI400" i="40"/>
  <c r="AI399" i="40"/>
  <c r="AI398" i="40"/>
  <c r="AI397" i="40"/>
  <c r="AI394" i="40"/>
  <c r="AI393" i="40"/>
  <c r="AI392" i="40"/>
  <c r="AI391" i="40"/>
  <c r="AI389" i="40"/>
  <c r="AI388" i="40"/>
  <c r="AI387" i="40"/>
  <c r="AI386" i="40"/>
  <c r="AI385" i="40"/>
  <c r="AI382" i="40"/>
  <c r="AI381" i="40"/>
  <c r="AI380" i="40"/>
  <c r="AI379" i="40"/>
  <c r="AI376" i="40"/>
  <c r="AI375" i="40"/>
  <c r="AI374" i="40"/>
  <c r="AI373" i="40"/>
  <c r="AI372" i="40"/>
  <c r="AI364" i="40"/>
  <c r="AI363" i="40"/>
  <c r="AI362" i="40"/>
  <c r="AI361" i="40"/>
  <c r="AI360" i="40"/>
  <c r="AI359" i="40"/>
  <c r="AI353" i="40"/>
  <c r="AI352" i="40"/>
  <c r="AI351" i="40"/>
  <c r="AI350" i="40"/>
  <c r="AI349" i="40"/>
  <c r="AI348" i="40"/>
  <c r="AI347" i="40"/>
  <c r="AI346" i="40"/>
  <c r="AI345" i="40"/>
  <c r="Z326" i="40"/>
  <c r="Z325" i="40"/>
  <c r="Z324" i="40"/>
  <c r="Z323" i="40"/>
  <c r="Z322" i="40"/>
  <c r="Z321" i="40"/>
  <c r="Z320" i="40"/>
  <c r="Z319" i="40"/>
  <c r="Z318" i="40"/>
  <c r="Z317" i="40"/>
  <c r="Z316" i="40"/>
  <c r="Z315" i="40"/>
  <c r="Z314" i="40"/>
  <c r="Z339" i="40"/>
  <c r="Z337" i="40"/>
  <c r="Z335" i="40"/>
  <c r="Z333" i="40"/>
  <c r="Z332" i="40"/>
  <c r="Z331" i="40"/>
  <c r="Z330" i="40"/>
  <c r="Z311" i="40"/>
  <c r="Z310" i="40"/>
  <c r="Z308" i="40"/>
  <c r="Z306" i="40"/>
  <c r="Z304" i="40"/>
  <c r="Z300" i="40"/>
  <c r="Z299" i="40"/>
  <c r="Z298" i="40"/>
  <c r="Z297" i="40"/>
  <c r="Z296" i="40"/>
  <c r="Z295" i="40"/>
  <c r="Z294" i="40"/>
  <c r="Z293" i="40"/>
  <c r="Z292" i="40"/>
  <c r="Z291" i="40"/>
  <c r="Z290" i="40"/>
  <c r="Z289" i="40"/>
  <c r="Z288" i="40"/>
  <c r="Z285" i="40"/>
  <c r="Z284" i="40"/>
  <c r="Z283" i="40"/>
  <c r="Z282" i="40"/>
  <c r="Z281" i="40"/>
  <c r="Z280" i="40"/>
  <c r="Z279" i="40"/>
  <c r="Z278" i="40"/>
  <c r="Z277" i="40"/>
  <c r="Z276" i="40"/>
  <c r="Z275" i="40"/>
  <c r="Z274" i="40"/>
  <c r="Z273" i="40"/>
  <c r="Z270" i="40"/>
  <c r="Z269" i="40"/>
  <c r="Z268" i="40"/>
  <c r="Z267" i="40"/>
  <c r="Z266" i="40"/>
  <c r="Z265" i="40"/>
  <c r="Z264" i="40"/>
  <c r="Z263" i="40"/>
  <c r="Z262" i="40"/>
  <c r="Z261" i="40"/>
  <c r="Z260" i="40"/>
  <c r="Z259" i="40"/>
  <c r="Z258" i="40"/>
  <c r="Z257" i="40"/>
  <c r="Z256" i="40"/>
  <c r="Z255" i="40"/>
  <c r="Z253" i="40"/>
  <c r="Z252" i="40"/>
  <c r="Z251" i="40"/>
  <c r="Z250" i="40"/>
  <c r="Z249" i="40"/>
  <c r="Z248" i="40"/>
  <c r="Z247" i="40"/>
  <c r="Z246" i="40"/>
  <c r="Z245" i="40"/>
  <c r="Z244" i="40"/>
  <c r="Z243" i="40"/>
  <c r="Z242" i="40"/>
  <c r="Z241" i="40"/>
  <c r="Z240" i="40"/>
  <c r="Z239" i="40"/>
  <c r="Z237" i="40"/>
  <c r="Z236" i="40"/>
  <c r="Z235" i="40"/>
  <c r="Z234" i="40"/>
  <c r="Z233" i="40"/>
  <c r="Z232" i="40"/>
  <c r="Z231" i="40"/>
  <c r="Z230" i="40"/>
  <c r="Z229" i="40"/>
  <c r="Z228" i="40"/>
  <c r="Z227" i="40"/>
  <c r="Z224" i="40"/>
  <c r="Z223" i="40"/>
  <c r="Z222" i="40"/>
  <c r="Z221" i="40"/>
  <c r="Z220" i="40"/>
  <c r="Z219" i="40"/>
  <c r="Z218" i="40"/>
  <c r="Z217" i="40"/>
  <c r="Z216" i="40"/>
  <c r="Z215" i="40"/>
  <c r="Z214" i="40"/>
  <c r="Z213" i="40"/>
  <c r="Z209" i="40"/>
  <c r="Z208" i="40"/>
  <c r="Z207" i="40"/>
  <c r="Z206" i="40"/>
  <c r="Z205" i="40"/>
  <c r="Z204" i="40"/>
  <c r="Z203" i="40"/>
  <c r="Z202" i="40"/>
  <c r="Z201" i="40"/>
  <c r="Z200" i="40"/>
  <c r="Z199" i="40"/>
  <c r="Z198" i="40"/>
  <c r="Z197" i="40"/>
  <c r="Z196" i="40"/>
  <c r="Z195" i="40"/>
  <c r="Z194" i="40"/>
  <c r="Z193" i="40"/>
  <c r="Z192" i="40"/>
  <c r="Z191" i="40"/>
  <c r="Z190" i="40"/>
  <c r="Z189" i="40"/>
  <c r="Z188" i="40"/>
  <c r="Z184" i="40"/>
  <c r="Z183" i="40"/>
  <c r="Z182" i="40"/>
  <c r="Z181" i="40"/>
  <c r="Z179" i="40"/>
  <c r="Z178" i="40"/>
  <c r="Z177" i="40"/>
  <c r="Z176" i="40"/>
  <c r="Z175" i="40"/>
  <c r="Z173" i="40"/>
  <c r="Z172" i="40"/>
  <c r="Z171" i="40"/>
  <c r="Z170" i="40"/>
  <c r="Z169" i="40"/>
  <c r="Z168" i="40"/>
  <c r="Z167" i="40"/>
  <c r="Z164" i="40"/>
  <c r="Z163" i="40"/>
  <c r="Z162" i="40"/>
  <c r="Z161" i="40"/>
  <c r="Z160" i="40"/>
  <c r="Z157" i="40"/>
  <c r="Z156" i="40"/>
  <c r="Z155" i="40"/>
  <c r="Z154" i="40"/>
  <c r="Z153" i="40"/>
  <c r="Z152" i="40"/>
  <c r="Z151" i="40"/>
  <c r="Z150" i="40"/>
  <c r="Z149" i="40"/>
  <c r="Z148" i="40"/>
  <c r="Z147" i="40"/>
  <c r="Z146" i="40"/>
  <c r="Z145" i="40"/>
  <c r="Z144" i="40"/>
  <c r="Z143" i="40"/>
  <c r="Z140" i="40"/>
  <c r="Z139" i="40"/>
  <c r="Z138" i="40"/>
  <c r="Z137" i="40"/>
  <c r="Z136" i="40"/>
  <c r="Z135" i="40"/>
  <c r="Z134" i="40"/>
  <c r="Z133" i="40"/>
  <c r="Z132" i="40"/>
  <c r="Z131" i="40"/>
  <c r="Z130" i="40"/>
  <c r="Z129" i="40"/>
  <c r="Z128" i="40"/>
  <c r="Z127" i="40"/>
  <c r="Z126" i="40"/>
  <c r="Z122" i="40"/>
  <c r="Z121" i="40"/>
  <c r="Z120" i="40"/>
  <c r="Z119" i="40"/>
  <c r="Z118" i="40"/>
  <c r="Z116" i="40"/>
  <c r="Z115" i="40"/>
  <c r="Z114" i="40"/>
  <c r="Z113" i="40"/>
  <c r="Z112" i="40"/>
  <c r="Z111" i="40"/>
  <c r="Z110" i="40"/>
  <c r="Z109" i="40"/>
  <c r="Z108" i="40"/>
  <c r="Z107" i="40"/>
  <c r="Z106" i="40"/>
  <c r="Z104" i="40"/>
  <c r="Z103" i="40"/>
  <c r="Z102" i="40"/>
  <c r="Z101" i="40"/>
  <c r="Z100" i="40"/>
  <c r="Z99" i="40"/>
  <c r="Z98" i="40"/>
  <c r="Z97" i="40"/>
  <c r="Z96" i="40"/>
  <c r="Z95" i="40"/>
  <c r="Z94" i="40"/>
  <c r="Z90" i="40"/>
  <c r="Z89" i="40"/>
  <c r="Z86" i="40"/>
  <c r="Z85" i="40"/>
  <c r="Z84" i="40"/>
  <c r="Z81" i="40"/>
  <c r="Z80" i="40"/>
  <c r="Z79" i="40"/>
  <c r="Z78" i="40"/>
  <c r="Z75" i="40"/>
  <c r="Z74" i="40"/>
  <c r="Z73" i="40"/>
  <c r="Z71" i="40"/>
  <c r="Z70" i="40"/>
  <c r="Z69" i="40"/>
  <c r="Z68" i="40"/>
  <c r="Z67" i="40"/>
  <c r="Z66" i="40"/>
  <c r="Z65" i="40"/>
  <c r="Z64" i="40"/>
  <c r="Z63" i="40"/>
  <c r="Z62" i="40"/>
  <c r="Z61" i="40"/>
  <c r="Z57" i="40"/>
  <c r="Z56" i="40"/>
  <c r="Z55" i="40"/>
  <c r="Z54" i="40"/>
  <c r="Z53" i="40"/>
  <c r="Z52" i="40"/>
  <c r="Z51" i="40"/>
  <c r="Z50" i="40"/>
  <c r="Z49" i="40"/>
  <c r="Z48" i="40"/>
  <c r="Z47" i="40"/>
  <c r="Z45" i="40"/>
  <c r="Z43" i="40"/>
  <c r="Z40" i="40"/>
  <c r="Z39" i="40"/>
  <c r="Z38" i="40"/>
  <c r="Z37" i="40"/>
  <c r="Z34" i="40"/>
  <c r="Z33" i="40"/>
  <c r="Z32" i="40"/>
  <c r="Z31" i="40"/>
  <c r="Z30" i="40"/>
  <c r="Z29" i="40"/>
  <c r="Z28" i="40"/>
  <c r="Z27" i="40"/>
  <c r="Z26" i="40"/>
  <c r="Z25" i="40"/>
  <c r="Z24" i="40"/>
  <c r="Z23" i="40"/>
  <c r="Z22" i="40"/>
  <c r="Z21" i="40"/>
  <c r="Z20" i="40"/>
  <c r="Z19" i="40"/>
  <c r="Z18" i="40"/>
  <c r="Z17" i="40"/>
  <c r="Z16" i="40"/>
  <c r="Z15" i="40"/>
  <c r="Z14" i="40"/>
  <c r="Z13" i="40"/>
  <c r="Z12" i="40"/>
  <c r="Z11" i="40"/>
  <c r="Z10" i="40"/>
  <c r="Z9" i="40"/>
  <c r="Z8" i="40"/>
  <c r="Z7" i="40"/>
  <c r="Z6" i="40"/>
  <c r="Z5" i="40"/>
  <c r="Z4" i="40"/>
  <c r="AR405" i="40"/>
  <c r="AR404" i="40"/>
  <c r="AR403" i="40"/>
  <c r="AR392" i="40"/>
  <c r="AR391" i="40"/>
  <c r="AR364" i="40"/>
  <c r="AR363" i="40"/>
  <c r="AR362" i="40"/>
  <c r="AR361" i="40"/>
  <c r="AR360" i="40"/>
  <c r="AR359" i="40"/>
  <c r="AQ405" i="40"/>
  <c r="AQ404" i="40"/>
  <c r="AQ403" i="40"/>
  <c r="AQ392" i="40"/>
  <c r="AQ391" i="40"/>
  <c r="AQ364" i="40"/>
  <c r="AQ363" i="40"/>
  <c r="AQ362" i="40"/>
  <c r="AQ361" i="40"/>
  <c r="AQ360" i="40"/>
  <c r="AQ359" i="40"/>
  <c r="AP405" i="40"/>
  <c r="AP404" i="40"/>
  <c r="AP403" i="40"/>
  <c r="AP392" i="40"/>
  <c r="AP391" i="40"/>
  <c r="AP364" i="40"/>
  <c r="AP363" i="40"/>
  <c r="AP362" i="40"/>
  <c r="AP361" i="40"/>
  <c r="AP360" i="40"/>
  <c r="AP359" i="40"/>
  <c r="AO405" i="40"/>
  <c r="AO404" i="40"/>
  <c r="AO403" i="40"/>
  <c r="AO392" i="40"/>
  <c r="AO391" i="40"/>
  <c r="AO364" i="40"/>
  <c r="AO363" i="40"/>
  <c r="AO362" i="40"/>
  <c r="AO361" i="40"/>
  <c r="AO360" i="40"/>
  <c r="AO359" i="40"/>
  <c r="Z83" i="40" l="1"/>
  <c r="Z88" i="40"/>
  <c r="Z72" i="40"/>
  <c r="Z351" i="40"/>
  <c r="Z346" i="40"/>
  <c r="Z352" i="40"/>
  <c r="Z347" i="40"/>
  <c r="Z349" i="40"/>
  <c r="Z353" i="40"/>
  <c r="Z345" i="40"/>
  <c r="Z348" i="40"/>
  <c r="Z350" i="40"/>
  <c r="Z207" i="51"/>
  <c r="Z202" i="51"/>
  <c r="Z189" i="51"/>
  <c r="Z179" i="51"/>
  <c r="Z177" i="51"/>
  <c r="Z175" i="51"/>
  <c r="Z173" i="51"/>
  <c r="Z172" i="51"/>
  <c r="Z171" i="51"/>
  <c r="Z167" i="51"/>
  <c r="Z165" i="51"/>
  <c r="Z163" i="51"/>
  <c r="Z161" i="51"/>
  <c r="Z160" i="51"/>
  <c r="Z159" i="51"/>
  <c r="Z156" i="51"/>
  <c r="Z153" i="51"/>
  <c r="Z152" i="51"/>
  <c r="Z151" i="51"/>
  <c r="Z150" i="51"/>
  <c r="Z149" i="51"/>
  <c r="Z148" i="51"/>
  <c r="Z147" i="51"/>
  <c r="Z146" i="51"/>
  <c r="Z145" i="51"/>
  <c r="Z144" i="51"/>
  <c r="Z139" i="51"/>
  <c r="Z137" i="51"/>
  <c r="Z135" i="51"/>
  <c r="Z133" i="51"/>
  <c r="Z131" i="51"/>
  <c r="Z130" i="51"/>
  <c r="Z129" i="51"/>
  <c r="Z125" i="51"/>
  <c r="Z123" i="51"/>
  <c r="Z121" i="51"/>
  <c r="Z119" i="51"/>
  <c r="Z117" i="51"/>
  <c r="Z116" i="51"/>
  <c r="Z115" i="51"/>
  <c r="Z114" i="51"/>
  <c r="Z111" i="51"/>
  <c r="Z110" i="51"/>
  <c r="Z109" i="51"/>
  <c r="Z106" i="51"/>
  <c r="Z105" i="51"/>
  <c r="Z104" i="51"/>
  <c r="Z103" i="51"/>
  <c r="Z102" i="51"/>
  <c r="Z101" i="51"/>
  <c r="Z100" i="51"/>
  <c r="Z99" i="51"/>
  <c r="Z96" i="51"/>
  <c r="Z91" i="51"/>
  <c r="Z89" i="51"/>
  <c r="Z87" i="51"/>
  <c r="Z85" i="51"/>
  <c r="Z83" i="51"/>
  <c r="Z82" i="51"/>
  <c r="Z79" i="51"/>
  <c r="Z78" i="51"/>
  <c r="Z75" i="51"/>
  <c r="Z74" i="51"/>
  <c r="Z73" i="51"/>
  <c r="Z72" i="51"/>
  <c r="Z71" i="51"/>
  <c r="Z70" i="51"/>
  <c r="Z68" i="51"/>
  <c r="Z67" i="51"/>
  <c r="Z62" i="51"/>
  <c r="Z60" i="51"/>
  <c r="Z58" i="51"/>
  <c r="Z57" i="51"/>
  <c r="Z55" i="51"/>
  <c r="Z54" i="51"/>
  <c r="Z53" i="51"/>
  <c r="Z50" i="51"/>
  <c r="Z49" i="51"/>
  <c r="Z46" i="51"/>
  <c r="Z45" i="51"/>
  <c r="Z44" i="51"/>
  <c r="Z43" i="51"/>
  <c r="Z42" i="51"/>
  <c r="Z41" i="51"/>
  <c r="Z38" i="51"/>
  <c r="Z37" i="51"/>
  <c r="Z36" i="51"/>
  <c r="Z35" i="51"/>
  <c r="Z32" i="51"/>
  <c r="Z31" i="51"/>
  <c r="Z30" i="51"/>
  <c r="Z29" i="51"/>
  <c r="Z28" i="51"/>
  <c r="Z27" i="51"/>
  <c r="Z26" i="51"/>
  <c r="Z25" i="51"/>
  <c r="Z22" i="51"/>
  <c r="Z21" i="51"/>
  <c r="Z267" i="51"/>
  <c r="Z264" i="51"/>
  <c r="Z261" i="51"/>
  <c r="Z260" i="51"/>
  <c r="Z259" i="51"/>
  <c r="Z257" i="51"/>
  <c r="Z256" i="51"/>
  <c r="Z255" i="51"/>
  <c r="Z254" i="51"/>
  <c r="Z248" i="51"/>
  <c r="Z246" i="51"/>
  <c r="Z244" i="51"/>
  <c r="Z242" i="51"/>
  <c r="Z240" i="51"/>
  <c r="Z239" i="51"/>
  <c r="Z238" i="51"/>
  <c r="Z237" i="51"/>
  <c r="Z236" i="51"/>
  <c r="Z235" i="51"/>
  <c r="Z231" i="51"/>
  <c r="Z229" i="51"/>
  <c r="Z227" i="51"/>
  <c r="Z225" i="51"/>
  <c r="Z222" i="51"/>
  <c r="Z221" i="51"/>
  <c r="Z220" i="51"/>
  <c r="Z217" i="51"/>
  <c r="Z216" i="51"/>
  <c r="Z211" i="51"/>
  <c r="Z210" i="51"/>
  <c r="Z209" i="51"/>
  <c r="Z208" i="51"/>
  <c r="Z206" i="51"/>
  <c r="Z205" i="51"/>
  <c r="Z319" i="51" s="1"/>
  <c r="Z204" i="51"/>
  <c r="Z203" i="51"/>
  <c r="Z197" i="51"/>
  <c r="Z196" i="51"/>
  <c r="Z195" i="51"/>
  <c r="Z194" i="51"/>
  <c r="Z193" i="51"/>
  <c r="Z192" i="51"/>
  <c r="Z191" i="51"/>
  <c r="Z190" i="51"/>
  <c r="Z188" i="51"/>
  <c r="Z187" i="51"/>
  <c r="Z186" i="51"/>
  <c r="Z185" i="51"/>
  <c r="Z184" i="51"/>
  <c r="Z17" i="51"/>
  <c r="Z16" i="51"/>
  <c r="Z15" i="51"/>
  <c r="Z14" i="51"/>
  <c r="Z13" i="51"/>
  <c r="Z12" i="51"/>
  <c r="Z11" i="51"/>
  <c r="Z10" i="51"/>
  <c r="Z9" i="51"/>
  <c r="Z8" i="51"/>
  <c r="Z7" i="51"/>
  <c r="Z6" i="51"/>
  <c r="Z5" i="51"/>
  <c r="Z4" i="51"/>
  <c r="AR331" i="51"/>
  <c r="AR330" i="51"/>
  <c r="AR329" i="51"/>
  <c r="AR308" i="51"/>
  <c r="AR307" i="51"/>
  <c r="AR299" i="51"/>
  <c r="AR298" i="51"/>
  <c r="AR297" i="51"/>
  <c r="AR288" i="51"/>
  <c r="AR286" i="51"/>
  <c r="AR258" i="51"/>
  <c r="Z298" i="51" l="1"/>
  <c r="Z307" i="51"/>
  <c r="Z331" i="51"/>
  <c r="Z299" i="51"/>
  <c r="Z326" i="51"/>
  <c r="Z282" i="51"/>
  <c r="Z294" i="51"/>
  <c r="Z303" i="51"/>
  <c r="Z330" i="51"/>
  <c r="Z283" i="51"/>
  <c r="Z302" i="51"/>
  <c r="Z77" i="40"/>
  <c r="Z288" i="51"/>
  <c r="Z289" i="51"/>
  <c r="Z292" i="51"/>
  <c r="Z279" i="51"/>
  <c r="Z286" i="51"/>
  <c r="Z329" i="51"/>
  <c r="Z297" i="51"/>
  <c r="Z304" i="51"/>
  <c r="Z321" i="51"/>
  <c r="Z306" i="51"/>
  <c r="Z308" i="51"/>
  <c r="Z313" i="51"/>
  <c r="Z318" i="51"/>
  <c r="Z325" i="51"/>
  <c r="Z284" i="51"/>
  <c r="Z334" i="51"/>
  <c r="Z312" i="51"/>
  <c r="Z278" i="51"/>
  <c r="Z277" i="51"/>
  <c r="Z293" i="51"/>
  <c r="Z275" i="51"/>
  <c r="Z274" i="51"/>
  <c r="Z311" i="51"/>
  <c r="R110" i="45"/>
  <c r="R109" i="45"/>
  <c r="R105" i="45"/>
  <c r="R104" i="45"/>
  <c r="R103" i="45"/>
  <c r="R100" i="45"/>
  <c r="R99" i="45"/>
  <c r="R95" i="45"/>
  <c r="R94" i="45"/>
  <c r="R90" i="45"/>
  <c r="R89" i="45"/>
  <c r="R88" i="45"/>
  <c r="R87" i="45"/>
  <c r="R85" i="45"/>
  <c r="R84" i="45"/>
  <c r="R83" i="45"/>
  <c r="R82" i="45"/>
  <c r="R80" i="45"/>
  <c r="R79" i="45"/>
  <c r="R78" i="45"/>
  <c r="R77" i="45"/>
  <c r="R76" i="45"/>
  <c r="R75" i="45"/>
  <c r="R74" i="45"/>
  <c r="R73" i="45"/>
  <c r="R72" i="45"/>
  <c r="R71" i="45"/>
  <c r="R67" i="45"/>
  <c r="R66" i="45"/>
  <c r="R65" i="45"/>
  <c r="R64" i="45"/>
  <c r="R63" i="45"/>
  <c r="R62" i="45"/>
  <c r="R59" i="45"/>
  <c r="R58" i="45"/>
  <c r="R57" i="45"/>
  <c r="R56" i="45"/>
  <c r="R53" i="45"/>
  <c r="R52" i="45"/>
  <c r="R48" i="45"/>
  <c r="R45" i="45"/>
  <c r="R44" i="45"/>
  <c r="R43" i="45"/>
  <c r="R41" i="45"/>
  <c r="R40" i="45"/>
  <c r="R39" i="45"/>
  <c r="R37" i="45"/>
  <c r="R34" i="45"/>
  <c r="R33" i="45"/>
  <c r="R32" i="45"/>
  <c r="R31" i="45"/>
  <c r="R30" i="45"/>
  <c r="R29" i="45"/>
  <c r="R28" i="45"/>
  <c r="R27" i="45"/>
  <c r="R26" i="45"/>
  <c r="R20" i="45"/>
  <c r="R19" i="45"/>
  <c r="R14" i="45"/>
  <c r="R13" i="45"/>
  <c r="R12" i="45"/>
  <c r="R11" i="45"/>
  <c r="R10" i="45"/>
  <c r="R9" i="45"/>
  <c r="R8" i="45"/>
  <c r="R7" i="45"/>
  <c r="R6" i="45"/>
  <c r="R5" i="45"/>
  <c r="R4" i="45"/>
  <c r="S35" i="39"/>
  <c r="S34" i="39"/>
  <c r="S33" i="39"/>
  <c r="S32" i="39"/>
  <c r="S31" i="39"/>
  <c r="S30" i="39"/>
  <c r="S29" i="39"/>
  <c r="S26" i="39"/>
  <c r="S25" i="39"/>
  <c r="S24" i="39"/>
  <c r="S23" i="39"/>
  <c r="S22" i="39"/>
  <c r="S21" i="39"/>
  <c r="S20" i="39"/>
  <c r="S17" i="39"/>
  <c r="S16" i="39"/>
  <c r="S15" i="39"/>
  <c r="S14" i="39"/>
  <c r="S13" i="39"/>
  <c r="S12" i="39"/>
  <c r="S11" i="39"/>
  <c r="S10" i="39"/>
  <c r="S9" i="39"/>
  <c r="S8" i="39"/>
  <c r="S7" i="39"/>
  <c r="S5" i="39"/>
  <c r="Z76" i="32"/>
  <c r="Z75" i="32"/>
  <c r="Z14" i="48" s="1"/>
  <c r="Z72" i="32"/>
  <c r="Z70" i="32"/>
  <c r="Z69" i="32"/>
  <c r="Z68" i="32"/>
  <c r="Z67" i="32"/>
  <c r="Z66" i="32"/>
  <c r="Z65" i="32"/>
  <c r="Z64" i="32"/>
  <c r="Z63" i="32"/>
  <c r="Z62" i="32"/>
  <c r="Z61" i="32"/>
  <c r="Z60" i="32"/>
  <c r="Z58" i="32"/>
  <c r="Z57" i="32"/>
  <c r="Z56" i="32"/>
  <c r="Z55" i="32"/>
  <c r="Z54" i="32"/>
  <c r="Z53" i="32"/>
  <c r="Z52" i="32"/>
  <c r="Z51" i="32"/>
  <c r="Z50" i="32"/>
  <c r="Z49" i="32"/>
  <c r="Z47" i="32"/>
  <c r="Z46" i="32"/>
  <c r="Z45" i="32"/>
  <c r="Z44" i="32"/>
  <c r="Z43" i="32"/>
  <c r="Z42" i="32"/>
  <c r="Z41" i="32"/>
  <c r="Z40" i="32"/>
  <c r="Z39" i="32"/>
  <c r="Z38" i="32"/>
  <c r="Z37" i="32"/>
  <c r="Z36" i="32"/>
  <c r="Z34" i="32"/>
  <c r="Z33" i="32"/>
  <c r="Z32" i="32"/>
  <c r="Z31" i="32"/>
  <c r="Z30" i="32"/>
  <c r="Z29" i="32"/>
  <c r="Z28" i="32"/>
  <c r="Z27" i="32"/>
  <c r="Z26" i="32"/>
  <c r="Z25" i="32"/>
  <c r="Z24" i="32"/>
  <c r="Z23" i="32"/>
  <c r="Z22" i="32"/>
  <c r="Z21" i="32"/>
  <c r="Z20" i="32"/>
  <c r="Z19" i="32"/>
  <c r="Z18" i="32"/>
  <c r="Z17" i="32"/>
  <c r="Z16" i="32"/>
  <c r="Z15" i="32"/>
  <c r="Z13" i="32"/>
  <c r="Z8" i="32"/>
  <c r="Z7" i="32"/>
  <c r="Z6" i="32"/>
  <c r="Z4" i="32"/>
  <c r="AI96" i="38"/>
  <c r="AI95" i="38"/>
  <c r="AI94" i="38"/>
  <c r="AI93" i="38"/>
  <c r="AI87" i="38"/>
  <c r="AI86" i="38"/>
  <c r="AI85" i="38"/>
  <c r="AI84" i="38"/>
  <c r="AI83" i="38"/>
  <c r="AI82" i="38"/>
  <c r="Z72" i="38"/>
  <c r="Z71" i="38"/>
  <c r="Z70" i="38"/>
  <c r="Z69" i="38"/>
  <c r="Z68" i="38"/>
  <c r="Z67" i="38"/>
  <c r="Z66" i="38"/>
  <c r="Z65" i="38"/>
  <c r="Z64" i="38"/>
  <c r="Z63" i="38"/>
  <c r="Z62" i="38"/>
  <c r="Z61" i="38"/>
  <c r="Z60" i="38"/>
  <c r="Z59" i="38"/>
  <c r="Z58" i="38"/>
  <c r="Z57" i="38"/>
  <c r="Z56" i="38"/>
  <c r="Z55" i="38"/>
  <c r="Z54" i="38"/>
  <c r="Z53" i="38"/>
  <c r="Z45" i="38"/>
  <c r="Z39" i="38"/>
  <c r="Z38" i="38"/>
  <c r="Z37" i="38"/>
  <c r="Z34" i="38"/>
  <c r="Z32" i="38"/>
  <c r="Z31" i="38"/>
  <c r="Z30" i="38"/>
  <c r="Z29" i="38"/>
  <c r="Z28" i="38"/>
  <c r="Z27" i="38"/>
  <c r="Z26" i="38"/>
  <c r="Z25" i="38"/>
  <c r="Z24" i="38"/>
  <c r="Z23" i="38"/>
  <c r="Z22" i="38"/>
  <c r="Z19" i="38"/>
  <c r="Z18" i="38"/>
  <c r="Z17" i="38"/>
  <c r="Z14" i="38"/>
  <c r="Z13" i="38"/>
  <c r="Z12" i="38"/>
  <c r="Z11" i="38"/>
  <c r="Z10" i="38"/>
  <c r="Z9" i="38"/>
  <c r="Z8" i="38"/>
  <c r="Z7" i="38"/>
  <c r="Z6" i="38"/>
  <c r="Z5" i="38"/>
  <c r="Z4" i="38"/>
  <c r="S46" i="39" l="1"/>
  <c r="R55" i="45"/>
  <c r="Z79" i="32"/>
  <c r="Z88" i="32"/>
  <c r="Z91" i="32"/>
  <c r="S44" i="39"/>
  <c r="Z83" i="32"/>
  <c r="Z85" i="32"/>
  <c r="Z84" i="32"/>
  <c r="Z89" i="32"/>
  <c r="Z93" i="32"/>
  <c r="Z82" i="32"/>
  <c r="Z87" i="32"/>
  <c r="Z92" i="32"/>
  <c r="Z90" i="32"/>
  <c r="S45" i="39"/>
  <c r="S43" i="39"/>
  <c r="Z86" i="32"/>
  <c r="Z94" i="32"/>
  <c r="S47" i="39"/>
  <c r="Z11" i="32"/>
  <c r="Z12" i="32"/>
  <c r="Z83" i="38"/>
  <c r="Z71" i="32"/>
  <c r="Z84" i="38"/>
  <c r="Z95" i="38"/>
  <c r="R93" i="45"/>
  <c r="Z93" i="38"/>
  <c r="R38" i="45"/>
  <c r="R25" i="45"/>
  <c r="R23" i="45" s="1"/>
  <c r="Z94" i="38"/>
  <c r="Z96" i="38"/>
  <c r="Z87" i="38"/>
  <c r="Z86" i="38"/>
  <c r="Z85" i="38"/>
  <c r="Z82" i="38"/>
  <c r="Z10" i="32"/>
  <c r="Z9" i="32"/>
  <c r="Z80" i="32" l="1"/>
  <c r="Y72" i="49" l="1"/>
  <c r="AH217" i="51" l="1"/>
  <c r="AR217" i="51" s="1"/>
  <c r="AR194" i="51"/>
  <c r="AR261" i="51"/>
  <c r="AR256" i="51"/>
  <c r="AR255" i="51"/>
  <c r="AR196" i="51"/>
  <c r="AR195" i="51"/>
  <c r="AR193" i="51"/>
  <c r="AR192" i="51"/>
  <c r="AR191" i="51"/>
  <c r="AR190" i="51"/>
  <c r="AR189" i="51"/>
  <c r="AR184" i="51"/>
  <c r="AR312" i="51" l="1"/>
  <c r="AH188" i="51"/>
  <c r="AR188" i="51" s="1"/>
  <c r="AR259" i="51"/>
  <c r="AH197" i="51"/>
  <c r="AR197" i="51" s="1"/>
  <c r="AR260" i="51"/>
  <c r="AR326" i="51"/>
  <c r="AR313" i="51"/>
  <c r="AH216" i="51"/>
  <c r="AR216" i="51" s="1"/>
  <c r="AR185" i="51"/>
  <c r="AR204" i="51"/>
  <c r="AR205" i="51"/>
  <c r="AR206" i="51"/>
  <c r="AR207" i="51"/>
  <c r="AR208" i="51"/>
  <c r="AR311" i="51" l="1"/>
  <c r="AR319" i="51"/>
  <c r="AR211" i="51"/>
  <c r="AR210" i="51"/>
  <c r="AR209" i="51"/>
  <c r="AR321" i="51" l="1"/>
  <c r="AG40" i="40" l="1"/>
  <c r="AR38" i="40"/>
  <c r="AR37" i="40"/>
  <c r="AB40" i="40" l="1"/>
  <c r="AF40" i="40"/>
  <c r="Y40" i="40"/>
  <c r="X40" i="40"/>
  <c r="AC40" i="40"/>
  <c r="AD40" i="40"/>
  <c r="AE40" i="40"/>
  <c r="AR112" i="40"/>
  <c r="AH40" i="40" l="1"/>
  <c r="AR40" i="40" s="1"/>
  <c r="AR39" i="40"/>
  <c r="AA92" i="32"/>
  <c r="AR356" i="40" l="1"/>
  <c r="AR57" i="32"/>
  <c r="AR56" i="32"/>
  <c r="AR55" i="32"/>
  <c r="AR54" i="32"/>
  <c r="AR53" i="32"/>
  <c r="AR52" i="32"/>
  <c r="AR46" i="32"/>
  <c r="AR45" i="32"/>
  <c r="AR44" i="32"/>
  <c r="AR42" i="32"/>
  <c r="AR41" i="32"/>
  <c r="AR40" i="32"/>
  <c r="AR43" i="32"/>
  <c r="AR39" i="32"/>
  <c r="AR24" i="32"/>
  <c r="AR23" i="32"/>
  <c r="AR22" i="32"/>
  <c r="AR20" i="32"/>
  <c r="AR21" i="32" l="1"/>
  <c r="AR19" i="32"/>
  <c r="AR18" i="32"/>
  <c r="AH18" i="48" l="1"/>
  <c r="AH91" i="49" l="1"/>
  <c r="AH89" i="49"/>
  <c r="AH85" i="49"/>
  <c r="AH82" i="49"/>
  <c r="AH70" i="49"/>
  <c r="AH207" i="49"/>
  <c r="AH64" i="49"/>
  <c r="AH38" i="49"/>
  <c r="AH36" i="49"/>
  <c r="AH32" i="49"/>
  <c r="AH29" i="49"/>
  <c r="AH18" i="49"/>
  <c r="AH12" i="49"/>
  <c r="AH95" i="49" l="1"/>
  <c r="AH57" i="49"/>
  <c r="AH75" i="49"/>
  <c r="AH22" i="49"/>
  <c r="AH61" i="49"/>
  <c r="AH9" i="49"/>
  <c r="AH42" i="49"/>
  <c r="AH5" i="49"/>
  <c r="AR337" i="40" l="1"/>
  <c r="AR326" i="40"/>
  <c r="AR325" i="40"/>
  <c r="AR324" i="40"/>
  <c r="AR323" i="40"/>
  <c r="AR321" i="40"/>
  <c r="AR320" i="40"/>
  <c r="AR319" i="40"/>
  <c r="AR318" i="40"/>
  <c r="AR317" i="40"/>
  <c r="AR316" i="40"/>
  <c r="AR315" i="40"/>
  <c r="AR314" i="40"/>
  <c r="AR308" i="40"/>
  <c r="AR300" i="40"/>
  <c r="AR299" i="40"/>
  <c r="AR298" i="40"/>
  <c r="AR297" i="40"/>
  <c r="AR295" i="40"/>
  <c r="AR294" i="40"/>
  <c r="AR293" i="40"/>
  <c r="AR292" i="40"/>
  <c r="AR291" i="40"/>
  <c r="AR290" i="40"/>
  <c r="AR289" i="40"/>
  <c r="AR288" i="40"/>
  <c r="AR285" i="40"/>
  <c r="AR284" i="40"/>
  <c r="AR283" i="40"/>
  <c r="AR282" i="40"/>
  <c r="AR280" i="40"/>
  <c r="AR279" i="40"/>
  <c r="AR278" i="40"/>
  <c r="AR277" i="40"/>
  <c r="AR276" i="40"/>
  <c r="AR274" i="40"/>
  <c r="AR273" i="40"/>
  <c r="AR253" i="40"/>
  <c r="AR252" i="40"/>
  <c r="AR251" i="40"/>
  <c r="AR250" i="40"/>
  <c r="AR249" i="40"/>
  <c r="AR248" i="40"/>
  <c r="AR247" i="40"/>
  <c r="AR246" i="40"/>
  <c r="AR245" i="40"/>
  <c r="AR244" i="40"/>
  <c r="AR243" i="40"/>
  <c r="AR242" i="40"/>
  <c r="AR241" i="40"/>
  <c r="AR240" i="40"/>
  <c r="AR239" i="40"/>
  <c r="AR409" i="40" l="1"/>
  <c r="AH413" i="40"/>
  <c r="AR275" i="40"/>
  <c r="AR413" i="40" s="1"/>
  <c r="AR420" i="40"/>
  <c r="AR419" i="40"/>
  <c r="AR406" i="40"/>
  <c r="AR415" i="40"/>
  <c r="AR418" i="40"/>
  <c r="AH414" i="40"/>
  <c r="AH420" i="40"/>
  <c r="AH419" i="40"/>
  <c r="AH409" i="40"/>
  <c r="AH406" i="40"/>
  <c r="AH415" i="40"/>
  <c r="AH418" i="40"/>
  <c r="AR414" i="40" l="1"/>
  <c r="AH404" i="40"/>
  <c r="AH403" i="40"/>
  <c r="AR209" i="40"/>
  <c r="AR208" i="40"/>
  <c r="AR207" i="40"/>
  <c r="AR206" i="40"/>
  <c r="AR205" i="40"/>
  <c r="AR204" i="40"/>
  <c r="AR203" i="40"/>
  <c r="AR202" i="40"/>
  <c r="AR201" i="40"/>
  <c r="AR200" i="40"/>
  <c r="AR199" i="40"/>
  <c r="AR197" i="40"/>
  <c r="AR196" i="40"/>
  <c r="AR195" i="40"/>
  <c r="AR194" i="40"/>
  <c r="AR192" i="40"/>
  <c r="AR191" i="40"/>
  <c r="AR190" i="40"/>
  <c r="AR189" i="40"/>
  <c r="AR188" i="40"/>
  <c r="AR179" i="40"/>
  <c r="AR178" i="40"/>
  <c r="AR177" i="40"/>
  <c r="AR176" i="40"/>
  <c r="AR175" i="40"/>
  <c r="AR157" i="40"/>
  <c r="AR156" i="40"/>
  <c r="AR155" i="40"/>
  <c r="AR154" i="40"/>
  <c r="AR153" i="40"/>
  <c r="AR152" i="40"/>
  <c r="AR151" i="40"/>
  <c r="AR150" i="40"/>
  <c r="AR149" i="40"/>
  <c r="AR148" i="40"/>
  <c r="AR146" i="40"/>
  <c r="AR145" i="40"/>
  <c r="AR144" i="40"/>
  <c r="AR143" i="40"/>
  <c r="AR129" i="40"/>
  <c r="AR127" i="40"/>
  <c r="AR126" i="40"/>
  <c r="AR393" i="40" l="1"/>
  <c r="AH386" i="40"/>
  <c r="AR147" i="40"/>
  <c r="AR386" i="40" s="1"/>
  <c r="AH398" i="40"/>
  <c r="AR193" i="40"/>
  <c r="AR398" i="40" s="1"/>
  <c r="AR397" i="40"/>
  <c r="AR385" i="40"/>
  <c r="AR388" i="40"/>
  <c r="AH400" i="40"/>
  <c r="AR198" i="40"/>
  <c r="AR400" i="40" s="1"/>
  <c r="AR401" i="40"/>
  <c r="AH387" i="40"/>
  <c r="AH388" i="40"/>
  <c r="AH385" i="40"/>
  <c r="AH393" i="40"/>
  <c r="AH391" i="40"/>
  <c r="AH397" i="40"/>
  <c r="AH399" i="40"/>
  <c r="AH401" i="40"/>
  <c r="AR114" i="40"/>
  <c r="AR113" i="40"/>
  <c r="AR399" i="40" l="1"/>
  <c r="AR387" i="40"/>
  <c r="AR140" i="40"/>
  <c r="AR139" i="40"/>
  <c r="AR138" i="40"/>
  <c r="AR134" i="40"/>
  <c r="AR133" i="40"/>
  <c r="AR132" i="40"/>
  <c r="AR131" i="40"/>
  <c r="AR128" i="40"/>
  <c r="AR111" i="40"/>
  <c r="AR110" i="40"/>
  <c r="AR109" i="40"/>
  <c r="AR108" i="40"/>
  <c r="AR107" i="40"/>
  <c r="AR106" i="40"/>
  <c r="AR379" i="40" l="1"/>
  <c r="AR137" i="40"/>
  <c r="AR373" i="40"/>
  <c r="AR410" i="40"/>
  <c r="AH380" i="40"/>
  <c r="AR130" i="40"/>
  <c r="AR380" i="40" s="1"/>
  <c r="AH376" i="40"/>
  <c r="AR116" i="40"/>
  <c r="AR376" i="40" s="1"/>
  <c r="AR374" i="40"/>
  <c r="AR394" i="40"/>
  <c r="AH375" i="40"/>
  <c r="AR115" i="40"/>
  <c r="AR375" i="40" s="1"/>
  <c r="AH382" i="40"/>
  <c r="AR135" i="40"/>
  <c r="AH372" i="40"/>
  <c r="AH381" i="40"/>
  <c r="AH379" i="40"/>
  <c r="AH373" i="40"/>
  <c r="AH410" i="40"/>
  <c r="AH374" i="40"/>
  <c r="AH394" i="40"/>
  <c r="AR381" i="40" l="1"/>
  <c r="AR382" i="40"/>
  <c r="AR372" i="40"/>
  <c r="AR34" i="40"/>
  <c r="AR33" i="40"/>
  <c r="AR32" i="40"/>
  <c r="AR31" i="40"/>
  <c r="AR29" i="40"/>
  <c r="AR24" i="40"/>
  <c r="AR23" i="40"/>
  <c r="AR22" i="40"/>
  <c r="AR21" i="40"/>
  <c r="AR16" i="40"/>
  <c r="AR15" i="40"/>
  <c r="AR14" i="40"/>
  <c r="AR13" i="40"/>
  <c r="AR12" i="40"/>
  <c r="AR11" i="40"/>
  <c r="AR10" i="40"/>
  <c r="AR9" i="40"/>
  <c r="AR346" i="40" l="1"/>
  <c r="AR353" i="40"/>
  <c r="AR349" i="40"/>
  <c r="AH352" i="40"/>
  <c r="AR30" i="40"/>
  <c r="AR352" i="40" s="1"/>
  <c r="AH349" i="40"/>
  <c r="AH353" i="40"/>
  <c r="AH346" i="40"/>
  <c r="AH351" i="40"/>
  <c r="AR4" i="40"/>
  <c r="AH88" i="40"/>
  <c r="AH83" i="40"/>
  <c r="AH78" i="40"/>
  <c r="AH72" i="40"/>
  <c r="AH364" i="40" s="1"/>
  <c r="AH66" i="40"/>
  <c r="AH363" i="40" s="1"/>
  <c r="AH62" i="40"/>
  <c r="AH362" i="40" s="1"/>
  <c r="AH56" i="40"/>
  <c r="AH361" i="40" s="1"/>
  <c r="AH52" i="40"/>
  <c r="AH48" i="40"/>
  <c r="AH27" i="40"/>
  <c r="AR27" i="40" s="1"/>
  <c r="AH26" i="40"/>
  <c r="AR26" i="40" s="1"/>
  <c r="AH25" i="40"/>
  <c r="AR25" i="40" s="1"/>
  <c r="AH19" i="40"/>
  <c r="AR19" i="40" s="1"/>
  <c r="AH18" i="40"/>
  <c r="AH17" i="40"/>
  <c r="AR17" i="40" s="1"/>
  <c r="AH7" i="40"/>
  <c r="AR7" i="40" s="1"/>
  <c r="AH6" i="40"/>
  <c r="AR6" i="40" s="1"/>
  <c r="AH5" i="40"/>
  <c r="AR5" i="40" s="1"/>
  <c r="AQ115" i="40"/>
  <c r="AH267" i="51"/>
  <c r="AR267" i="51" s="1"/>
  <c r="AH264" i="51"/>
  <c r="AR264" i="51" s="1"/>
  <c r="AH248" i="51"/>
  <c r="AH246" i="51"/>
  <c r="AH244" i="51"/>
  <c r="AH242" i="51"/>
  <c r="AH240" i="51"/>
  <c r="AH239" i="51"/>
  <c r="AH238" i="51"/>
  <c r="AH237" i="51"/>
  <c r="AH236" i="51"/>
  <c r="AH235" i="51"/>
  <c r="AH231" i="51"/>
  <c r="AH229" i="51"/>
  <c r="AH227" i="51"/>
  <c r="AH225" i="51"/>
  <c r="AH222" i="51"/>
  <c r="AH221" i="51"/>
  <c r="AH220" i="51"/>
  <c r="AR203" i="51"/>
  <c r="AR202" i="51"/>
  <c r="AH179" i="51"/>
  <c r="AH177" i="51"/>
  <c r="AH175" i="51"/>
  <c r="AH173" i="51"/>
  <c r="AH172" i="51"/>
  <c r="AH171" i="51"/>
  <c r="AH167" i="51"/>
  <c r="AH165" i="51"/>
  <c r="AH163" i="51"/>
  <c r="AH161" i="51"/>
  <c r="AH159" i="51"/>
  <c r="AH156" i="51"/>
  <c r="AR153" i="51"/>
  <c r="AR152" i="51"/>
  <c r="AR149" i="51"/>
  <c r="AR148" i="51"/>
  <c r="AR147" i="51"/>
  <c r="AR146" i="51"/>
  <c r="AR145" i="51"/>
  <c r="AR144" i="51"/>
  <c r="AH139" i="51"/>
  <c r="AH137" i="51"/>
  <c r="AH135" i="51"/>
  <c r="AH133" i="51"/>
  <c r="AH130" i="51"/>
  <c r="AH129" i="51"/>
  <c r="AH125" i="51"/>
  <c r="AH123" i="51"/>
  <c r="AH121" i="51"/>
  <c r="AH119" i="51"/>
  <c r="AH117" i="51"/>
  <c r="AH116" i="51"/>
  <c r="AH114" i="51"/>
  <c r="AH111" i="51"/>
  <c r="AH110" i="51"/>
  <c r="AH109" i="51"/>
  <c r="AR106" i="51"/>
  <c r="AR105" i="51"/>
  <c r="AR103" i="51"/>
  <c r="AR102" i="51"/>
  <c r="AR101" i="51"/>
  <c r="AR100" i="51"/>
  <c r="AR99" i="51"/>
  <c r="AR96" i="51"/>
  <c r="AH91" i="51"/>
  <c r="AR91" i="51" s="1"/>
  <c r="AH89" i="51"/>
  <c r="AR89" i="51" s="1"/>
  <c r="AH87" i="51"/>
  <c r="AR87" i="51" s="1"/>
  <c r="AH85" i="51"/>
  <c r="AR85" i="51" s="1"/>
  <c r="AH83" i="51"/>
  <c r="AH79" i="51"/>
  <c r="AH78" i="51"/>
  <c r="AH75" i="51"/>
  <c r="AH74" i="51"/>
  <c r="AH73" i="51"/>
  <c r="AH72" i="51"/>
  <c r="AH71" i="51"/>
  <c r="AH70" i="51"/>
  <c r="AH68" i="51"/>
  <c r="AH67" i="51"/>
  <c r="AH62" i="51"/>
  <c r="AH60" i="51"/>
  <c r="AH58" i="51"/>
  <c r="AH57" i="51"/>
  <c r="AH55" i="51"/>
  <c r="AH54" i="51"/>
  <c r="AH53" i="51"/>
  <c r="AH46" i="51"/>
  <c r="AH45" i="51"/>
  <c r="AH44" i="51"/>
  <c r="AH43" i="51"/>
  <c r="AH42" i="51"/>
  <c r="AH41" i="51"/>
  <c r="AH37" i="51"/>
  <c r="AH36" i="51"/>
  <c r="AR32" i="51"/>
  <c r="AR31" i="51"/>
  <c r="AR30" i="51"/>
  <c r="AR29" i="51"/>
  <c r="AR28" i="51"/>
  <c r="AR27" i="51"/>
  <c r="AR26" i="51"/>
  <c r="AR25" i="51"/>
  <c r="AR22" i="51"/>
  <c r="AR21" i="51"/>
  <c r="AR9" i="51"/>
  <c r="AR8" i="51"/>
  <c r="AR7" i="51"/>
  <c r="AR6" i="51"/>
  <c r="AR5" i="51"/>
  <c r="AR4" i="51"/>
  <c r="AH13" i="51"/>
  <c r="AR13" i="51" s="1"/>
  <c r="AR17" i="51"/>
  <c r="AR16" i="51"/>
  <c r="AQ331" i="51"/>
  <c r="AQ330" i="51"/>
  <c r="AQ329" i="51"/>
  <c r="AQ308" i="51"/>
  <c r="AQ307" i="51"/>
  <c r="AQ299" i="51"/>
  <c r="AQ298" i="51"/>
  <c r="AQ297" i="51"/>
  <c r="AQ288" i="51"/>
  <c r="AQ286" i="51"/>
  <c r="AQ258" i="51"/>
  <c r="AJ109" i="45"/>
  <c r="Z105" i="45"/>
  <c r="AJ105" i="45" s="1"/>
  <c r="Z104" i="45"/>
  <c r="AJ104" i="45" s="1"/>
  <c r="Z95" i="45"/>
  <c r="Z94" i="45"/>
  <c r="AJ90" i="45"/>
  <c r="AJ89" i="45"/>
  <c r="AJ88" i="45"/>
  <c r="AJ87" i="45"/>
  <c r="AJ85" i="45"/>
  <c r="AJ84" i="45"/>
  <c r="AJ83" i="45"/>
  <c r="AJ82" i="45"/>
  <c r="AJ59" i="45"/>
  <c r="AJ58" i="45"/>
  <c r="AJ57" i="45"/>
  <c r="AJ56" i="45"/>
  <c r="Z31" i="45"/>
  <c r="Z30" i="45"/>
  <c r="Z29" i="45"/>
  <c r="Z28" i="45"/>
  <c r="Z27" i="45"/>
  <c r="Z26" i="45"/>
  <c r="AJ14" i="45"/>
  <c r="AJ13" i="45"/>
  <c r="AJ12" i="45"/>
  <c r="AJ11" i="45"/>
  <c r="AJ10" i="45"/>
  <c r="AJ9" i="45"/>
  <c r="AJ8" i="45"/>
  <c r="AJ7" i="45"/>
  <c r="AJ6" i="45"/>
  <c r="AJ5" i="45"/>
  <c r="AJ4" i="45"/>
  <c r="AK35" i="39"/>
  <c r="AK34" i="39"/>
  <c r="AK33" i="39"/>
  <c r="AK32" i="39"/>
  <c r="AK31" i="39"/>
  <c r="AK30" i="39"/>
  <c r="AK29" i="39"/>
  <c r="AK26" i="39"/>
  <c r="AK25" i="39"/>
  <c r="AK24" i="39"/>
  <c r="AK23" i="39"/>
  <c r="AK22" i="39"/>
  <c r="AK21" i="39"/>
  <c r="AK20" i="39"/>
  <c r="AK17" i="39"/>
  <c r="AK16" i="39"/>
  <c r="AK15" i="39"/>
  <c r="AK14" i="39"/>
  <c r="AK13" i="39"/>
  <c r="AK12" i="39"/>
  <c r="AK11" i="39"/>
  <c r="AK10" i="39"/>
  <c r="AK9" i="39"/>
  <c r="AK8" i="39"/>
  <c r="AK7" i="39"/>
  <c r="AK5" i="39"/>
  <c r="AR70" i="32"/>
  <c r="AR69" i="32"/>
  <c r="AR68" i="32"/>
  <c r="AR67" i="32"/>
  <c r="AR66" i="32"/>
  <c r="AR65" i="32"/>
  <c r="AR63" i="32"/>
  <c r="AR72" i="32"/>
  <c r="AR60" i="32"/>
  <c r="AR58" i="32"/>
  <c r="AR51" i="32"/>
  <c r="AR50" i="32"/>
  <c r="AR49" i="32"/>
  <c r="AR47" i="32"/>
  <c r="AR37" i="32"/>
  <c r="AR36" i="32"/>
  <c r="AR34" i="32"/>
  <c r="AR33" i="32"/>
  <c r="AR32" i="32"/>
  <c r="AR31" i="32"/>
  <c r="AR30" i="32"/>
  <c r="AR29" i="32"/>
  <c r="AR28" i="32"/>
  <c r="AR27" i="32"/>
  <c r="AR26" i="32"/>
  <c r="AR25" i="32"/>
  <c r="AR17" i="32"/>
  <c r="AR16" i="32"/>
  <c r="AR15" i="32"/>
  <c r="AR13" i="32"/>
  <c r="AR8" i="32"/>
  <c r="AR7" i="32"/>
  <c r="AR6" i="32"/>
  <c r="AR64" i="32" l="1"/>
  <c r="AH93" i="32"/>
  <c r="AR289" i="51"/>
  <c r="AR293" i="51"/>
  <c r="AR306" i="51"/>
  <c r="AR274" i="51"/>
  <c r="AR282" i="51"/>
  <c r="AR283" i="51"/>
  <c r="AH11" i="51"/>
  <c r="AR11" i="51" s="1"/>
  <c r="AR104" i="51"/>
  <c r="AR294" i="51" s="1"/>
  <c r="AR303" i="51"/>
  <c r="AR275" i="51"/>
  <c r="AH12" i="51"/>
  <c r="AR12" i="51" s="1"/>
  <c r="AR151" i="51"/>
  <c r="AR304" i="51" s="1"/>
  <c r="AR320" i="51"/>
  <c r="AR318" i="51"/>
  <c r="AR284" i="51"/>
  <c r="AR347" i="40"/>
  <c r="AR351" i="40"/>
  <c r="AH389" i="40"/>
  <c r="AR18" i="40"/>
  <c r="AH359" i="40"/>
  <c r="AH405" i="40"/>
  <c r="AH360" i="40"/>
  <c r="AH392" i="40"/>
  <c r="AH38" i="32"/>
  <c r="AR38" i="32" s="1"/>
  <c r="AH89" i="32"/>
  <c r="AI13" i="45"/>
  <c r="AH92" i="32"/>
  <c r="AI8" i="45"/>
  <c r="AH347" i="40"/>
  <c r="AH83" i="38"/>
  <c r="AA44" i="39"/>
  <c r="AH86" i="38"/>
  <c r="AH88" i="38"/>
  <c r="Z55" i="45"/>
  <c r="AH85" i="38"/>
  <c r="AH95" i="38"/>
  <c r="AI10" i="45"/>
  <c r="Z32" i="45"/>
  <c r="Z25" i="45" s="1"/>
  <c r="AH96" i="38"/>
  <c r="AA43" i="39"/>
  <c r="Z103" i="45"/>
  <c r="AJ103" i="45" s="1"/>
  <c r="AI4" i="45"/>
  <c r="AA45" i="39"/>
  <c r="AI6" i="45"/>
  <c r="Z93" i="45"/>
  <c r="AH93" i="38"/>
  <c r="AH11" i="32"/>
  <c r="AR11" i="32" s="1"/>
  <c r="AI9" i="45"/>
  <c r="AH84" i="38"/>
  <c r="AH82" i="38"/>
  <c r="AH94" i="38"/>
  <c r="AA47" i="39"/>
  <c r="AA46" i="39"/>
  <c r="AI12" i="45"/>
  <c r="AH87" i="38"/>
  <c r="AI11" i="45"/>
  <c r="AH28" i="40"/>
  <c r="AH20" i="40"/>
  <c r="AH8" i="40"/>
  <c r="AH77" i="40"/>
  <c r="AH61" i="40"/>
  <c r="AH47" i="40"/>
  <c r="AH14" i="51"/>
  <c r="AR14" i="51" s="1"/>
  <c r="AH15" i="51"/>
  <c r="AR15" i="51" s="1"/>
  <c r="Z38" i="45"/>
  <c r="Z37" i="45" s="1"/>
  <c r="AI5" i="45"/>
  <c r="AI14" i="45"/>
  <c r="AI7" i="45"/>
  <c r="AH71" i="32"/>
  <c r="AR71" i="32" s="1"/>
  <c r="AH12" i="32"/>
  <c r="AR12" i="32" s="1"/>
  <c r="AH10" i="32"/>
  <c r="AR10" i="32" s="1"/>
  <c r="AH10" i="51" l="1"/>
  <c r="AR10" i="51" s="1"/>
  <c r="AR277" i="51" s="1"/>
  <c r="AR278" i="51"/>
  <c r="AR292" i="51"/>
  <c r="AR302" i="51"/>
  <c r="AH345" i="40"/>
  <c r="AR8" i="40"/>
  <c r="AR345" i="40" s="1"/>
  <c r="AR389" i="40"/>
  <c r="AH348" i="40"/>
  <c r="AR20" i="40"/>
  <c r="AR348" i="40" s="1"/>
  <c r="AH350" i="40"/>
  <c r="AR28" i="40"/>
  <c r="AR350" i="40" s="1"/>
  <c r="Z23" i="45"/>
  <c r="AH45" i="40"/>
  <c r="AH43" i="40" s="1"/>
  <c r="AR279" i="51" l="1"/>
  <c r="AH9" i="32" l="1"/>
  <c r="AR9" i="32" s="1"/>
  <c r="AR4" i="32"/>
  <c r="AH23" i="48"/>
  <c r="AH19" i="48"/>
  <c r="AH17" i="48"/>
  <c r="AH14" i="48"/>
  <c r="AI81" i="32" l="1"/>
  <c r="AH14" i="45"/>
  <c r="AH13" i="45"/>
  <c r="AH7" i="45"/>
  <c r="AH8" i="45"/>
  <c r="AH6" i="45"/>
  <c r="AH5" i="45"/>
  <c r="AH4" i="45"/>
  <c r="L15" i="45" l="1"/>
  <c r="AQ206" i="51" l="1"/>
  <c r="AQ63" i="32" l="1"/>
  <c r="AQ60" i="32"/>
  <c r="AG17" i="48"/>
  <c r="AG19" i="48" s="1"/>
  <c r="AG18" i="48"/>
  <c r="AP258" i="51" l="1"/>
  <c r="AQ28" i="51" l="1"/>
  <c r="AP331" i="51"/>
  <c r="AP330" i="51"/>
  <c r="AP329" i="51"/>
  <c r="AP308" i="51"/>
  <c r="AP307" i="51"/>
  <c r="AP299" i="51"/>
  <c r="AP298" i="51"/>
  <c r="AP297" i="51"/>
  <c r="AP288" i="51"/>
  <c r="AP286" i="51"/>
  <c r="AQ40" i="40"/>
  <c r="AQ39" i="40"/>
  <c r="AQ38" i="40"/>
  <c r="AQ37" i="40"/>
  <c r="AQ356" i="40" l="1"/>
  <c r="AQ137" i="40"/>
  <c r="AJ11" i="39" l="1"/>
  <c r="AD12" i="39" l="1"/>
  <c r="R12" i="39"/>
  <c r="AJ12" i="39"/>
  <c r="AQ211" i="51"/>
  <c r="AQ210" i="51"/>
  <c r="AQ209" i="51" l="1"/>
  <c r="AQ321" i="51" s="1"/>
  <c r="AG13" i="51"/>
  <c r="AE12" i="39"/>
  <c r="AF12" i="39"/>
  <c r="AI12" i="39"/>
  <c r="AH12" i="39"/>
  <c r="AG12" i="39"/>
  <c r="R10" i="39" l="1"/>
  <c r="AQ153" i="51" l="1"/>
  <c r="AQ152" i="51"/>
  <c r="AQ151" i="51"/>
  <c r="AQ149" i="51"/>
  <c r="AQ148" i="51"/>
  <c r="AQ147" i="51"/>
  <c r="AQ146" i="51"/>
  <c r="AQ145" i="51"/>
  <c r="AQ144" i="51"/>
  <c r="AQ303" i="51" l="1"/>
  <c r="AQ304" i="51"/>
  <c r="AQ302" i="51"/>
  <c r="AQ306" i="51"/>
  <c r="AJ10" i="39"/>
  <c r="AJ9" i="39" l="1"/>
  <c r="AJ7" i="39"/>
  <c r="AJ8" i="39"/>
  <c r="AQ261" i="51" l="1"/>
  <c r="AQ260" i="51"/>
  <c r="AQ259" i="51"/>
  <c r="AQ256" i="51"/>
  <c r="AQ255" i="51"/>
  <c r="AQ199" i="51"/>
  <c r="AQ198" i="51"/>
  <c r="AQ196" i="51"/>
  <c r="AQ195" i="51"/>
  <c r="AQ194" i="51"/>
  <c r="AQ193" i="51"/>
  <c r="AQ192" i="51"/>
  <c r="AQ191" i="51"/>
  <c r="AQ190" i="51"/>
  <c r="AQ189" i="51"/>
  <c r="AQ185" i="51"/>
  <c r="AQ314" i="51" l="1"/>
  <c r="AQ326" i="51"/>
  <c r="AQ312" i="51"/>
  <c r="AQ184" i="51"/>
  <c r="AQ106" i="51"/>
  <c r="AQ105" i="51"/>
  <c r="AQ104" i="51"/>
  <c r="AQ103" i="51"/>
  <c r="AQ102" i="51"/>
  <c r="AQ101" i="51"/>
  <c r="AQ100" i="51"/>
  <c r="AQ99" i="51"/>
  <c r="AQ294" i="51" l="1"/>
  <c r="AQ313" i="51"/>
  <c r="AQ293" i="51"/>
  <c r="AQ96" i="51"/>
  <c r="AQ292" i="51" s="1"/>
  <c r="AQ30" i="51" l="1"/>
  <c r="AQ29" i="51"/>
  <c r="AQ27" i="51"/>
  <c r="AQ26" i="51"/>
  <c r="AQ25" i="51"/>
  <c r="AQ22" i="51"/>
  <c r="AQ21" i="51"/>
  <c r="AQ17" i="51"/>
  <c r="AQ16" i="51"/>
  <c r="AQ9" i="51"/>
  <c r="AQ8" i="51"/>
  <c r="AQ7" i="51"/>
  <c r="AQ6" i="51"/>
  <c r="AQ5" i="51"/>
  <c r="AQ4" i="51"/>
  <c r="AQ274" i="51" l="1"/>
  <c r="AQ282" i="51"/>
  <c r="AQ275" i="51"/>
  <c r="AQ283" i="51"/>
  <c r="AI56" i="45" l="1"/>
  <c r="AG61" i="49" l="1"/>
  <c r="AI59" i="45" l="1"/>
  <c r="AI58" i="45" l="1"/>
  <c r="AI57" i="45"/>
  <c r="AG32" i="49" l="1"/>
  <c r="AI109" i="45"/>
  <c r="AG29" i="49"/>
  <c r="AG36" i="49"/>
  <c r="AG9" i="49"/>
  <c r="AI85" i="45"/>
  <c r="AI84" i="45"/>
  <c r="AI89" i="45"/>
  <c r="AI90" i="45"/>
  <c r="AI83" i="45"/>
  <c r="AG5" i="49" l="1"/>
  <c r="AG22" i="49"/>
  <c r="Y104" i="45"/>
  <c r="AI104" i="45" s="1"/>
  <c r="AI82" i="45"/>
  <c r="AG75" i="49"/>
  <c r="AG57" i="49"/>
  <c r="AI88" i="45"/>
  <c r="AI87" i="45"/>
  <c r="AQ24" i="32" l="1"/>
  <c r="AQ28" i="32"/>
  <c r="AQ27" i="32"/>
  <c r="AQ26" i="32"/>
  <c r="AQ25" i="32"/>
  <c r="AF93" i="32" l="1"/>
  <c r="AQ32" i="32"/>
  <c r="AQ31" i="32"/>
  <c r="AQ30" i="32"/>
  <c r="AQ69" i="32"/>
  <c r="AQ68" i="32"/>
  <c r="AQ67" i="32"/>
  <c r="AQ66" i="32"/>
  <c r="AQ65" i="32"/>
  <c r="AQ51" i="32"/>
  <c r="AQ50" i="32"/>
  <c r="AQ49" i="32"/>
  <c r="AQ46" i="32"/>
  <c r="AQ45" i="32"/>
  <c r="AQ44" i="32"/>
  <c r="AQ43" i="32"/>
  <c r="AQ42" i="32"/>
  <c r="AQ41" i="32"/>
  <c r="AQ40" i="32"/>
  <c r="AQ39" i="32"/>
  <c r="AQ37" i="32"/>
  <c r="AQ36" i="32"/>
  <c r="AQ34" i="32"/>
  <c r="AQ33" i="32"/>
  <c r="AQ23" i="32"/>
  <c r="AQ22" i="32"/>
  <c r="AQ21" i="32"/>
  <c r="AQ20" i="32"/>
  <c r="AQ19" i="32"/>
  <c r="AQ18" i="32"/>
  <c r="AQ17" i="32"/>
  <c r="AQ16" i="32"/>
  <c r="AQ29" i="32" l="1"/>
  <c r="AG89" i="32"/>
  <c r="AQ47" i="32"/>
  <c r="AG38" i="32"/>
  <c r="AQ38" i="32" s="1"/>
  <c r="AQ15" i="32" l="1"/>
  <c r="AG84" i="32"/>
  <c r="AQ8" i="32"/>
  <c r="AQ7" i="32"/>
  <c r="AQ6" i="32"/>
  <c r="AQ13" i="32" l="1"/>
  <c r="AQ4" i="32" l="1"/>
  <c r="AQ213" i="51" l="1"/>
  <c r="AQ280" i="51" s="1"/>
  <c r="AQ212" i="51"/>
  <c r="AQ208" i="51"/>
  <c r="AQ205" i="51"/>
  <c r="AQ204" i="51"/>
  <c r="AQ203" i="51"/>
  <c r="AQ202" i="51"/>
  <c r="AQ32" i="51"/>
  <c r="AQ31" i="51"/>
  <c r="AQ322" i="51" l="1"/>
  <c r="AQ284" i="51"/>
  <c r="AQ318" i="51"/>
  <c r="AQ320" i="51"/>
  <c r="AG23" i="48"/>
  <c r="AG207" i="51"/>
  <c r="AQ207" i="51" s="1"/>
  <c r="AQ319" i="51" s="1"/>
  <c r="AG14" i="51"/>
  <c r="AQ14" i="51" s="1"/>
  <c r="AG222" i="51"/>
  <c r="AG221" i="51"/>
  <c r="AF89" i="32" l="1"/>
  <c r="AF84" i="32"/>
  <c r="AF92" i="32"/>
  <c r="Y42" i="39"/>
  <c r="AF94" i="32"/>
  <c r="Y32" i="45"/>
  <c r="Y38" i="45"/>
  <c r="Y37" i="45" s="1"/>
  <c r="AG10" i="32"/>
  <c r="AQ10" i="32" s="1"/>
  <c r="AF19" i="48" l="1"/>
  <c r="AP260" i="51" l="1"/>
  <c r="AP205" i="51" l="1"/>
  <c r="AP206" i="51"/>
  <c r="AP211" i="51"/>
  <c r="AP209" i="51"/>
  <c r="AP192" i="51" l="1"/>
  <c r="AP32" i="51"/>
  <c r="AP31" i="51" l="1"/>
  <c r="AO331" i="51" l="1"/>
  <c r="AO330" i="51"/>
  <c r="AO329" i="51"/>
  <c r="AO308" i="51"/>
  <c r="AO307" i="51"/>
  <c r="AO299" i="51"/>
  <c r="AO298" i="51"/>
  <c r="AO297" i="51"/>
  <c r="AO288" i="51"/>
  <c r="AO286" i="51"/>
  <c r="AB12" i="51" l="1"/>
  <c r="AB197" i="51" l="1"/>
  <c r="AB188" i="51"/>
  <c r="AB11" i="51" l="1"/>
  <c r="AB10" i="51" s="1"/>
  <c r="AP15" i="32" l="1"/>
  <c r="C35" i="50" l="1"/>
  <c r="AH211" i="49" l="1"/>
  <c r="AA211" i="49"/>
  <c r="AH210" i="49"/>
  <c r="AA210" i="49"/>
  <c r="AH209" i="49"/>
  <c r="AA209" i="49"/>
  <c r="AH208" i="49"/>
  <c r="AA208" i="49"/>
  <c r="AA207" i="49"/>
  <c r="AH206" i="49"/>
  <c r="AA206" i="49"/>
  <c r="AH205" i="49"/>
  <c r="AA205" i="49"/>
  <c r="AH203" i="49"/>
  <c r="AA203" i="49"/>
  <c r="AH200" i="49"/>
  <c r="AA200" i="49"/>
  <c r="AH199" i="49"/>
  <c r="AA199" i="49"/>
  <c r="AH198" i="49"/>
  <c r="AA198" i="49"/>
  <c r="AH197" i="49"/>
  <c r="AA197" i="49"/>
  <c r="AH196" i="49"/>
  <c r="AA196" i="49"/>
  <c r="AH195" i="49"/>
  <c r="AA195" i="49"/>
  <c r="T47" i="39"/>
  <c r="T46" i="39"/>
  <c r="T45" i="39"/>
  <c r="T44" i="39"/>
  <c r="T43" i="39"/>
  <c r="T42" i="39"/>
  <c r="T41" i="39"/>
  <c r="K41" i="39"/>
  <c r="J41" i="39"/>
  <c r="T97" i="38"/>
  <c r="S97" i="38"/>
  <c r="R97" i="38"/>
  <c r="S96" i="38"/>
  <c r="R96" i="38"/>
  <c r="Q96" i="38"/>
  <c r="S95" i="38"/>
  <c r="R95" i="38"/>
  <c r="Q95" i="38"/>
  <c r="S94" i="38"/>
  <c r="R94" i="38"/>
  <c r="Q94" i="38"/>
  <c r="S93" i="38"/>
  <c r="R93" i="38"/>
  <c r="Q93" i="38"/>
  <c r="S90" i="38"/>
  <c r="S89" i="38"/>
  <c r="R89" i="38"/>
  <c r="S87" i="38"/>
  <c r="R87" i="38"/>
  <c r="Q87" i="38"/>
  <c r="S86" i="38"/>
  <c r="R86" i="38"/>
  <c r="S85" i="38"/>
  <c r="R85" i="38"/>
  <c r="S84" i="38"/>
  <c r="R84" i="38"/>
  <c r="S83" i="38"/>
  <c r="R83" i="38"/>
  <c r="S82" i="38"/>
  <c r="R82" i="38"/>
  <c r="AH94" i="32"/>
  <c r="AA94" i="32"/>
  <c r="AA93" i="32"/>
  <c r="S93" i="32"/>
  <c r="R93" i="32"/>
  <c r="AH91" i="32"/>
  <c r="AA91" i="32"/>
  <c r="AH90" i="32"/>
  <c r="AA90" i="32"/>
  <c r="AA89" i="32"/>
  <c r="S89" i="32"/>
  <c r="R89" i="32"/>
  <c r="Q89" i="32"/>
  <c r="AH88" i="32"/>
  <c r="AA88" i="32"/>
  <c r="AH87" i="32"/>
  <c r="AA87" i="32"/>
  <c r="AH86" i="32"/>
  <c r="AA86" i="32"/>
  <c r="S86" i="32"/>
  <c r="R86" i="32"/>
  <c r="AH85" i="32"/>
  <c r="AA85" i="32"/>
  <c r="AH84" i="32"/>
  <c r="AA84" i="32"/>
  <c r="S84" i="32"/>
  <c r="R84" i="32"/>
  <c r="Q84" i="32"/>
  <c r="AH83" i="32"/>
  <c r="AA83" i="32"/>
  <c r="S83" i="32"/>
  <c r="R83" i="32"/>
  <c r="Q83" i="32"/>
  <c r="AH82" i="32"/>
  <c r="AA82" i="32"/>
  <c r="AB81" i="32"/>
  <c r="AA81" i="32"/>
  <c r="T81" i="32"/>
  <c r="S81" i="32"/>
  <c r="R81" i="32"/>
  <c r="AH80" i="32"/>
  <c r="AA80" i="32"/>
  <c r="AH79" i="32"/>
  <c r="AA79" i="32"/>
  <c r="AP40" i="40" l="1"/>
  <c r="AP39" i="40"/>
  <c r="AP38" i="40"/>
  <c r="AP37" i="40"/>
  <c r="AP356" i="40" l="1"/>
  <c r="AO37" i="40"/>
  <c r="AO38" i="40"/>
  <c r="AO40" i="40"/>
  <c r="AO39" i="40"/>
  <c r="AO356" i="40" l="1"/>
  <c r="AO308" i="40"/>
  <c r="AO300" i="40"/>
  <c r="AO299" i="40"/>
  <c r="AO298" i="40"/>
  <c r="AO297" i="40"/>
  <c r="AO294" i="40"/>
  <c r="AO293" i="40"/>
  <c r="AO292" i="40"/>
  <c r="AO291" i="40"/>
  <c r="AO289" i="40"/>
  <c r="AO285" i="40"/>
  <c r="AO284" i="40"/>
  <c r="AO283" i="40"/>
  <c r="AO282" i="40"/>
  <c r="AO279" i="40"/>
  <c r="AO278" i="40"/>
  <c r="AO277" i="40"/>
  <c r="AO276" i="40"/>
  <c r="AO179" i="40"/>
  <c r="AO178" i="40"/>
  <c r="AO177" i="40"/>
  <c r="AO176" i="40"/>
  <c r="AO157" i="40"/>
  <c r="AO156" i="40"/>
  <c r="AO155" i="40"/>
  <c r="AO154" i="40"/>
  <c r="AO151" i="40"/>
  <c r="AO150" i="40"/>
  <c r="AO149" i="40"/>
  <c r="AO148" i="40"/>
  <c r="AO146" i="40"/>
  <c r="AO144" i="40"/>
  <c r="AO140" i="40"/>
  <c r="AO139" i="40"/>
  <c r="AO138" i="40"/>
  <c r="AO134" i="40"/>
  <c r="AO133" i="40"/>
  <c r="AO132" i="40"/>
  <c r="AO131" i="40"/>
  <c r="AO129" i="40"/>
  <c r="AO127" i="40"/>
  <c r="AO126" i="40"/>
  <c r="AO114" i="40"/>
  <c r="AO113" i="40"/>
  <c r="AO112" i="40"/>
  <c r="AF19" i="40"/>
  <c r="AO19" i="40" s="1"/>
  <c r="AF7" i="40"/>
  <c r="AO7" i="40" s="1"/>
  <c r="AO137" i="40" l="1"/>
  <c r="AP137" i="40"/>
  <c r="AF413" i="40"/>
  <c r="AF391" i="40"/>
  <c r="AF393" i="40"/>
  <c r="AO130" i="40"/>
  <c r="AO380" i="40" s="1"/>
  <c r="AF380" i="40"/>
  <c r="AO175" i="40"/>
  <c r="AO280" i="40"/>
  <c r="AO415" i="40" s="1"/>
  <c r="AF415" i="40"/>
  <c r="AO290" i="40"/>
  <c r="AO418" i="40" s="1"/>
  <c r="AF418" i="40"/>
  <c r="AO152" i="40"/>
  <c r="AF388" i="40"/>
  <c r="AO275" i="40"/>
  <c r="AO413" i="40" s="1"/>
  <c r="AO143" i="40"/>
  <c r="AF385" i="40"/>
  <c r="AO135" i="40"/>
  <c r="AO382" i="40" s="1"/>
  <c r="AF382" i="40"/>
  <c r="AO145" i="40"/>
  <c r="AF387" i="40"/>
  <c r="AO128" i="40"/>
  <c r="AF379" i="40"/>
  <c r="AF381" i="40"/>
  <c r="AO295" i="40"/>
  <c r="AO420" i="40" s="1"/>
  <c r="AF420" i="40"/>
  <c r="AO147" i="40"/>
  <c r="AO386" i="40" s="1"/>
  <c r="AF386" i="40"/>
  <c r="AO288" i="40"/>
  <c r="AF419" i="40"/>
  <c r="AF18" i="40"/>
  <c r="AO18" i="40" s="1"/>
  <c r="AF26" i="40"/>
  <c r="AO26" i="40" s="1"/>
  <c r="AF27" i="40"/>
  <c r="AO27" i="40" s="1"/>
  <c r="AF6" i="40"/>
  <c r="AO6" i="40" s="1"/>
  <c r="AO419" i="40" l="1"/>
  <c r="AO385" i="40"/>
  <c r="AO387" i="40"/>
  <c r="AO379" i="40"/>
  <c r="AO381" i="40"/>
  <c r="AO393" i="40"/>
  <c r="AO389" i="40"/>
  <c r="AO388" i="40"/>
  <c r="AF389" i="40"/>
  <c r="AF85" i="51"/>
  <c r="AF248" i="51"/>
  <c r="AF246" i="51"/>
  <c r="AF244" i="51"/>
  <c r="AF179" i="51"/>
  <c r="AF177" i="51"/>
  <c r="AF89" i="51"/>
  <c r="AF137" i="51"/>
  <c r="AF135" i="51"/>
  <c r="AF133" i="51"/>
  <c r="AF83" i="51"/>
  <c r="AF79" i="51"/>
  <c r="AF78" i="51"/>
  <c r="AF240" i="51"/>
  <c r="AF239" i="51"/>
  <c r="AF73" i="51"/>
  <c r="AF237" i="51"/>
  <c r="AF236" i="51"/>
  <c r="AF70" i="51"/>
  <c r="AF68" i="51"/>
  <c r="AF129" i="51"/>
  <c r="AF57" i="51"/>
  <c r="AF231" i="51"/>
  <c r="AF229" i="51"/>
  <c r="AF62" i="51"/>
  <c r="AF167" i="51"/>
  <c r="AF165" i="51"/>
  <c r="AF60" i="51"/>
  <c r="AF125" i="51"/>
  <c r="AF123" i="51"/>
  <c r="AF121" i="51"/>
  <c r="AF58" i="51"/>
  <c r="AF55" i="51"/>
  <c r="AF54" i="51"/>
  <c r="AF116" i="51"/>
  <c r="AF267" i="51"/>
  <c r="AO267" i="51" s="1"/>
  <c r="AF225" i="51"/>
  <c r="AF44" i="51"/>
  <c r="AF159" i="51"/>
  <c r="AF114" i="51"/>
  <c r="AF41" i="51"/>
  <c r="AF264" i="51"/>
  <c r="AO264" i="51" s="1"/>
  <c r="AF220" i="51"/>
  <c r="AF37" i="51"/>
  <c r="AF111" i="51"/>
  <c r="AF110" i="51"/>
  <c r="AF109" i="51"/>
  <c r="AF91" i="49"/>
  <c r="X105" i="45"/>
  <c r="AF82" i="49"/>
  <c r="AF70" i="49"/>
  <c r="AF64" i="49"/>
  <c r="AF38" i="49"/>
  <c r="AF36" i="49"/>
  <c r="AF29" i="49"/>
  <c r="X31" i="45"/>
  <c r="X30" i="45"/>
  <c r="X29" i="45"/>
  <c r="X28" i="45"/>
  <c r="X27" i="45"/>
  <c r="AF18" i="49"/>
  <c r="AF12" i="49"/>
  <c r="AF139" i="51"/>
  <c r="AF222" i="51"/>
  <c r="AF221" i="51"/>
  <c r="AF197" i="51"/>
  <c r="AO197" i="51" s="1"/>
  <c r="AO211" i="51"/>
  <c r="AO209" i="51"/>
  <c r="AO206" i="51"/>
  <c r="AP151" i="51"/>
  <c r="AP148" i="51"/>
  <c r="AO32" i="51"/>
  <c r="AO31" i="51"/>
  <c r="AP16" i="51"/>
  <c r="AP9" i="51"/>
  <c r="AO192" i="51"/>
  <c r="AO258" i="51"/>
  <c r="AH56" i="45"/>
  <c r="AG14" i="45"/>
  <c r="AG13" i="45"/>
  <c r="AG12" i="45"/>
  <c r="AG11" i="45"/>
  <c r="AG10" i="45"/>
  <c r="AG9" i="45"/>
  <c r="AG8" i="45"/>
  <c r="AG7" i="45"/>
  <c r="AG6" i="45"/>
  <c r="AG5" i="45"/>
  <c r="AG4" i="45"/>
  <c r="AH29" i="39"/>
  <c r="AH34" i="39"/>
  <c r="AH33" i="39"/>
  <c r="AH32" i="39"/>
  <c r="AH31" i="39"/>
  <c r="AH30" i="39"/>
  <c r="AH25" i="39"/>
  <c r="AH24" i="39"/>
  <c r="AH22" i="39"/>
  <c r="AH21" i="39"/>
  <c r="AH16" i="39"/>
  <c r="AH15" i="39"/>
  <c r="AH14" i="39"/>
  <c r="AH13" i="39"/>
  <c r="AH11" i="39"/>
  <c r="AH9" i="39"/>
  <c r="AH8" i="39"/>
  <c r="AH7" i="39"/>
  <c r="AH6" i="39"/>
  <c r="AH5" i="39"/>
  <c r="AO44" i="32"/>
  <c r="AO49" i="32"/>
  <c r="AO30" i="32"/>
  <c r="AP6" i="32"/>
  <c r="AF207" i="49" l="1"/>
  <c r="AG105" i="45"/>
  <c r="AG109" i="45"/>
  <c r="AH109" i="45"/>
  <c r="AG82" i="45"/>
  <c r="AH82" i="45"/>
  <c r="AG83" i="45"/>
  <c r="AH83" i="45"/>
  <c r="AF87" i="51"/>
  <c r="AO87" i="51" s="1"/>
  <c r="AG90" i="45"/>
  <c r="AH90" i="45"/>
  <c r="AG84" i="45"/>
  <c r="AH84" i="45"/>
  <c r="AG85" i="45"/>
  <c r="AH85" i="45"/>
  <c r="AG87" i="45"/>
  <c r="AH87" i="45"/>
  <c r="AG88" i="45"/>
  <c r="AH88" i="45"/>
  <c r="AG89" i="45"/>
  <c r="AH89" i="45"/>
  <c r="AP202" i="51"/>
  <c r="AG59" i="45"/>
  <c r="AH59" i="45"/>
  <c r="AG57" i="45"/>
  <c r="AH57" i="45"/>
  <c r="AG58" i="45"/>
  <c r="AH58" i="45"/>
  <c r="AO17" i="51"/>
  <c r="AP17" i="51"/>
  <c r="AP275" i="51" s="1"/>
  <c r="AO210" i="51"/>
  <c r="AP210" i="51"/>
  <c r="AO213" i="51"/>
  <c r="AP213" i="51"/>
  <c r="AO212" i="51"/>
  <c r="AP212" i="51"/>
  <c r="AO203" i="51"/>
  <c r="AP203" i="51"/>
  <c r="AO204" i="51"/>
  <c r="AP204" i="51"/>
  <c r="AO208" i="51"/>
  <c r="AP208" i="51"/>
  <c r="AO103" i="51"/>
  <c r="AP103" i="51"/>
  <c r="AO4" i="51"/>
  <c r="AP4" i="51"/>
  <c r="AO149" i="51"/>
  <c r="AP149" i="51"/>
  <c r="AO198" i="51"/>
  <c r="AP198" i="51"/>
  <c r="AO5" i="51"/>
  <c r="AP5" i="51"/>
  <c r="AO22" i="51"/>
  <c r="AP22" i="51"/>
  <c r="AO105" i="51"/>
  <c r="AP105" i="51"/>
  <c r="AO189" i="51"/>
  <c r="AP189" i="51"/>
  <c r="AO199" i="51"/>
  <c r="AP199" i="51"/>
  <c r="AO21" i="51"/>
  <c r="AP21" i="51"/>
  <c r="AF11" i="51"/>
  <c r="AO11" i="51" s="1"/>
  <c r="AP104" i="51"/>
  <c r="AO187" i="51"/>
  <c r="AP187" i="51"/>
  <c r="AO261" i="51"/>
  <c r="AP261" i="51"/>
  <c r="AO6" i="51"/>
  <c r="AP6" i="51"/>
  <c r="AO25" i="51"/>
  <c r="AP25" i="51"/>
  <c r="AO96" i="51"/>
  <c r="AP96" i="51"/>
  <c r="AO106" i="51"/>
  <c r="AP106" i="51"/>
  <c r="AO151" i="51"/>
  <c r="AO190" i="51"/>
  <c r="AP190" i="51"/>
  <c r="AO254" i="51"/>
  <c r="AP254" i="51"/>
  <c r="AO196" i="51"/>
  <c r="AP196" i="51"/>
  <c r="AO7" i="51"/>
  <c r="AP7" i="51"/>
  <c r="AO191" i="51"/>
  <c r="AP191" i="51"/>
  <c r="AO100" i="51"/>
  <c r="AP100" i="51"/>
  <c r="AO30" i="51"/>
  <c r="AO284" i="51" s="1"/>
  <c r="AP30" i="51"/>
  <c r="AO148" i="51"/>
  <c r="AO26" i="51"/>
  <c r="AP26" i="51"/>
  <c r="AO144" i="51"/>
  <c r="AP144" i="51"/>
  <c r="AO255" i="51"/>
  <c r="AP255" i="51"/>
  <c r="AO153" i="51"/>
  <c r="AP153" i="51"/>
  <c r="AO9" i="51"/>
  <c r="AO28" i="51"/>
  <c r="AP28" i="51"/>
  <c r="AO101" i="51"/>
  <c r="AP101" i="51"/>
  <c r="AO146" i="51"/>
  <c r="AP146" i="51"/>
  <c r="AO184" i="51"/>
  <c r="AP184" i="51"/>
  <c r="AO194" i="51"/>
  <c r="AP194" i="51"/>
  <c r="AO257" i="51"/>
  <c r="AP257" i="51"/>
  <c r="AO186" i="51"/>
  <c r="AP186" i="51"/>
  <c r="AO99" i="51"/>
  <c r="AP99" i="51"/>
  <c r="AO152" i="51"/>
  <c r="AP152" i="51"/>
  <c r="AO8" i="51"/>
  <c r="AP8" i="51"/>
  <c r="AO27" i="51"/>
  <c r="AP27" i="51"/>
  <c r="AO145" i="51"/>
  <c r="AP145" i="51"/>
  <c r="AO193" i="51"/>
  <c r="AP193" i="51"/>
  <c r="AO256" i="51"/>
  <c r="AP256" i="51"/>
  <c r="AO16" i="51"/>
  <c r="AO29" i="51"/>
  <c r="AP29" i="51"/>
  <c r="AO102" i="51"/>
  <c r="AP102" i="51"/>
  <c r="AO147" i="51"/>
  <c r="AP147" i="51"/>
  <c r="AF216" i="51"/>
  <c r="AO216" i="51" s="1"/>
  <c r="AP185" i="51"/>
  <c r="AO195" i="51"/>
  <c r="AP195" i="51"/>
  <c r="AO259" i="51"/>
  <c r="AP259" i="51"/>
  <c r="AH4" i="39"/>
  <c r="AO22" i="32"/>
  <c r="AP22" i="32"/>
  <c r="AO26" i="32"/>
  <c r="AP26" i="32"/>
  <c r="AO36" i="32"/>
  <c r="AP36" i="32"/>
  <c r="AO40" i="32"/>
  <c r="AP40" i="32"/>
  <c r="AF242" i="51"/>
  <c r="AF91" i="51"/>
  <c r="AO91" i="51" s="1"/>
  <c r="AF119" i="51"/>
  <c r="AF238" i="51"/>
  <c r="AF156" i="51"/>
  <c r="AF22" i="49"/>
  <c r="AF53" i="51"/>
  <c r="AF42" i="49"/>
  <c r="AF72" i="51"/>
  <c r="AF227" i="51"/>
  <c r="AF95" i="38"/>
  <c r="AF43" i="51"/>
  <c r="AO202" i="51"/>
  <c r="AO205" i="51"/>
  <c r="AF207" i="51"/>
  <c r="AO321" i="51"/>
  <c r="AF200" i="49"/>
  <c r="AH10" i="39"/>
  <c r="AH23" i="39"/>
  <c r="Y45" i="39"/>
  <c r="Y41" i="39"/>
  <c r="AH35" i="39"/>
  <c r="Y47" i="39"/>
  <c r="AF45" i="51"/>
  <c r="AF196" i="49"/>
  <c r="AH17" i="39"/>
  <c r="Y43" i="39"/>
  <c r="AF84" i="38"/>
  <c r="AH20" i="39"/>
  <c r="Y44" i="39"/>
  <c r="AH26" i="39"/>
  <c r="Y46" i="39"/>
  <c r="AF94" i="38"/>
  <c r="AF93" i="38"/>
  <c r="AF83" i="38"/>
  <c r="AF96" i="38"/>
  <c r="AF85" i="38"/>
  <c r="AF161" i="51"/>
  <c r="AF82" i="38"/>
  <c r="AF86" i="38"/>
  <c r="AF87" i="38"/>
  <c r="AO15" i="32"/>
  <c r="AO6" i="32"/>
  <c r="AF10" i="32"/>
  <c r="AF206" i="49"/>
  <c r="AF13" i="51"/>
  <c r="AO13" i="51" s="1"/>
  <c r="AF14" i="51"/>
  <c r="X95" i="45"/>
  <c r="AF199" i="49"/>
  <c r="AF173" i="51"/>
  <c r="AF211" i="49"/>
  <c r="AF71" i="51"/>
  <c r="AF195" i="49"/>
  <c r="AF42" i="51"/>
  <c r="AF208" i="49"/>
  <c r="X104" i="45"/>
  <c r="AH104" i="45" s="1"/>
  <c r="AF197" i="49"/>
  <c r="AF32" i="49"/>
  <c r="X94" i="45" s="1"/>
  <c r="AF210" i="49"/>
  <c r="AF117" i="51"/>
  <c r="AF12" i="51"/>
  <c r="AO12" i="51" s="1"/>
  <c r="AF85" i="49"/>
  <c r="AF209" i="49" s="1"/>
  <c r="AF74" i="51"/>
  <c r="X32" i="45"/>
  <c r="AF57" i="49"/>
  <c r="AF217" i="51"/>
  <c r="AO217" i="51" s="1"/>
  <c r="AF5" i="49"/>
  <c r="AO260" i="51"/>
  <c r="AF95" i="49"/>
  <c r="X55" i="45"/>
  <c r="AF46" i="51"/>
  <c r="AF75" i="51"/>
  <c r="AF15" i="51"/>
  <c r="AO15" i="51" s="1"/>
  <c r="AF61" i="49"/>
  <c r="AF75" i="49"/>
  <c r="AF9" i="49"/>
  <c r="AO185" i="51"/>
  <c r="AF188" i="51"/>
  <c r="AG56" i="45"/>
  <c r="AO104" i="51"/>
  <c r="AF163" i="51"/>
  <c r="AF36" i="51"/>
  <c r="AF171" i="51"/>
  <c r="AO89" i="51"/>
  <c r="X26" i="45"/>
  <c r="AF89" i="49"/>
  <c r="AF130" i="51"/>
  <c r="AF175" i="51"/>
  <c r="AO85" i="51"/>
  <c r="AF67" i="51"/>
  <c r="AF172" i="51"/>
  <c r="AF235" i="51"/>
  <c r="X38" i="45"/>
  <c r="X37" i="45" s="1"/>
  <c r="AO60" i="32"/>
  <c r="AO57" i="32"/>
  <c r="AO56" i="32"/>
  <c r="AO55" i="32"/>
  <c r="AO54" i="32"/>
  <c r="AO53" i="32"/>
  <c r="AO51" i="32"/>
  <c r="AO50" i="32"/>
  <c r="AO46" i="32"/>
  <c r="AO45" i="32"/>
  <c r="AO42" i="32"/>
  <c r="AO41" i="32"/>
  <c r="AO37" i="32"/>
  <c r="AO33" i="32"/>
  <c r="AO32" i="32"/>
  <c r="AO31" i="32"/>
  <c r="AO28" i="32"/>
  <c r="AO27" i="32"/>
  <c r="AO25" i="32"/>
  <c r="AO24" i="32"/>
  <c r="AO23" i="32"/>
  <c r="AO20" i="32"/>
  <c r="AO19" i="32"/>
  <c r="AO18" i="32"/>
  <c r="AO17" i="32"/>
  <c r="AO16" i="32"/>
  <c r="AO8" i="32"/>
  <c r="X91" i="49"/>
  <c r="X89" i="49"/>
  <c r="X82" i="49"/>
  <c r="X70" i="49"/>
  <c r="X64" i="49"/>
  <c r="X38" i="49"/>
  <c r="X36" i="49"/>
  <c r="X29" i="49"/>
  <c r="P31" i="45"/>
  <c r="P30" i="45"/>
  <c r="P29" i="45"/>
  <c r="P28" i="45"/>
  <c r="P27" i="45"/>
  <c r="P26" i="45"/>
  <c r="X18" i="49"/>
  <c r="X12" i="49"/>
  <c r="AO275" i="51" l="1"/>
  <c r="AP313" i="51"/>
  <c r="AP320" i="51"/>
  <c r="AO320" i="51"/>
  <c r="AO322" i="51"/>
  <c r="AO188" i="51"/>
  <c r="AO311" i="51" s="1"/>
  <c r="AO326" i="51"/>
  <c r="AO280" i="51"/>
  <c r="AO274" i="51"/>
  <c r="AO294" i="51"/>
  <c r="AO306" i="51"/>
  <c r="AO334" i="51"/>
  <c r="AO312" i="51"/>
  <c r="AP318" i="51"/>
  <c r="AO303" i="51"/>
  <c r="AO14" i="51"/>
  <c r="AO278" i="51" s="1"/>
  <c r="AP14" i="51"/>
  <c r="AO304" i="51"/>
  <c r="AP280" i="51"/>
  <c r="AO207" i="51"/>
  <c r="AO319" i="51" s="1"/>
  <c r="AP207" i="51"/>
  <c r="AP319" i="51" s="1"/>
  <c r="AO293" i="51"/>
  <c r="AO314" i="51"/>
  <c r="AO283" i="51"/>
  <c r="AO302" i="51"/>
  <c r="AO325" i="51"/>
  <c r="AO313" i="51"/>
  <c r="AO282" i="51"/>
  <c r="AO10" i="32"/>
  <c r="AP10" i="32"/>
  <c r="AF10" i="51"/>
  <c r="AO10" i="51" s="1"/>
  <c r="AO277" i="51" s="1"/>
  <c r="X103" i="45"/>
  <c r="AG104" i="45"/>
  <c r="AO289" i="51"/>
  <c r="AO318" i="51"/>
  <c r="AO292" i="51"/>
  <c r="X199" i="49"/>
  <c r="X211" i="49"/>
  <c r="X95" i="49"/>
  <c r="AF9" i="32"/>
  <c r="AF88" i="32"/>
  <c r="X93" i="45"/>
  <c r="AF82" i="32"/>
  <c r="AF90" i="32"/>
  <c r="AF85" i="32"/>
  <c r="AF205" i="49"/>
  <c r="AF198" i="49"/>
  <c r="X200" i="49"/>
  <c r="X197" i="49"/>
  <c r="X208" i="49"/>
  <c r="X61" i="49"/>
  <c r="X210" i="49"/>
  <c r="AO21" i="32"/>
  <c r="AF83" i="32"/>
  <c r="AF86" i="32"/>
  <c r="AO58" i="32"/>
  <c r="X85" i="49"/>
  <c r="X209" i="49" s="1"/>
  <c r="X196" i="49"/>
  <c r="AO39" i="32"/>
  <c r="AF87" i="32"/>
  <c r="X195" i="49"/>
  <c r="X206" i="49"/>
  <c r="AO52" i="32"/>
  <c r="AF91" i="32"/>
  <c r="X32" i="49"/>
  <c r="X203" i="49" s="1"/>
  <c r="AO29" i="32"/>
  <c r="AF203" i="49"/>
  <c r="AO4" i="32"/>
  <c r="AF79" i="32"/>
  <c r="AO43" i="32"/>
  <c r="X25" i="45"/>
  <c r="X23" i="45" s="1"/>
  <c r="X9" i="49"/>
  <c r="AO13" i="32"/>
  <c r="AO34" i="32"/>
  <c r="AO47" i="32"/>
  <c r="AF12" i="32"/>
  <c r="AO12" i="32" s="1"/>
  <c r="AF11" i="32"/>
  <c r="AO11" i="32" s="1"/>
  <c r="AO7" i="32"/>
  <c r="X42" i="49"/>
  <c r="AF38" i="32"/>
  <c r="AO38" i="32" s="1"/>
  <c r="X5" i="49"/>
  <c r="X75" i="49"/>
  <c r="X57" i="49"/>
  <c r="X197" i="51"/>
  <c r="X188" i="51"/>
  <c r="X15" i="51"/>
  <c r="X14" i="51"/>
  <c r="X13" i="51"/>
  <c r="X217" i="51"/>
  <c r="X12" i="51"/>
  <c r="X11" i="51"/>
  <c r="X27" i="40"/>
  <c r="X19" i="40"/>
  <c r="X7" i="40"/>
  <c r="X25" i="40"/>
  <c r="X17" i="40"/>
  <c r="X26" i="40"/>
  <c r="X18" i="40"/>
  <c r="X389" i="40" s="1"/>
  <c r="X6" i="40"/>
  <c r="X70" i="40"/>
  <c r="X56" i="40"/>
  <c r="X361" i="40" s="1"/>
  <c r="AF17" i="48"/>
  <c r="AF18" i="48"/>
  <c r="AG103" i="45" l="1"/>
  <c r="X88" i="40"/>
  <c r="Q42" i="39"/>
  <c r="AO279" i="51"/>
  <c r="X5" i="40"/>
  <c r="X8" i="40" s="1"/>
  <c r="X345" i="40" s="1"/>
  <c r="X397" i="40"/>
  <c r="X353" i="40"/>
  <c r="X72" i="40"/>
  <c r="X364" i="40" s="1"/>
  <c r="X376" i="40"/>
  <c r="Q41" i="39"/>
  <c r="AF80" i="32"/>
  <c r="X84" i="38"/>
  <c r="X95" i="38"/>
  <c r="X198" i="49"/>
  <c r="X83" i="38"/>
  <c r="Q46" i="39"/>
  <c r="X85" i="38"/>
  <c r="X97" i="38"/>
  <c r="Q44" i="39"/>
  <c r="AO9" i="32"/>
  <c r="X82" i="38"/>
  <c r="X86" i="38"/>
  <c r="X88" i="38"/>
  <c r="X87" i="38"/>
  <c r="Q45" i="39"/>
  <c r="AG81" i="32"/>
  <c r="X94" i="38"/>
  <c r="X93" i="38"/>
  <c r="X380" i="40"/>
  <c r="Q47" i="39"/>
  <c r="Q43" i="39"/>
  <c r="X90" i="38"/>
  <c r="X89" i="38"/>
  <c r="X96" i="38"/>
  <c r="X205" i="49"/>
  <c r="X386" i="40"/>
  <c r="X394" i="40"/>
  <c r="X374" i="40"/>
  <c r="X400" i="40"/>
  <c r="X349" i="40"/>
  <c r="AF23" i="48"/>
  <c r="X352" i="40"/>
  <c r="X52" i="40"/>
  <c r="X360" i="40" s="1"/>
  <c r="X388" i="40"/>
  <c r="X399" i="40"/>
  <c r="X413" i="40"/>
  <c r="X398" i="40"/>
  <c r="X403" i="40"/>
  <c r="X313" i="51"/>
  <c r="X314" i="51"/>
  <c r="X283" i="51"/>
  <c r="X312" i="51"/>
  <c r="X282" i="51"/>
  <c r="X302" i="51"/>
  <c r="X325" i="51"/>
  <c r="X207" i="51"/>
  <c r="X319" i="51" s="1"/>
  <c r="X294" i="51"/>
  <c r="X334" i="51"/>
  <c r="X284" i="51"/>
  <c r="X216" i="51"/>
  <c r="X303" i="51"/>
  <c r="X293" i="51"/>
  <c r="X274" i="51"/>
  <c r="X278" i="51"/>
  <c r="X304" i="51"/>
  <c r="X296" i="51"/>
  <c r="X306" i="51"/>
  <c r="X318" i="51"/>
  <c r="X10" i="51"/>
  <c r="X277" i="51" s="1"/>
  <c r="X280" i="51"/>
  <c r="X322" i="51"/>
  <c r="X321" i="51"/>
  <c r="X275" i="51"/>
  <c r="X311" i="51"/>
  <c r="X326" i="51"/>
  <c r="X292" i="51"/>
  <c r="X387" i="40"/>
  <c r="X391" i="40"/>
  <c r="X406" i="40"/>
  <c r="X415" i="40"/>
  <c r="X379" i="40"/>
  <c r="X375" i="40"/>
  <c r="X83" i="40"/>
  <c r="X62" i="40"/>
  <c r="X362" i="40" s="1"/>
  <c r="X385" i="40"/>
  <c r="X393" i="40"/>
  <c r="X346" i="40"/>
  <c r="X48" i="40"/>
  <c r="X359" i="40" s="1"/>
  <c r="X66" i="40"/>
  <c r="X363" i="40" s="1"/>
  <c r="X356" i="40"/>
  <c r="X20" i="40"/>
  <c r="X348" i="40" s="1"/>
  <c r="X382" i="40"/>
  <c r="X410" i="40"/>
  <c r="X78" i="40"/>
  <c r="X404" i="40"/>
  <c r="X418" i="40"/>
  <c r="X420" i="40"/>
  <c r="X351" i="40"/>
  <c r="X372" i="40"/>
  <c r="X401" i="40"/>
  <c r="X409" i="40"/>
  <c r="X414" i="40"/>
  <c r="X373" i="40"/>
  <c r="X419" i="40"/>
  <c r="X381" i="40"/>
  <c r="X347" i="40"/>
  <c r="X28" i="40"/>
  <c r="X350" i="40" s="1"/>
  <c r="P38" i="45"/>
  <c r="P37" i="45" s="1"/>
  <c r="P55" i="45"/>
  <c r="P32" i="45"/>
  <c r="X61" i="40" l="1"/>
  <c r="X392" i="40"/>
  <c r="X47" i="40"/>
  <c r="X77" i="40"/>
  <c r="X279" i="51"/>
  <c r="X405" i="40"/>
  <c r="X45" i="40"/>
  <c r="X43" i="40" l="1"/>
  <c r="X88" i="32"/>
  <c r="X87" i="32"/>
  <c r="X90" i="32"/>
  <c r="X85" i="32" l="1"/>
  <c r="X89" i="32"/>
  <c r="X83" i="32"/>
  <c r="X86" i="32"/>
  <c r="X82" i="32"/>
  <c r="X79" i="32" l="1"/>
  <c r="X84" i="32"/>
  <c r="X93" i="32"/>
  <c r="X12" i="32"/>
  <c r="X11" i="32"/>
  <c r="Y62" i="32"/>
  <c r="X91" i="32" l="1"/>
  <c r="X94" i="32"/>
  <c r="X71" i="32"/>
  <c r="X10" i="32"/>
  <c r="X9" i="32"/>
  <c r="AB17" i="48"/>
  <c r="X80" i="32" l="1"/>
  <c r="Y81" i="32"/>
  <c r="AE18" i="48"/>
  <c r="AE19" i="48" s="1"/>
  <c r="AE17" i="48"/>
  <c r="AD18" i="48"/>
  <c r="AD17" i="48"/>
  <c r="AC18" i="48"/>
  <c r="AC19" i="48" s="1"/>
  <c r="AC17" i="48"/>
  <c r="AD19" i="48" l="1"/>
  <c r="Y18" i="48"/>
  <c r="Y17" i="48"/>
  <c r="Y22" i="48"/>
  <c r="Y19" i="48" l="1"/>
  <c r="AD36" i="46" l="1"/>
  <c r="AD35" i="46"/>
  <c r="AN275" i="40" l="1"/>
  <c r="Y224" i="40" l="1"/>
  <c r="AE56" i="40" l="1"/>
  <c r="AE361" i="40" s="1"/>
  <c r="AE66" i="40"/>
  <c r="Y192" i="51" l="1"/>
  <c r="AN192" i="51" l="1"/>
  <c r="AN258" i="51"/>
  <c r="Y67" i="46"/>
  <c r="Y66" i="46"/>
  <c r="Y65" i="46"/>
  <c r="Y64" i="46"/>
  <c r="Y63" i="46"/>
  <c r="Y62" i="46"/>
  <c r="Y61" i="46"/>
  <c r="Y60" i="46"/>
  <c r="Y59" i="46"/>
  <c r="Y58" i="46"/>
  <c r="Y57" i="46"/>
  <c r="Y54" i="46"/>
  <c r="Y53" i="46"/>
  <c r="Y52" i="46"/>
  <c r="Y51" i="46"/>
  <c r="Y50" i="46"/>
  <c r="Y49" i="46"/>
  <c r="Y47" i="46"/>
  <c r="Y46" i="46"/>
  <c r="Y45" i="46"/>
  <c r="Y43" i="46"/>
  <c r="Y42" i="46"/>
  <c r="Y41" i="46"/>
  <c r="Y37" i="46"/>
  <c r="Y36" i="46"/>
  <c r="Y35" i="46"/>
  <c r="Y33" i="46"/>
  <c r="Y32" i="46"/>
  <c r="Y31" i="46"/>
  <c r="Y30" i="46"/>
  <c r="Y28" i="46"/>
  <c r="Y27" i="46"/>
  <c r="Y26" i="46"/>
  <c r="Y22" i="46"/>
  <c r="Y21" i="46"/>
  <c r="Y20" i="46"/>
  <c r="Y18" i="46"/>
  <c r="Y17" i="46"/>
  <c r="Y15" i="46"/>
  <c r="Y14" i="46"/>
  <c r="Y12" i="46"/>
  <c r="Y11" i="46"/>
  <c r="Y10" i="46"/>
  <c r="Y8" i="46"/>
  <c r="Y7" i="46"/>
  <c r="Y6" i="46"/>
  <c r="Y4" i="46"/>
  <c r="AE222" i="51"/>
  <c r="Y222" i="51" s="1"/>
  <c r="Y116" i="49"/>
  <c r="Y209" i="51"/>
  <c r="Y208" i="51"/>
  <c r="Y205" i="51"/>
  <c r="Y204" i="51"/>
  <c r="Y203" i="51"/>
  <c r="Y150" i="51"/>
  <c r="AE375" i="40"/>
  <c r="AE401" i="40" l="1"/>
  <c r="AE397" i="40"/>
  <c r="AE404" i="40"/>
  <c r="AD401" i="40"/>
  <c r="AE414" i="40"/>
  <c r="Y117" i="49"/>
  <c r="AN200" i="40"/>
  <c r="AE13" i="51"/>
  <c r="AE15" i="51"/>
  <c r="Y211" i="51"/>
  <c r="AE207" i="51"/>
  <c r="Y206" i="51"/>
  <c r="AE14" i="51"/>
  <c r="Y210" i="51"/>
  <c r="AN191" i="40"/>
  <c r="AN199" i="40"/>
  <c r="AN207" i="40"/>
  <c r="AN192" i="40"/>
  <c r="AN208" i="40"/>
  <c r="AN193" i="40"/>
  <c r="AN201" i="40"/>
  <c r="AN209" i="40"/>
  <c r="AN194" i="40"/>
  <c r="AN202" i="40"/>
  <c r="AN195" i="40"/>
  <c r="AN203" i="40"/>
  <c r="AN188" i="40"/>
  <c r="AN196" i="40"/>
  <c r="AN204" i="40"/>
  <c r="AN189" i="40"/>
  <c r="AN197" i="40"/>
  <c r="AN205" i="40"/>
  <c r="AN190" i="40"/>
  <c r="AN198" i="40"/>
  <c r="AN206" i="40"/>
  <c r="AE70" i="40"/>
  <c r="AE5" i="40"/>
  <c r="AE6" i="40"/>
  <c r="AE7" i="40"/>
  <c r="AE17" i="40"/>
  <c r="AE18" i="40"/>
  <c r="AE19" i="40"/>
  <c r="AE26" i="40"/>
  <c r="AE27" i="40"/>
  <c r="AE25" i="40"/>
  <c r="Y21" i="40"/>
  <c r="Y207" i="51" l="1"/>
  <c r="Y319" i="51" s="1"/>
  <c r="Y321" i="51"/>
  <c r="AE353" i="40"/>
  <c r="AE349" i="40"/>
  <c r="AE52" i="40"/>
  <c r="AE20" i="40"/>
  <c r="AE8" i="40"/>
  <c r="AN106" i="40"/>
  <c r="AE48" i="40"/>
  <c r="AE28" i="40"/>
  <c r="AE88" i="40"/>
  <c r="AE83" i="40"/>
  <c r="AE78" i="40"/>
  <c r="AE72" i="40"/>
  <c r="AE62" i="40"/>
  <c r="Y32" i="51"/>
  <c r="Y31" i="51"/>
  <c r="Y15" i="51"/>
  <c r="Y14" i="51"/>
  <c r="Y13" i="51"/>
  <c r="Y278" i="51" l="1"/>
  <c r="AE405" i="40"/>
  <c r="AE61" i="40"/>
  <c r="Y61" i="40" s="1"/>
  <c r="AE392" i="40"/>
  <c r="AE47" i="40"/>
  <c r="AE77" i="40"/>
  <c r="Y339" i="40"/>
  <c r="Y337" i="40"/>
  <c r="Y335" i="40"/>
  <c r="Y333" i="40"/>
  <c r="Y332" i="40"/>
  <c r="Y331" i="40"/>
  <c r="Y330" i="40"/>
  <c r="Y326" i="40"/>
  <c r="Y325" i="40"/>
  <c r="Y324" i="40"/>
  <c r="Y323" i="40"/>
  <c r="Y322" i="40"/>
  <c r="Y321" i="40"/>
  <c r="Y320" i="40"/>
  <c r="Y319" i="40"/>
  <c r="Y318" i="40"/>
  <c r="Y317" i="40"/>
  <c r="Y316" i="40"/>
  <c r="Y315" i="40"/>
  <c r="Y314" i="40"/>
  <c r="Y310" i="40"/>
  <c r="Y308" i="40"/>
  <c r="Y306" i="40"/>
  <c r="Y304" i="40"/>
  <c r="Y300" i="40"/>
  <c r="Y299" i="40"/>
  <c r="Y298" i="40"/>
  <c r="Y297" i="40"/>
  <c r="Y296" i="40"/>
  <c r="Y295" i="40"/>
  <c r="Y294" i="40"/>
  <c r="Y293" i="40"/>
  <c r="Y292" i="40"/>
  <c r="Y291" i="40"/>
  <c r="Y290" i="40"/>
  <c r="Y289" i="40"/>
  <c r="Y288" i="40"/>
  <c r="Y285" i="40"/>
  <c r="Y284" i="40"/>
  <c r="Y283" i="40"/>
  <c r="Y282" i="40"/>
  <c r="Y281" i="40"/>
  <c r="Y280" i="40"/>
  <c r="Y279" i="40"/>
  <c r="Y278" i="40"/>
  <c r="Y277" i="40"/>
  <c r="Y276" i="40"/>
  <c r="Y275" i="40"/>
  <c r="Y274" i="40"/>
  <c r="Y273" i="40"/>
  <c r="Y268" i="40"/>
  <c r="Y267" i="40"/>
  <c r="Y266" i="40"/>
  <c r="Y265" i="40"/>
  <c r="Y264" i="40"/>
  <c r="Y263" i="40"/>
  <c r="Y262" i="40"/>
  <c r="Y261" i="40"/>
  <c r="Y260" i="40"/>
  <c r="Y259" i="40"/>
  <c r="Y258" i="40"/>
  <c r="Y257" i="40"/>
  <c r="Y256" i="40"/>
  <c r="Y255" i="40"/>
  <c r="Y253" i="40"/>
  <c r="Y252" i="40"/>
  <c r="Y251" i="40"/>
  <c r="Y250" i="40"/>
  <c r="Y249" i="40"/>
  <c r="Y248" i="40"/>
  <c r="Y247" i="40"/>
  <c r="Y246" i="40"/>
  <c r="Y245" i="40"/>
  <c r="Y244" i="40"/>
  <c r="Y243" i="40"/>
  <c r="Y242" i="40"/>
  <c r="Y241" i="40"/>
  <c r="Y240" i="40"/>
  <c r="Y239" i="40"/>
  <c r="Y237" i="40"/>
  <c r="Y236" i="40"/>
  <c r="Y235" i="40"/>
  <c r="Y234" i="40"/>
  <c r="Y233" i="40"/>
  <c r="Y232" i="40"/>
  <c r="Y231" i="40"/>
  <c r="Y230" i="40"/>
  <c r="Y229" i="40"/>
  <c r="Y228" i="40"/>
  <c r="Y227" i="40"/>
  <c r="Y223" i="40"/>
  <c r="Y222" i="40"/>
  <c r="Y221" i="40"/>
  <c r="Y220" i="40"/>
  <c r="Y219" i="40"/>
  <c r="Y218" i="40"/>
  <c r="Y217" i="40"/>
  <c r="Y216" i="40"/>
  <c r="Y215" i="40"/>
  <c r="Y214" i="40"/>
  <c r="Y213" i="40"/>
  <c r="Y269" i="40"/>
  <c r="Y208" i="40"/>
  <c r="Y207" i="40"/>
  <c r="Y206" i="40"/>
  <c r="Y205" i="40"/>
  <c r="Y204" i="40"/>
  <c r="Y203" i="40"/>
  <c r="Y202" i="40"/>
  <c r="Y201" i="40"/>
  <c r="Y200" i="40"/>
  <c r="Y199" i="40"/>
  <c r="Y198" i="40"/>
  <c r="Y197" i="40"/>
  <c r="Y196" i="40"/>
  <c r="Y195" i="40"/>
  <c r="Y194" i="40"/>
  <c r="Y193" i="40"/>
  <c r="Y192" i="40"/>
  <c r="Y191" i="40"/>
  <c r="Y190" i="40"/>
  <c r="Y189" i="40"/>
  <c r="Y188" i="40"/>
  <c r="Y209" i="40"/>
  <c r="Y184" i="40"/>
  <c r="Y183" i="40"/>
  <c r="Y182" i="40"/>
  <c r="Y181" i="40"/>
  <c r="Y179" i="40"/>
  <c r="Y178" i="40"/>
  <c r="Y177" i="40"/>
  <c r="Y176" i="40"/>
  <c r="Y175" i="40"/>
  <c r="Y173" i="40"/>
  <c r="Y172" i="40"/>
  <c r="Y171" i="40"/>
  <c r="Y170" i="40"/>
  <c r="Y169" i="40"/>
  <c r="Y168" i="40"/>
  <c r="Y167" i="40"/>
  <c r="Y164" i="40"/>
  <c r="Y163" i="40"/>
  <c r="Y162" i="40"/>
  <c r="Y161" i="40"/>
  <c r="Y160" i="40"/>
  <c r="Y157" i="40"/>
  <c r="Y156" i="40"/>
  <c r="Y155" i="40"/>
  <c r="Y154" i="40"/>
  <c r="Y153" i="40"/>
  <c r="Y152" i="40"/>
  <c r="Y151" i="40"/>
  <c r="Y150" i="40"/>
  <c r="Y149" i="40"/>
  <c r="Y148" i="40"/>
  <c r="Y147" i="40"/>
  <c r="Y146" i="40"/>
  <c r="Y145" i="40"/>
  <c r="Y144" i="40"/>
  <c r="Y143" i="40"/>
  <c r="Y140" i="40"/>
  <c r="Y139" i="40"/>
  <c r="Y138" i="40"/>
  <c r="Y137" i="40"/>
  <c r="Y136" i="40"/>
  <c r="Y135" i="40"/>
  <c r="Y134" i="40"/>
  <c r="Y133" i="40"/>
  <c r="Y132" i="40"/>
  <c r="Y131" i="40"/>
  <c r="Y130" i="40"/>
  <c r="Y129" i="40"/>
  <c r="Y128" i="40"/>
  <c r="Y127" i="40"/>
  <c r="Y126" i="40"/>
  <c r="Y121" i="40"/>
  <c r="Y120" i="40"/>
  <c r="Y119" i="40"/>
  <c r="Y118" i="40"/>
  <c r="Y116" i="40"/>
  <c r="Y115" i="40"/>
  <c r="Y114" i="40"/>
  <c r="Y113" i="40"/>
  <c r="Y112" i="40"/>
  <c r="Y111" i="40"/>
  <c r="Y110" i="40"/>
  <c r="Y109" i="40"/>
  <c r="Y108" i="40"/>
  <c r="Y107" i="40"/>
  <c r="Y106" i="40"/>
  <c r="Y104" i="40"/>
  <c r="Y103" i="40"/>
  <c r="Y102" i="40"/>
  <c r="Y101" i="40"/>
  <c r="Y100" i="40"/>
  <c r="Y99" i="40"/>
  <c r="Y98" i="40"/>
  <c r="Y97" i="40"/>
  <c r="Y96" i="40"/>
  <c r="Y95" i="40"/>
  <c r="Y94" i="40"/>
  <c r="Y90" i="40"/>
  <c r="Y89" i="40"/>
  <c r="Y86" i="40"/>
  <c r="Y85" i="40"/>
  <c r="Y84" i="40"/>
  <c r="Y81" i="40"/>
  <c r="Y80" i="40"/>
  <c r="Y79" i="40"/>
  <c r="Y78" i="40"/>
  <c r="Y75" i="40"/>
  <c r="Y74" i="40"/>
  <c r="Y73" i="40"/>
  <c r="Y71" i="40"/>
  <c r="Y70" i="40"/>
  <c r="Y69" i="40"/>
  <c r="Y68" i="40"/>
  <c r="Y67" i="40"/>
  <c r="Y66" i="40"/>
  <c r="Y65" i="40"/>
  <c r="Y64" i="40"/>
  <c r="Y63" i="40"/>
  <c r="Y62" i="40"/>
  <c r="Y57" i="40"/>
  <c r="Y56" i="40"/>
  <c r="Y55" i="40"/>
  <c r="Y54" i="40"/>
  <c r="Y53" i="40"/>
  <c r="Y52" i="40"/>
  <c r="Y51" i="40"/>
  <c r="Y50" i="40"/>
  <c r="Y49" i="40"/>
  <c r="Y48" i="40"/>
  <c r="Y122" i="40"/>
  <c r="Y33" i="40"/>
  <c r="Y32" i="40"/>
  <c r="Y31" i="40"/>
  <c r="Y30" i="40"/>
  <c r="Y29" i="40"/>
  <c r="Y28" i="40"/>
  <c r="Y27" i="40"/>
  <c r="Y26" i="40"/>
  <c r="Y25" i="40"/>
  <c r="Y24" i="40"/>
  <c r="Y23" i="40"/>
  <c r="Y22" i="40"/>
  <c r="Y20" i="40"/>
  <c r="Y19" i="40"/>
  <c r="Y18" i="40"/>
  <c r="Y17" i="40"/>
  <c r="Y16" i="40"/>
  <c r="Y15" i="40"/>
  <c r="Y14" i="40"/>
  <c r="Y13" i="40"/>
  <c r="Y12" i="40"/>
  <c r="Y11" i="40"/>
  <c r="Y10" i="40"/>
  <c r="Y9" i="40"/>
  <c r="Y8" i="40"/>
  <c r="Y7" i="40"/>
  <c r="Y6" i="40"/>
  <c r="Y5" i="40"/>
  <c r="Y4" i="40"/>
  <c r="Y34" i="40"/>
  <c r="Q80" i="45"/>
  <c r="Q66" i="45"/>
  <c r="Q64" i="45"/>
  <c r="Q63" i="45"/>
  <c r="Q45" i="45"/>
  <c r="Q44" i="45"/>
  <c r="Q43" i="45"/>
  <c r="Q41" i="45"/>
  <c r="Q40" i="45"/>
  <c r="Q39" i="45"/>
  <c r="Q34" i="45"/>
  <c r="Q33" i="45"/>
  <c r="Q97" i="45"/>
  <c r="Y68" i="38"/>
  <c r="Y57" i="38"/>
  <c r="Y14" i="48"/>
  <c r="Y76" i="32"/>
  <c r="AE76" i="32" s="1"/>
  <c r="AE14" i="48"/>
  <c r="Y15" i="48"/>
  <c r="Y21" i="48"/>
  <c r="Y10" i="48"/>
  <c r="Y9" i="48"/>
  <c r="Y6" i="48"/>
  <c r="Y5" i="48"/>
  <c r="Y349" i="40" l="1"/>
  <c r="AE45" i="40"/>
  <c r="Y45" i="40" s="1"/>
  <c r="Y47" i="40"/>
  <c r="Y350" i="40"/>
  <c r="Y348" i="40"/>
  <c r="Y88" i="40"/>
  <c r="Y353" i="40"/>
  <c r="Y352" i="40"/>
  <c r="Y351" i="40"/>
  <c r="Y346" i="40"/>
  <c r="Y345" i="40"/>
  <c r="Y347" i="40"/>
  <c r="Y83" i="40"/>
  <c r="Y72" i="40"/>
  <c r="W38" i="45"/>
  <c r="W37" i="45" s="1"/>
  <c r="Q37" i="45" s="1"/>
  <c r="W32" i="45"/>
  <c r="Q32" i="45" s="1"/>
  <c r="Q38" i="45"/>
  <c r="AD23" i="48"/>
  <c r="AE23" i="48"/>
  <c r="AE43" i="40" l="1"/>
  <c r="Y43" i="40" s="1"/>
  <c r="Y77" i="40"/>
  <c r="AM258" i="51" l="1"/>
  <c r="AM192" i="51"/>
  <c r="AN337" i="40" l="1"/>
  <c r="AN326" i="40"/>
  <c r="AN325" i="40"/>
  <c r="AN324" i="40"/>
  <c r="AN323" i="40"/>
  <c r="AN321" i="40"/>
  <c r="AN320" i="40"/>
  <c r="AN319" i="40"/>
  <c r="AN318" i="40"/>
  <c r="AN317" i="40"/>
  <c r="AN316" i="40"/>
  <c r="AN315" i="40"/>
  <c r="AN314" i="40"/>
  <c r="AN308" i="40"/>
  <c r="AN300" i="40"/>
  <c r="AN299" i="40"/>
  <c r="AN298" i="40"/>
  <c r="AN297" i="40"/>
  <c r="AN295" i="40"/>
  <c r="AN294" i="40"/>
  <c r="AN293" i="40"/>
  <c r="AN292" i="40"/>
  <c r="AN291" i="40"/>
  <c r="AN290" i="40"/>
  <c r="AN289" i="40"/>
  <c r="AN285" i="40"/>
  <c r="AN284" i="40"/>
  <c r="AN283" i="40"/>
  <c r="AN282" i="40"/>
  <c r="AN280" i="40"/>
  <c r="AN279" i="40"/>
  <c r="AN278" i="40"/>
  <c r="AN277" i="40"/>
  <c r="AN276" i="40"/>
  <c r="AN274" i="40"/>
  <c r="AN273" i="40"/>
  <c r="AN253" i="40"/>
  <c r="AN252" i="40"/>
  <c r="AN251" i="40"/>
  <c r="AN250" i="40"/>
  <c r="AN249" i="40"/>
  <c r="AN248" i="40"/>
  <c r="AN247" i="40"/>
  <c r="AN246" i="40"/>
  <c r="AN245" i="40"/>
  <c r="AN244" i="40"/>
  <c r="AN243" i="40"/>
  <c r="AN242" i="40"/>
  <c r="AN241" i="40"/>
  <c r="AN240" i="40"/>
  <c r="AN239" i="40"/>
  <c r="AN179" i="40"/>
  <c r="AN178" i="40"/>
  <c r="AN177" i="40"/>
  <c r="AN176" i="40"/>
  <c r="AN175" i="40"/>
  <c r="AN156" i="40"/>
  <c r="AN155" i="40"/>
  <c r="AN154" i="40"/>
  <c r="AN153" i="40"/>
  <c r="AN151" i="40"/>
  <c r="AN150" i="40"/>
  <c r="AN149" i="40"/>
  <c r="AN148" i="40"/>
  <c r="AN147" i="40"/>
  <c r="AN146" i="40"/>
  <c r="AN145" i="40"/>
  <c r="AN144" i="40"/>
  <c r="AN143" i="40"/>
  <c r="AN140" i="40"/>
  <c r="AN139" i="40"/>
  <c r="AN138" i="40"/>
  <c r="AN137" i="40"/>
  <c r="AN135" i="40"/>
  <c r="AN134" i="40"/>
  <c r="AN133" i="40"/>
  <c r="AN132" i="40"/>
  <c r="AN131" i="40"/>
  <c r="AN130" i="40"/>
  <c r="AN129" i="40"/>
  <c r="AN128" i="40"/>
  <c r="AN127" i="40"/>
  <c r="AN126" i="40"/>
  <c r="AN116" i="40"/>
  <c r="AN115" i="40"/>
  <c r="AN114" i="40"/>
  <c r="AN113" i="40"/>
  <c r="AN112" i="40"/>
  <c r="AN111" i="40"/>
  <c r="AN110" i="40"/>
  <c r="AN109" i="40"/>
  <c r="AN108" i="40"/>
  <c r="AN107" i="40"/>
  <c r="AD70" i="40"/>
  <c r="AD56" i="40"/>
  <c r="AN34" i="40"/>
  <c r="AN33" i="40"/>
  <c r="AN32" i="40"/>
  <c r="AN31" i="40"/>
  <c r="AN30" i="40"/>
  <c r="AN29" i="40"/>
  <c r="AN24" i="40"/>
  <c r="AN23" i="40"/>
  <c r="AN22" i="40"/>
  <c r="AN21" i="40"/>
  <c r="AN16" i="40"/>
  <c r="AN14" i="40"/>
  <c r="AN13" i="40"/>
  <c r="AN12" i="40"/>
  <c r="AN11" i="40"/>
  <c r="AN10" i="40"/>
  <c r="AN9" i="40"/>
  <c r="AN4" i="40"/>
  <c r="AD17" i="40"/>
  <c r="AN17" i="40" s="1"/>
  <c r="AD25" i="40"/>
  <c r="AN25" i="40" s="1"/>
  <c r="AD27" i="40" l="1"/>
  <c r="AN27" i="40" s="1"/>
  <c r="AC349" i="40"/>
  <c r="AN15" i="40"/>
  <c r="AN349" i="40" s="1"/>
  <c r="AD349" i="40"/>
  <c r="AC404" i="40"/>
  <c r="AC52" i="40"/>
  <c r="AD66" i="40"/>
  <c r="AD52" i="40"/>
  <c r="AD7" i="40"/>
  <c r="AN7" i="40" s="1"/>
  <c r="AN288" i="40"/>
  <c r="AD6" i="40"/>
  <c r="AN6" i="40" s="1"/>
  <c r="AD18" i="40"/>
  <c r="AN18" i="40" s="1"/>
  <c r="AN152" i="40"/>
  <c r="AD26" i="40"/>
  <c r="AN26" i="40" s="1"/>
  <c r="AN157" i="40"/>
  <c r="AM15" i="40"/>
  <c r="AM318" i="40"/>
  <c r="AM326" i="40"/>
  <c r="AM108" i="40"/>
  <c r="AM116" i="40"/>
  <c r="AM128" i="40"/>
  <c r="AM146" i="40"/>
  <c r="AM154" i="40"/>
  <c r="AM192" i="40"/>
  <c r="AM200" i="40"/>
  <c r="AM208" i="40"/>
  <c r="AM239" i="40"/>
  <c r="AM247" i="40"/>
  <c r="AM275" i="40"/>
  <c r="AM283" i="40"/>
  <c r="AM293" i="40"/>
  <c r="AM12" i="40"/>
  <c r="AM29" i="40"/>
  <c r="AM110" i="40"/>
  <c r="AM130" i="40"/>
  <c r="AM138" i="40"/>
  <c r="AM148" i="40"/>
  <c r="AM156" i="40"/>
  <c r="AM194" i="40"/>
  <c r="AM202" i="40"/>
  <c r="AM241" i="40"/>
  <c r="AM249" i="40"/>
  <c r="AM277" i="40"/>
  <c r="AM285" i="40"/>
  <c r="AM308" i="40"/>
  <c r="AM320" i="40"/>
  <c r="AM14" i="40"/>
  <c r="AM31" i="40"/>
  <c r="AM13" i="40"/>
  <c r="AM30" i="40"/>
  <c r="AM109" i="40"/>
  <c r="AM129" i="40"/>
  <c r="AM137" i="40"/>
  <c r="AM147" i="40"/>
  <c r="AM155" i="40"/>
  <c r="AM193" i="40"/>
  <c r="AM201" i="40"/>
  <c r="AM209" i="40"/>
  <c r="AM240" i="40"/>
  <c r="AM248" i="40"/>
  <c r="AM276" i="40"/>
  <c r="AM284" i="40"/>
  <c r="AM294" i="40"/>
  <c r="AM319" i="40"/>
  <c r="AM16" i="40"/>
  <c r="AM32" i="40"/>
  <c r="AM111" i="40"/>
  <c r="AM131" i="40"/>
  <c r="AM139" i="40"/>
  <c r="AM149" i="40"/>
  <c r="AM157" i="40"/>
  <c r="AM175" i="40"/>
  <c r="AM195" i="40"/>
  <c r="AM203" i="40"/>
  <c r="AM242" i="40"/>
  <c r="AM250" i="40"/>
  <c r="AM278" i="40"/>
  <c r="AM288" i="40"/>
  <c r="AM321" i="40"/>
  <c r="AM4" i="40"/>
  <c r="AM21" i="40"/>
  <c r="AM33" i="40"/>
  <c r="AM112" i="40"/>
  <c r="AM132" i="40"/>
  <c r="AM140" i="40"/>
  <c r="AM150" i="40"/>
  <c r="AM176" i="40"/>
  <c r="AM196" i="40"/>
  <c r="AM204" i="40"/>
  <c r="AM243" i="40"/>
  <c r="AM251" i="40"/>
  <c r="AM279" i="40"/>
  <c r="AM289" i="40"/>
  <c r="AM297" i="40"/>
  <c r="AM314" i="40"/>
  <c r="AM9" i="40"/>
  <c r="AM22" i="40"/>
  <c r="AM34" i="40"/>
  <c r="AM113" i="40"/>
  <c r="AM133" i="40"/>
  <c r="AM143" i="40"/>
  <c r="AM151" i="40"/>
  <c r="AM177" i="40"/>
  <c r="AM189" i="40"/>
  <c r="AM197" i="40"/>
  <c r="AM205" i="40"/>
  <c r="AM244" i="40"/>
  <c r="AM252" i="40"/>
  <c r="AM280" i="40"/>
  <c r="AM290" i="40"/>
  <c r="AM298" i="40"/>
  <c r="AM315" i="40"/>
  <c r="AM323" i="40"/>
  <c r="AM10" i="40"/>
  <c r="AM23" i="40"/>
  <c r="AM106" i="40"/>
  <c r="AM114" i="40"/>
  <c r="AM126" i="40"/>
  <c r="AM134" i="40"/>
  <c r="AM144" i="40"/>
  <c r="AM152" i="40"/>
  <c r="AM178" i="40"/>
  <c r="AM190" i="40"/>
  <c r="AM198" i="40"/>
  <c r="AM206" i="40"/>
  <c r="AM245" i="40"/>
  <c r="AM253" i="40"/>
  <c r="AM273" i="40"/>
  <c r="AM291" i="40"/>
  <c r="AM299" i="40"/>
  <c r="AM316" i="40"/>
  <c r="AM324" i="40"/>
  <c r="AM337" i="40"/>
  <c r="AM11" i="40"/>
  <c r="AM24" i="40"/>
  <c r="AM107" i="40"/>
  <c r="AM115" i="40"/>
  <c r="AM127" i="40"/>
  <c r="AM135" i="40"/>
  <c r="AM145" i="40"/>
  <c r="AM153" i="40"/>
  <c r="AM179" i="40"/>
  <c r="AM191" i="40"/>
  <c r="AM199" i="40"/>
  <c r="AM207" i="40"/>
  <c r="AM246" i="40"/>
  <c r="AM274" i="40"/>
  <c r="AM282" i="40"/>
  <c r="AM292" i="40"/>
  <c r="AM300" i="40"/>
  <c r="AM317" i="40"/>
  <c r="AM325" i="40"/>
  <c r="AD78" i="40"/>
  <c r="AD72" i="40"/>
  <c r="AD88" i="40"/>
  <c r="AD19" i="40"/>
  <c r="AM295" i="40"/>
  <c r="AD48" i="40"/>
  <c r="AD62" i="40"/>
  <c r="AD5" i="40"/>
  <c r="AM188" i="40"/>
  <c r="AD83" i="40"/>
  <c r="AD392" i="40" l="1"/>
  <c r="AM349" i="40"/>
  <c r="AM401" i="40"/>
  <c r="AD28" i="40"/>
  <c r="AN28" i="40" s="1"/>
  <c r="AD20" i="40"/>
  <c r="AN20" i="40" s="1"/>
  <c r="AN19" i="40"/>
  <c r="AD8" i="40"/>
  <c r="AN8" i="40" s="1"/>
  <c r="AN5" i="40"/>
  <c r="AD47" i="40"/>
  <c r="AD77" i="40"/>
  <c r="AD61" i="40"/>
  <c r="AN211" i="51"/>
  <c r="AN210" i="51"/>
  <c r="AN208" i="51"/>
  <c r="AN206" i="51"/>
  <c r="AN205" i="51"/>
  <c r="AN204" i="51"/>
  <c r="AN203" i="51"/>
  <c r="AN32" i="51"/>
  <c r="AN31" i="51"/>
  <c r="AD13" i="51" l="1"/>
  <c r="AN13" i="51" s="1"/>
  <c r="AN209" i="51"/>
  <c r="AD45" i="40"/>
  <c r="AD43" i="40" s="1"/>
  <c r="AD221" i="51" l="1"/>
  <c r="AD222" i="51"/>
  <c r="AD15" i="51"/>
  <c r="AN15" i="51" s="1"/>
  <c r="AD14" i="51"/>
  <c r="AN14" i="51" s="1"/>
  <c r="AD207" i="51" l="1"/>
  <c r="AN207" i="51" s="1"/>
  <c r="V32" i="45"/>
  <c r="V38" i="45"/>
  <c r="V37" i="45" s="1"/>
  <c r="AL28" i="51"/>
  <c r="AD109" i="45"/>
  <c r="V4" i="39"/>
  <c r="AC59" i="32"/>
  <c r="AG5" i="32"/>
  <c r="AC92" i="32" l="1"/>
  <c r="AG35" i="32"/>
  <c r="AC35" i="32"/>
  <c r="V42" i="39"/>
  <c r="V41" i="39"/>
  <c r="AC93" i="32"/>
  <c r="AC82" i="32"/>
  <c r="AC84" i="38"/>
  <c r="AC210" i="49"/>
  <c r="AC199" i="49"/>
  <c r="V46" i="39"/>
  <c r="AC211" i="49"/>
  <c r="AC96" i="38"/>
  <c r="AC85" i="38"/>
  <c r="AC83" i="32"/>
  <c r="AC89" i="32"/>
  <c r="AC84" i="32"/>
  <c r="AC85" i="32"/>
  <c r="AC87" i="32"/>
  <c r="AC90" i="32"/>
  <c r="V45" i="39"/>
  <c r="AC197" i="49"/>
  <c r="AC87" i="38"/>
  <c r="AC93" i="38"/>
  <c r="AC94" i="38"/>
  <c r="AC94" i="32"/>
  <c r="V47" i="39"/>
  <c r="AC82" i="38"/>
  <c r="AC86" i="38"/>
  <c r="AC95" i="38"/>
  <c r="AC88" i="32"/>
  <c r="AC91" i="32"/>
  <c r="V43" i="39"/>
  <c r="AC200" i="49"/>
  <c r="AC206" i="49"/>
  <c r="AC83" i="38"/>
  <c r="AC79" i="32"/>
  <c r="AC86" i="32"/>
  <c r="V44" i="39"/>
  <c r="AC195" i="49"/>
  <c r="AM212" i="51" l="1"/>
  <c r="AM211" i="51" l="1"/>
  <c r="AM210" i="51"/>
  <c r="AM209" i="51"/>
  <c r="AM208" i="51"/>
  <c r="AM206" i="51"/>
  <c r="AM205" i="51"/>
  <c r="AM204" i="51"/>
  <c r="AM203" i="51"/>
  <c r="AC207" i="51" l="1"/>
  <c r="AM207" i="51" s="1"/>
  <c r="AC352" i="40" l="1"/>
  <c r="AC48" i="40" l="1"/>
  <c r="AC373" i="40" l="1"/>
  <c r="AC372" i="40"/>
  <c r="AM32" i="51"/>
  <c r="AM31" i="51" l="1"/>
  <c r="AL31" i="51"/>
  <c r="AC391" i="40"/>
  <c r="AC5" i="40"/>
  <c r="AM5" i="40" s="1"/>
  <c r="R35" i="45" l="1"/>
  <c r="U32" i="45" l="1"/>
  <c r="U38" i="45" l="1"/>
  <c r="U37" i="45" s="1"/>
  <c r="AF59" i="32" l="1"/>
  <c r="AC56" i="40"/>
  <c r="AC66" i="40"/>
  <c r="AC392" i="40" s="1"/>
  <c r="AC70" i="40"/>
  <c r="AC88" i="40"/>
  <c r="AL4" i="40"/>
  <c r="AC47" i="40" l="1"/>
  <c r="AC78" i="40"/>
  <c r="AC62" i="40"/>
  <c r="AC405" i="40" s="1"/>
  <c r="AC72" i="40"/>
  <c r="AC83" i="40"/>
  <c r="AC77" i="40" l="1"/>
  <c r="AC61" i="40"/>
  <c r="AC45" i="40" s="1"/>
  <c r="AC43" i="40" l="1"/>
  <c r="AC6" i="40"/>
  <c r="AM6" i="40" s="1"/>
  <c r="AC7" i="40"/>
  <c r="AM7" i="40" s="1"/>
  <c r="AC17" i="40"/>
  <c r="AM17" i="40" s="1"/>
  <c r="AC18" i="40"/>
  <c r="AM18" i="40" s="1"/>
  <c r="AC19" i="40"/>
  <c r="AM19" i="40" s="1"/>
  <c r="AC25" i="40"/>
  <c r="AM25" i="40" s="1"/>
  <c r="AC26" i="40"/>
  <c r="AM26" i="40" s="1"/>
  <c r="AC27" i="40"/>
  <c r="AM27" i="40" s="1"/>
  <c r="AC8" i="40" l="1"/>
  <c r="AM8" i="40" s="1"/>
  <c r="AC28" i="40"/>
  <c r="AM28" i="40" s="1"/>
  <c r="AC20" i="40"/>
  <c r="AM20" i="40" s="1"/>
  <c r="AC222" i="51" l="1"/>
  <c r="AC221" i="51"/>
  <c r="AL258" i="51"/>
  <c r="AL192" i="51"/>
  <c r="AC14" i="51"/>
  <c r="AM14" i="51" s="1"/>
  <c r="AC15" i="51"/>
  <c r="AM15" i="51" s="1"/>
  <c r="AC13" i="51"/>
  <c r="AM13" i="51" s="1"/>
  <c r="AB200" i="49" l="1"/>
  <c r="AB197" i="49"/>
  <c r="AB210" i="49"/>
  <c r="AB199" i="49"/>
  <c r="AB211" i="49"/>
  <c r="AB206" i="49"/>
  <c r="AB195" i="49"/>
  <c r="AC23" i="48"/>
  <c r="AL34" i="40" l="1"/>
  <c r="AC109" i="45" l="1"/>
  <c r="AC59" i="45" l="1"/>
  <c r="AD59" i="45"/>
  <c r="Q35" i="45"/>
  <c r="AC12" i="45" l="1"/>
  <c r="M26" i="39" l="1"/>
  <c r="M46" i="39" s="1"/>
  <c r="X222" i="51" l="1"/>
  <c r="X221" i="51"/>
  <c r="AE221" i="51"/>
  <c r="T38" i="45"/>
  <c r="T37" i="45" s="1"/>
  <c r="T32" i="45"/>
  <c r="Y221" i="51" l="1"/>
  <c r="AK6" i="32" l="1"/>
  <c r="AC82" i="45" l="1"/>
  <c r="AC83" i="45"/>
  <c r="AC84" i="45"/>
  <c r="AC85" i="45"/>
  <c r="AC87" i="45"/>
  <c r="AC88" i="45"/>
  <c r="AC89" i="45"/>
  <c r="AC90" i="45"/>
  <c r="AC57" i="45"/>
  <c r="AC58" i="45"/>
  <c r="N38" i="45" l="1"/>
  <c r="N55" i="45"/>
  <c r="O55" i="45"/>
  <c r="M55" i="45"/>
  <c r="T55" i="45"/>
  <c r="L55" i="45"/>
  <c r="O38" i="45"/>
  <c r="O37" i="45" s="1"/>
  <c r="M38" i="45"/>
  <c r="M37" i="45" s="1"/>
  <c r="L38" i="45"/>
  <c r="L32" i="45"/>
  <c r="AC56" i="45"/>
  <c r="M32" i="45"/>
  <c r="O32" i="45"/>
  <c r="N32" i="45"/>
  <c r="L37" i="45" l="1"/>
  <c r="N37" i="45"/>
  <c r="U45" i="39" l="1"/>
  <c r="U44" i="39"/>
  <c r="U46" i="39"/>
  <c r="AB94" i="32" l="1"/>
  <c r="AB91" i="32"/>
  <c r="AB93" i="32"/>
  <c r="AB71" i="32"/>
  <c r="W10" i="32" l="1"/>
  <c r="V10" i="32" l="1"/>
  <c r="U10" i="32" l="1"/>
  <c r="T10" i="32" l="1"/>
  <c r="AL213" i="51" l="1"/>
  <c r="AL212" i="51" l="1"/>
  <c r="AL208" i="51" l="1"/>
  <c r="AB216" i="51" l="1"/>
  <c r="AB217" i="51"/>
  <c r="C27" i="50" l="1"/>
  <c r="C7" i="50"/>
  <c r="C30" i="50" l="1"/>
  <c r="C22" i="50"/>
  <c r="AL337" i="40"/>
  <c r="AL315" i="40"/>
  <c r="AL308" i="40"/>
  <c r="AL300" i="40"/>
  <c r="AL299" i="40"/>
  <c r="AL298" i="40"/>
  <c r="AL297" i="40"/>
  <c r="AL295" i="40"/>
  <c r="AL294" i="40"/>
  <c r="AL293" i="40"/>
  <c r="AL292" i="40"/>
  <c r="AL291" i="40"/>
  <c r="AL290" i="40"/>
  <c r="AL289" i="40"/>
  <c r="AL288" i="40"/>
  <c r="AL285" i="40"/>
  <c r="AL284" i="40"/>
  <c r="AL283" i="40"/>
  <c r="AL282" i="40"/>
  <c r="AL280" i="40"/>
  <c r="AL279" i="40"/>
  <c r="AL278" i="40"/>
  <c r="AL277" i="40"/>
  <c r="AL276" i="40"/>
  <c r="AL275" i="40"/>
  <c r="AL274" i="40"/>
  <c r="AL273" i="40"/>
  <c r="AL253" i="40"/>
  <c r="AL252" i="40"/>
  <c r="AL251" i="40"/>
  <c r="AL250" i="40"/>
  <c r="AL249" i="40"/>
  <c r="AL248" i="40"/>
  <c r="AL247" i="40"/>
  <c r="AL246" i="40"/>
  <c r="AL245" i="40"/>
  <c r="AL244" i="40"/>
  <c r="AL243" i="40"/>
  <c r="AL242" i="40"/>
  <c r="AL241" i="40"/>
  <c r="AL240" i="40"/>
  <c r="AL239" i="40"/>
  <c r="AK314" i="40" l="1"/>
  <c r="AL314" i="40"/>
  <c r="AL323" i="40"/>
  <c r="AK323" i="40"/>
  <c r="AL316" i="40"/>
  <c r="AK316" i="40"/>
  <c r="AK324" i="40"/>
  <c r="AL324" i="40"/>
  <c r="AK317" i="40"/>
  <c r="AL317" i="40"/>
  <c r="AK325" i="40"/>
  <c r="AL325" i="40"/>
  <c r="AK318" i="40"/>
  <c r="AL318" i="40"/>
  <c r="AK326" i="40"/>
  <c r="AL326" i="40"/>
  <c r="AL319" i="40"/>
  <c r="AK319" i="40"/>
  <c r="AL320" i="40"/>
  <c r="AK320" i="40"/>
  <c r="AK321" i="40"/>
  <c r="AL321" i="40"/>
  <c r="AL209" i="40"/>
  <c r="AL208" i="40"/>
  <c r="AL207" i="40"/>
  <c r="AL206" i="40"/>
  <c r="AL205" i="40"/>
  <c r="AL204" i="40"/>
  <c r="AL203" i="40"/>
  <c r="AL202" i="40"/>
  <c r="AL201" i="40"/>
  <c r="AL200" i="40"/>
  <c r="AL199" i="40"/>
  <c r="AL198" i="40"/>
  <c r="AL197" i="40"/>
  <c r="AL196" i="40"/>
  <c r="AL195" i="40"/>
  <c r="AL194" i="40"/>
  <c r="AL193" i="40"/>
  <c r="AL192" i="40"/>
  <c r="AL191" i="40"/>
  <c r="AL190" i="40"/>
  <c r="AL189" i="40"/>
  <c r="AL179" i="40"/>
  <c r="AL178" i="40"/>
  <c r="AL177" i="40"/>
  <c r="AL176" i="40"/>
  <c r="AL175" i="40"/>
  <c r="AL156" i="40"/>
  <c r="AL155" i="40"/>
  <c r="AL154" i="40"/>
  <c r="AL153" i="40"/>
  <c r="AL152" i="40"/>
  <c r="AL151" i="40"/>
  <c r="AL150" i="40"/>
  <c r="AL149" i="40"/>
  <c r="AL148" i="40"/>
  <c r="AL147" i="40"/>
  <c r="AL146" i="40"/>
  <c r="AL144" i="40"/>
  <c r="AL143" i="40"/>
  <c r="AL140" i="40"/>
  <c r="AL139" i="40"/>
  <c r="AL138" i="40"/>
  <c r="AL137" i="40"/>
  <c r="AL135" i="40"/>
  <c r="AL134" i="40"/>
  <c r="AL133" i="40"/>
  <c r="AL132" i="40"/>
  <c r="AL131" i="40"/>
  <c r="AL130" i="40"/>
  <c r="AL129" i="40"/>
  <c r="AL128" i="40"/>
  <c r="AL127" i="40"/>
  <c r="AL126" i="40"/>
  <c r="AL116" i="40"/>
  <c r="AL115" i="40"/>
  <c r="AL114" i="40"/>
  <c r="AL113" i="40"/>
  <c r="AL112" i="40"/>
  <c r="AL111" i="40"/>
  <c r="AL110" i="40"/>
  <c r="AL109" i="40"/>
  <c r="AL108" i="40"/>
  <c r="AL107" i="40"/>
  <c r="AL106" i="40"/>
  <c r="AB70" i="40"/>
  <c r="AB56" i="40"/>
  <c r="AL33" i="40"/>
  <c r="AL32" i="40"/>
  <c r="AL31" i="40"/>
  <c r="AL30" i="40"/>
  <c r="AL29" i="40"/>
  <c r="AL24" i="40"/>
  <c r="AL23" i="40"/>
  <c r="AL22" i="40"/>
  <c r="AL21" i="40"/>
  <c r="AL16" i="40"/>
  <c r="AL15" i="40"/>
  <c r="AL14" i="40"/>
  <c r="AL13" i="40"/>
  <c r="AL12" i="40"/>
  <c r="AL11" i="40"/>
  <c r="AL10" i="40"/>
  <c r="AL9" i="40"/>
  <c r="AB7" i="40"/>
  <c r="AL7" i="40" s="1"/>
  <c r="AB17" i="40"/>
  <c r="AL17" i="40" s="1"/>
  <c r="AB19" i="40"/>
  <c r="AL19" i="40" s="1"/>
  <c r="AB25" i="40"/>
  <c r="AL25" i="40" s="1"/>
  <c r="AB27" i="40"/>
  <c r="AL27" i="40" s="1"/>
  <c r="AB14" i="48"/>
  <c r="AB18" i="48"/>
  <c r="AB19" i="48" s="1"/>
  <c r="AL349" i="40" l="1"/>
  <c r="AB6" i="40"/>
  <c r="AL6" i="40" s="1"/>
  <c r="AL145" i="40"/>
  <c r="AB18" i="40"/>
  <c r="AL18" i="40" s="1"/>
  <c r="AB26" i="40"/>
  <c r="AL26" i="40" s="1"/>
  <c r="AL157" i="40"/>
  <c r="AB5" i="40"/>
  <c r="AL5" i="40" s="1"/>
  <c r="AL188" i="40"/>
  <c r="AB349" i="40"/>
  <c r="AB78" i="40"/>
  <c r="AB353" i="40"/>
  <c r="AB62" i="40"/>
  <c r="AB83" i="40"/>
  <c r="AB48" i="40"/>
  <c r="AB52" i="40"/>
  <c r="AB66" i="40"/>
  <c r="AB72" i="40"/>
  <c r="AB88" i="40"/>
  <c r="AB405" i="40" l="1"/>
  <c r="AB20" i="40"/>
  <c r="AL20" i="40" s="1"/>
  <c r="AB28" i="40"/>
  <c r="AL28" i="40" s="1"/>
  <c r="AB8" i="40"/>
  <c r="AL8" i="40" s="1"/>
  <c r="AB77" i="40"/>
  <c r="AB61" i="40"/>
  <c r="AB47" i="40"/>
  <c r="AB45" i="40" l="1"/>
  <c r="AB43" i="40" s="1"/>
  <c r="AD22" i="39" l="1"/>
  <c r="AD20" i="39"/>
  <c r="AK72" i="32"/>
  <c r="AK71" i="32"/>
  <c r="AK70" i="32"/>
  <c r="AK69" i="32"/>
  <c r="AK68" i="32"/>
  <c r="AK67" i="32"/>
  <c r="AK66" i="32"/>
  <c r="AK65" i="32"/>
  <c r="AK64" i="32"/>
  <c r="AK63" i="32"/>
  <c r="AK60" i="32"/>
  <c r="AK58" i="32"/>
  <c r="AK57" i="32"/>
  <c r="AK56" i="32"/>
  <c r="AK55" i="32"/>
  <c r="AK54" i="32"/>
  <c r="AK53" i="32"/>
  <c r="AK52" i="32"/>
  <c r="AK49" i="32"/>
  <c r="AK44" i="32"/>
  <c r="AK40" i="32"/>
  <c r="AK36" i="32"/>
  <c r="Y23" i="48" l="1"/>
  <c r="AB23" i="48"/>
  <c r="W10" i="51" l="1"/>
  <c r="W277" i="51" s="1"/>
  <c r="AK184" i="51" l="1"/>
  <c r="AK255" i="51"/>
  <c r="AK261" i="51"/>
  <c r="AK260" i="51"/>
  <c r="AK259" i="51"/>
  <c r="AK258" i="51"/>
  <c r="AK257" i="51"/>
  <c r="AK256" i="51"/>
  <c r="AK254" i="51"/>
  <c r="AK217" i="51"/>
  <c r="AK216" i="51"/>
  <c r="AK213" i="51"/>
  <c r="AK212" i="51"/>
  <c r="AK208" i="51"/>
  <c r="AK199" i="51"/>
  <c r="AK198" i="51"/>
  <c r="AK197" i="51"/>
  <c r="AK196" i="51"/>
  <c r="AK195" i="51"/>
  <c r="AK194" i="51"/>
  <c r="AK193" i="51"/>
  <c r="AK192" i="51"/>
  <c r="AK191" i="51"/>
  <c r="AK190" i="51"/>
  <c r="AK189" i="51"/>
  <c r="AK188" i="51"/>
  <c r="AK187" i="51"/>
  <c r="AK186" i="51"/>
  <c r="AK185" i="51"/>
  <c r="T334" i="51"/>
  <c r="AN331" i="51"/>
  <c r="AM331" i="51"/>
  <c r="AL331" i="51"/>
  <c r="AK331" i="51"/>
  <c r="AN330" i="51"/>
  <c r="AM330" i="51"/>
  <c r="AL330" i="51"/>
  <c r="AK330" i="51"/>
  <c r="AN329" i="51"/>
  <c r="AM329" i="51"/>
  <c r="AL329" i="51"/>
  <c r="AK329" i="51"/>
  <c r="U325" i="51"/>
  <c r="AN308" i="51"/>
  <c r="AM308" i="51"/>
  <c r="AL308" i="51"/>
  <c r="AK308" i="51"/>
  <c r="AN307" i="51"/>
  <c r="AM307" i="51"/>
  <c r="AL307" i="51"/>
  <c r="AK307" i="51"/>
  <c r="AN299" i="51"/>
  <c r="AM299" i="51"/>
  <c r="AL299" i="51"/>
  <c r="AK299" i="51"/>
  <c r="AN298" i="51"/>
  <c r="AM298" i="51"/>
  <c r="AL298" i="51"/>
  <c r="AK298" i="51"/>
  <c r="AN297" i="51"/>
  <c r="AM297" i="51"/>
  <c r="AL297" i="51"/>
  <c r="AK297" i="51"/>
  <c r="AN288" i="51"/>
  <c r="AM288" i="51"/>
  <c r="AL288" i="51"/>
  <c r="AK288" i="51"/>
  <c r="AN286" i="51"/>
  <c r="AM286" i="51"/>
  <c r="AL286" i="51"/>
  <c r="AK286" i="51"/>
  <c r="W197" i="51"/>
  <c r="V197" i="51"/>
  <c r="U197" i="51"/>
  <c r="T197" i="51"/>
  <c r="W188" i="51"/>
  <c r="V188" i="51"/>
  <c r="U188" i="51"/>
  <c r="T188" i="51"/>
  <c r="U216" i="51"/>
  <c r="V15" i="51"/>
  <c r="U15" i="51"/>
  <c r="T15" i="51"/>
  <c r="V14" i="51"/>
  <c r="U14" i="51"/>
  <c r="T14" i="51"/>
  <c r="W13" i="51"/>
  <c r="W278" i="51" s="1"/>
  <c r="V13" i="51"/>
  <c r="U13" i="51"/>
  <c r="T13" i="51"/>
  <c r="V12" i="51"/>
  <c r="U12" i="51"/>
  <c r="T12" i="51"/>
  <c r="U11" i="51"/>
  <c r="T11" i="51"/>
  <c r="T284" i="51"/>
  <c r="Z320" i="51" l="1"/>
  <c r="Y320" i="51"/>
  <c r="X320" i="51"/>
  <c r="W334" i="51"/>
  <c r="W314" i="51"/>
  <c r="W312" i="51"/>
  <c r="W303" i="51"/>
  <c r="W283" i="51"/>
  <c r="W294" i="51"/>
  <c r="W326" i="51"/>
  <c r="W284" i="51"/>
  <c r="W320" i="51"/>
  <c r="W318" i="51"/>
  <c r="W321" i="51"/>
  <c r="W322" i="51"/>
  <c r="W216" i="51"/>
  <c r="W325" i="51"/>
  <c r="W280" i="51"/>
  <c r="W313" i="51"/>
  <c r="W311" i="51"/>
  <c r="W292" i="51"/>
  <c r="W296" i="51"/>
  <c r="W282" i="51"/>
  <c r="W275" i="51"/>
  <c r="W279" i="51"/>
  <c r="W304" i="51"/>
  <c r="W293" i="51"/>
  <c r="W302" i="51"/>
  <c r="W306" i="51"/>
  <c r="W274" i="51"/>
  <c r="V207" i="51"/>
  <c r="V319" i="51" s="1"/>
  <c r="T280" i="51"/>
  <c r="U280" i="51"/>
  <c r="U10" i="51"/>
  <c r="U277" i="51" s="1"/>
  <c r="V314" i="51"/>
  <c r="T10" i="51"/>
  <c r="T277" i="51" s="1"/>
  <c r="U207" i="51"/>
  <c r="U319" i="51" s="1"/>
  <c r="U278" i="51"/>
  <c r="V278" i="51"/>
  <c r="T304" i="51"/>
  <c r="T283" i="51"/>
  <c r="T294" i="51"/>
  <c r="V326" i="51"/>
  <c r="U283" i="51"/>
  <c r="T303" i="51"/>
  <c r="U314" i="51"/>
  <c r="V282" i="51"/>
  <c r="T293" i="51"/>
  <c r="U275" i="51"/>
  <c r="V283" i="51"/>
  <c r="T274" i="51"/>
  <c r="U302" i="51"/>
  <c r="U306" i="51"/>
  <c r="U274" i="51"/>
  <c r="U304" i="51"/>
  <c r="T282" i="51"/>
  <c r="V284" i="51"/>
  <c r="U284" i="51"/>
  <c r="T278" i="51"/>
  <c r="U282" i="51"/>
  <c r="T275" i="51"/>
  <c r="T326" i="51"/>
  <c r="T217" i="51"/>
  <c r="T296" i="51"/>
  <c r="T292" i="51"/>
  <c r="U294" i="51"/>
  <c r="V302" i="51"/>
  <c r="V306" i="51"/>
  <c r="U326" i="51"/>
  <c r="U217" i="51"/>
  <c r="U296" i="51"/>
  <c r="U292" i="51"/>
  <c r="V303" i="51"/>
  <c r="U313" i="51"/>
  <c r="U311" i="51"/>
  <c r="U293" i="51"/>
  <c r="T302" i="51"/>
  <c r="T306" i="51"/>
  <c r="W217" i="51"/>
  <c r="V304" i="51"/>
  <c r="V325" i="51"/>
  <c r="V216" i="51"/>
  <c r="U312" i="51"/>
  <c r="AK312" i="51"/>
  <c r="T314" i="51"/>
  <c r="V312" i="51"/>
  <c r="AK314" i="51"/>
  <c r="T313" i="51"/>
  <c r="T311" i="51"/>
  <c r="V217" i="51"/>
  <c r="U303" i="51"/>
  <c r="V313" i="51"/>
  <c r="V311" i="51"/>
  <c r="T207" i="51"/>
  <c r="T319" i="51" s="1"/>
  <c r="W207" i="51"/>
  <c r="W319" i="51" s="1"/>
  <c r="T322" i="51"/>
  <c r="T321" i="51"/>
  <c r="U320" i="51"/>
  <c r="U318" i="51"/>
  <c r="T325" i="51"/>
  <c r="T216" i="51"/>
  <c r="T312" i="51"/>
  <c r="V320" i="51"/>
  <c r="V318" i="51"/>
  <c r="U334" i="51"/>
  <c r="AK334" i="51"/>
  <c r="U322" i="51"/>
  <c r="U321" i="51"/>
  <c r="V334" i="51"/>
  <c r="V322" i="51"/>
  <c r="V321" i="51"/>
  <c r="T320" i="51"/>
  <c r="T318" i="51"/>
  <c r="AM319" i="51" l="1"/>
  <c r="U279" i="51"/>
  <c r="T279" i="51"/>
  <c r="AM278" i="51"/>
  <c r="AN278" i="51"/>
  <c r="AN321" i="51"/>
  <c r="AM321" i="51"/>
  <c r="AK325" i="51"/>
  <c r="AK326" i="51"/>
  <c r="AN319" i="51"/>
  <c r="AK311" i="51"/>
  <c r="AK313" i="51"/>
  <c r="AD24" i="39" l="1"/>
  <c r="AD21" i="39"/>
  <c r="AD23" i="39"/>
  <c r="AD25" i="39"/>
  <c r="AD26" i="39"/>
  <c r="AK337" i="40" l="1"/>
  <c r="AK315" i="40"/>
  <c r="AK308" i="40"/>
  <c r="AK289" i="40"/>
  <c r="AK290" i="40"/>
  <c r="AK291" i="40"/>
  <c r="AK292" i="40"/>
  <c r="AK293" i="40"/>
  <c r="AK294" i="40"/>
  <c r="AK295" i="40"/>
  <c r="AK297" i="40"/>
  <c r="AK298" i="40"/>
  <c r="AK299" i="40"/>
  <c r="AK300" i="40"/>
  <c r="AK288" i="40"/>
  <c r="AK282" i="40"/>
  <c r="AK283" i="40"/>
  <c r="AK284" i="40"/>
  <c r="AK285" i="40"/>
  <c r="AK274" i="40"/>
  <c r="AK275" i="40"/>
  <c r="AK276" i="40"/>
  <c r="AK277" i="40"/>
  <c r="AK278" i="40"/>
  <c r="AK279" i="40"/>
  <c r="AK280" i="40"/>
  <c r="AK273" i="40"/>
  <c r="AK240" i="40"/>
  <c r="AK241" i="40"/>
  <c r="AK242" i="40"/>
  <c r="AK243" i="40"/>
  <c r="AK244" i="40"/>
  <c r="AK245" i="40"/>
  <c r="AK246" i="40"/>
  <c r="AK247" i="40"/>
  <c r="AK248" i="40"/>
  <c r="AK249" i="40"/>
  <c r="AK250" i="40"/>
  <c r="AK251" i="40"/>
  <c r="AK252" i="40"/>
  <c r="AK253" i="40"/>
  <c r="AK239" i="40"/>
  <c r="AK203" i="40"/>
  <c r="AK204" i="40"/>
  <c r="AK205" i="40"/>
  <c r="AK206" i="40"/>
  <c r="AK207" i="40"/>
  <c r="AK208" i="40"/>
  <c r="AK209" i="40"/>
  <c r="AK189" i="40"/>
  <c r="AK190" i="40"/>
  <c r="AK191" i="40"/>
  <c r="AK192" i="40"/>
  <c r="AK193" i="40"/>
  <c r="AK194" i="40"/>
  <c r="AK195" i="40"/>
  <c r="AK196" i="40"/>
  <c r="AK197" i="40"/>
  <c r="AK198" i="40"/>
  <c r="AK199" i="40"/>
  <c r="AK200" i="40"/>
  <c r="AK201" i="40"/>
  <c r="AK188" i="40"/>
  <c r="AK176" i="40"/>
  <c r="AK177" i="40"/>
  <c r="AK178" i="40"/>
  <c r="AK179" i="40"/>
  <c r="AK175" i="40"/>
  <c r="AK154" i="40"/>
  <c r="AK155" i="40"/>
  <c r="AK156" i="40"/>
  <c r="AK157" i="40"/>
  <c r="AK144" i="40"/>
  <c r="AK145" i="40"/>
  <c r="AK146" i="40"/>
  <c r="AK147" i="40"/>
  <c r="AK148" i="40"/>
  <c r="AK149" i="40"/>
  <c r="AK150" i="40"/>
  <c r="AK151" i="40"/>
  <c r="AK152" i="40"/>
  <c r="AK143" i="40"/>
  <c r="AK127" i="40"/>
  <c r="AK128" i="40"/>
  <c r="AK129" i="40"/>
  <c r="AK130" i="40"/>
  <c r="AK131" i="40"/>
  <c r="AK132" i="40"/>
  <c r="AK133" i="40"/>
  <c r="AK134" i="40"/>
  <c r="AK135" i="40"/>
  <c r="AK137" i="40"/>
  <c r="AK138" i="40"/>
  <c r="AK139" i="40"/>
  <c r="AK140" i="40"/>
  <c r="AK126" i="40"/>
  <c r="AK116" i="40"/>
  <c r="AK376" i="40" s="1"/>
  <c r="AK107" i="40"/>
  <c r="AK108" i="40"/>
  <c r="AK109" i="40"/>
  <c r="AK110" i="40"/>
  <c r="AK111" i="40"/>
  <c r="AK112" i="40"/>
  <c r="AK113" i="40"/>
  <c r="AK114" i="40"/>
  <c r="AK115" i="40"/>
  <c r="AK106" i="40"/>
  <c r="AK5" i="40"/>
  <c r="AK6" i="40"/>
  <c r="AK7" i="40"/>
  <c r="AK8" i="40"/>
  <c r="AK9" i="40"/>
  <c r="AK10" i="40"/>
  <c r="AK11" i="40"/>
  <c r="AK12" i="40"/>
  <c r="AK13" i="40"/>
  <c r="AK14" i="40"/>
  <c r="AK15" i="40"/>
  <c r="AK16" i="40"/>
  <c r="AK17" i="40"/>
  <c r="AK18" i="40"/>
  <c r="AK19" i="40"/>
  <c r="AK20" i="40"/>
  <c r="AK21" i="40"/>
  <c r="AK22" i="40"/>
  <c r="AK23" i="40"/>
  <c r="AK24" i="40"/>
  <c r="AK25" i="40"/>
  <c r="AK26" i="40"/>
  <c r="AK27" i="40"/>
  <c r="AK28" i="40"/>
  <c r="AK29" i="40"/>
  <c r="AK30" i="40"/>
  <c r="AK31" i="40"/>
  <c r="AK32" i="40"/>
  <c r="AK33" i="40"/>
  <c r="AK34" i="40"/>
  <c r="AK4" i="40"/>
  <c r="AE420" i="40"/>
  <c r="AE419" i="40"/>
  <c r="AE418" i="40"/>
  <c r="AE415" i="40"/>
  <c r="AE413" i="40"/>
  <c r="AE410" i="40"/>
  <c r="AE409" i="40"/>
  <c r="AE406" i="40"/>
  <c r="AE403" i="40"/>
  <c r="AE400" i="40"/>
  <c r="AE399" i="40"/>
  <c r="AE398" i="40"/>
  <c r="AE394" i="40"/>
  <c r="AE393" i="40"/>
  <c r="AE391" i="40"/>
  <c r="AE389" i="40"/>
  <c r="AE388" i="40"/>
  <c r="AE387" i="40"/>
  <c r="AE386" i="40"/>
  <c r="AE385" i="40"/>
  <c r="AE382" i="40"/>
  <c r="AE381" i="40"/>
  <c r="AE380" i="40"/>
  <c r="AE379" i="40"/>
  <c r="AE376" i="40"/>
  <c r="AE374" i="40"/>
  <c r="AE373" i="40"/>
  <c r="AE372" i="40"/>
  <c r="AE364" i="40"/>
  <c r="AE363" i="40"/>
  <c r="AE362" i="40"/>
  <c r="AE360" i="40"/>
  <c r="AE359" i="40"/>
  <c r="AE352" i="40"/>
  <c r="AE351" i="40"/>
  <c r="AE350" i="40"/>
  <c r="AE348" i="40"/>
  <c r="AE347" i="40"/>
  <c r="AE346" i="40"/>
  <c r="AE345" i="40"/>
  <c r="AD420" i="40"/>
  <c r="AD419" i="40"/>
  <c r="AD418" i="40"/>
  <c r="AD415" i="40"/>
  <c r="AD414" i="40"/>
  <c r="AD413" i="40"/>
  <c r="AD410" i="40"/>
  <c r="AD409" i="40"/>
  <c r="AD406" i="40"/>
  <c r="AD405" i="40"/>
  <c r="AD404" i="40"/>
  <c r="AD403" i="40"/>
  <c r="AD400" i="40"/>
  <c r="AD399" i="40"/>
  <c r="AD398" i="40"/>
  <c r="AD397" i="40"/>
  <c r="AD394" i="40"/>
  <c r="AD393" i="40"/>
  <c r="AD391" i="40"/>
  <c r="AD389" i="40"/>
  <c r="AD388" i="40"/>
  <c r="AD387" i="40"/>
  <c r="AD386" i="40"/>
  <c r="AD385" i="40"/>
  <c r="AD382" i="40"/>
  <c r="AD381" i="40"/>
  <c r="AD380" i="40"/>
  <c r="AD379" i="40"/>
  <c r="AD376" i="40"/>
  <c r="AD375" i="40"/>
  <c r="AD374" i="40"/>
  <c r="AD373" i="40"/>
  <c r="AD372" i="40"/>
  <c r="AD364" i="40"/>
  <c r="AD363" i="40"/>
  <c r="AD362" i="40"/>
  <c r="AD361" i="40"/>
  <c r="AD360" i="40"/>
  <c r="AD359" i="40"/>
  <c r="AD353" i="40"/>
  <c r="AD352" i="40"/>
  <c r="AD351" i="40"/>
  <c r="AD350" i="40"/>
  <c r="AD348" i="40"/>
  <c r="AD347" i="40"/>
  <c r="AD346" i="40"/>
  <c r="AD345" i="40"/>
  <c r="AC420" i="40"/>
  <c r="AC419" i="40"/>
  <c r="AC418" i="40"/>
  <c r="AC415" i="40"/>
  <c r="AC414" i="40"/>
  <c r="AC413" i="40"/>
  <c r="AC410" i="40"/>
  <c r="AC409" i="40"/>
  <c r="AC406" i="40"/>
  <c r="AC403" i="40"/>
  <c r="AC401" i="40"/>
  <c r="AC400" i="40"/>
  <c r="AC399" i="40"/>
  <c r="AC398" i="40"/>
  <c r="AC397" i="40"/>
  <c r="AC394" i="40"/>
  <c r="AC393" i="40"/>
  <c r="AC389" i="40"/>
  <c r="AC388" i="40"/>
  <c r="AC387" i="40"/>
  <c r="AC386" i="40"/>
  <c r="AC385" i="40"/>
  <c r="AC382" i="40"/>
  <c r="AC381" i="40"/>
  <c r="AC380" i="40"/>
  <c r="AC379" i="40"/>
  <c r="AC376" i="40"/>
  <c r="AC375" i="40"/>
  <c r="AC374" i="40"/>
  <c r="AC364" i="40"/>
  <c r="AC363" i="40"/>
  <c r="AC362" i="40"/>
  <c r="AC361" i="40"/>
  <c r="AC360" i="40"/>
  <c r="AC359" i="40"/>
  <c r="AC353" i="40"/>
  <c r="AC351" i="40"/>
  <c r="AC350" i="40"/>
  <c r="AC348" i="40"/>
  <c r="AC347" i="40"/>
  <c r="AC346" i="40"/>
  <c r="AC345" i="40"/>
  <c r="AB420" i="40"/>
  <c r="AB419" i="40"/>
  <c r="AB418" i="40"/>
  <c r="AB415" i="40"/>
  <c r="AB414" i="40"/>
  <c r="AB413" i="40"/>
  <c r="AB410" i="40"/>
  <c r="AB409" i="40"/>
  <c r="AB406" i="40"/>
  <c r="AB404" i="40"/>
  <c r="AB403" i="40"/>
  <c r="AB401" i="40"/>
  <c r="AB400" i="40"/>
  <c r="AB399" i="40"/>
  <c r="AB398" i="40"/>
  <c r="AB397" i="40"/>
  <c r="AB394" i="40"/>
  <c r="AB393" i="40"/>
  <c r="AB392" i="40"/>
  <c r="AB391" i="40"/>
  <c r="AB389" i="40"/>
  <c r="AB388" i="40"/>
  <c r="AB387" i="40"/>
  <c r="AB386" i="40"/>
  <c r="AB385" i="40"/>
  <c r="AB382" i="40"/>
  <c r="AB381" i="40"/>
  <c r="AB380" i="40"/>
  <c r="AB379" i="40"/>
  <c r="AB376" i="40"/>
  <c r="AB375" i="40"/>
  <c r="AB374" i="40"/>
  <c r="AB373" i="40"/>
  <c r="AB372" i="40"/>
  <c r="AB364" i="40"/>
  <c r="AB363" i="40"/>
  <c r="AB362" i="40"/>
  <c r="AB361" i="40"/>
  <c r="AB360" i="40"/>
  <c r="AB359" i="40"/>
  <c r="AB352" i="40"/>
  <c r="AB351" i="40"/>
  <c r="AB350" i="40"/>
  <c r="AB348" i="40"/>
  <c r="AB347" i="40"/>
  <c r="AB346" i="40"/>
  <c r="AB345" i="40"/>
  <c r="AN420" i="40"/>
  <c r="AN419" i="40"/>
  <c r="AN418" i="40"/>
  <c r="AN415" i="40"/>
  <c r="AN414" i="40"/>
  <c r="AN413" i="40"/>
  <c r="AN410" i="40"/>
  <c r="AN409" i="40"/>
  <c r="AN406" i="40"/>
  <c r="AN401" i="40"/>
  <c r="AN400" i="40"/>
  <c r="AN399" i="40"/>
  <c r="AN398" i="40"/>
  <c r="AN397" i="40"/>
  <c r="AN394" i="40"/>
  <c r="AN393" i="40"/>
  <c r="AN389" i="40"/>
  <c r="AN388" i="40"/>
  <c r="AN387" i="40"/>
  <c r="AN386" i="40"/>
  <c r="AN385" i="40"/>
  <c r="AN382" i="40"/>
  <c r="AN381" i="40"/>
  <c r="AN380" i="40"/>
  <c r="AN379" i="40"/>
  <c r="AN376" i="40"/>
  <c r="AN375" i="40"/>
  <c r="AN374" i="40"/>
  <c r="AN373" i="40"/>
  <c r="AN372" i="40"/>
  <c r="AN348" i="40"/>
  <c r="AM420" i="40"/>
  <c r="AM419" i="40"/>
  <c r="AM418" i="40"/>
  <c r="AM415" i="40"/>
  <c r="AM414" i="40"/>
  <c r="AM413" i="40"/>
  <c r="AM410" i="40"/>
  <c r="AM409" i="40"/>
  <c r="AM406" i="40"/>
  <c r="AM400" i="40"/>
  <c r="AM399" i="40"/>
  <c r="AM398" i="40"/>
  <c r="AM397" i="40"/>
  <c r="AM394" i="40"/>
  <c r="AM393" i="40"/>
  <c r="AM389" i="40"/>
  <c r="AM388" i="40"/>
  <c r="AM387" i="40"/>
  <c r="AM386" i="40"/>
  <c r="AM385" i="40"/>
  <c r="AM382" i="40"/>
  <c r="AM381" i="40"/>
  <c r="AM380" i="40"/>
  <c r="AM379" i="40"/>
  <c r="AM376" i="40"/>
  <c r="AM375" i="40"/>
  <c r="AM374" i="40"/>
  <c r="AM373" i="40"/>
  <c r="AM372" i="40"/>
  <c r="AM348" i="40"/>
  <c r="AL420" i="40"/>
  <c r="AL419" i="40"/>
  <c r="AL418" i="40"/>
  <c r="AL415" i="40"/>
  <c r="AL414" i="40"/>
  <c r="AL413" i="40"/>
  <c r="AL410" i="40"/>
  <c r="AL409" i="40"/>
  <c r="AL406" i="40"/>
  <c r="AL401" i="40"/>
  <c r="AL400" i="40"/>
  <c r="AL399" i="40"/>
  <c r="AL398" i="40"/>
  <c r="AL397" i="40"/>
  <c r="AL394" i="40"/>
  <c r="AL393" i="40"/>
  <c r="AL389" i="40"/>
  <c r="AL388" i="40"/>
  <c r="AL387" i="40"/>
  <c r="AL386" i="40"/>
  <c r="AL385" i="40"/>
  <c r="AL382" i="40"/>
  <c r="AL381" i="40"/>
  <c r="AL380" i="40"/>
  <c r="AL379" i="40"/>
  <c r="AL376" i="40"/>
  <c r="AL375" i="40"/>
  <c r="AL374" i="40"/>
  <c r="AL373" i="40"/>
  <c r="AL372" i="40"/>
  <c r="AL348" i="40"/>
  <c r="AL353" i="40"/>
  <c r="AM353" i="40"/>
  <c r="AN353" i="40"/>
  <c r="AL352" i="40"/>
  <c r="AM352" i="40"/>
  <c r="AN352" i="40"/>
  <c r="AL351" i="40"/>
  <c r="AM351" i="40"/>
  <c r="AN351" i="40"/>
  <c r="AL350" i="40"/>
  <c r="AM350" i="40"/>
  <c r="AN350" i="40"/>
  <c r="AL347" i="40"/>
  <c r="AM347" i="40"/>
  <c r="AN347" i="40"/>
  <c r="AL346" i="40"/>
  <c r="AM346" i="40"/>
  <c r="AN346" i="40"/>
  <c r="AL345" i="40"/>
  <c r="AM345" i="40"/>
  <c r="AN345" i="40"/>
  <c r="AK352" i="40" l="1"/>
  <c r="AK413" i="40"/>
  <c r="AK374" i="40"/>
  <c r="AK385" i="40"/>
  <c r="AK380" i="40"/>
  <c r="AK389" i="40"/>
  <c r="AK372" i="40"/>
  <c r="AK415" i="40"/>
  <c r="AK394" i="40"/>
  <c r="AK351" i="40"/>
  <c r="AK349" i="40"/>
  <c r="AK345" i="40"/>
  <c r="AK373" i="40"/>
  <c r="AK382" i="40"/>
  <c r="AK379" i="40"/>
  <c r="AK386" i="40"/>
  <c r="AK420" i="40"/>
  <c r="AK418" i="40"/>
  <c r="AK388" i="40"/>
  <c r="AK375" i="40"/>
  <c r="AK419" i="40"/>
  <c r="AK414" i="40"/>
  <c r="AK409" i="40"/>
  <c r="AK348" i="40"/>
  <c r="AK353" i="40"/>
  <c r="AK398" i="40"/>
  <c r="AK381" i="40"/>
  <c r="AK387" i="40"/>
  <c r="AK410" i="40"/>
  <c r="AK393" i="40"/>
  <c r="AK346" i="40"/>
  <c r="AK350" i="40"/>
  <c r="AK401" i="40"/>
  <c r="AK347" i="40"/>
  <c r="AK406" i="40"/>
  <c r="AK400" i="40"/>
  <c r="AK399" i="40"/>
  <c r="AK397" i="40"/>
  <c r="W40" i="40" l="1"/>
  <c r="W56" i="40"/>
  <c r="W361" i="40" s="1"/>
  <c r="W70" i="40"/>
  <c r="W356" i="40" l="1"/>
  <c r="O10" i="45"/>
  <c r="W349" i="40"/>
  <c r="W352" i="40"/>
  <c r="W351" i="40"/>
  <c r="W346" i="40"/>
  <c r="W353" i="40"/>
  <c r="W347" i="40"/>
  <c r="W52" i="40"/>
  <c r="W360" i="40" s="1"/>
  <c r="W88" i="40"/>
  <c r="W66" i="40"/>
  <c r="W363" i="40" s="1"/>
  <c r="W48" i="40"/>
  <c r="W359" i="40" s="1"/>
  <c r="W72" i="40"/>
  <c r="W364" i="40" s="1"/>
  <c r="W62" i="40"/>
  <c r="W362" i="40" s="1"/>
  <c r="W78" i="40"/>
  <c r="W83" i="40"/>
  <c r="W47" i="40" l="1"/>
  <c r="W77" i="40"/>
  <c r="W61" i="40"/>
  <c r="W45" i="40" l="1"/>
  <c r="W43" i="40" s="1"/>
  <c r="W31" i="46" l="1"/>
  <c r="W30" i="46"/>
  <c r="W248" i="51"/>
  <c r="W246" i="51"/>
  <c r="W244" i="51"/>
  <c r="W242" i="51"/>
  <c r="W91" i="49"/>
  <c r="W82" i="49"/>
  <c r="W70" i="49"/>
  <c r="W64" i="49"/>
  <c r="W38" i="49"/>
  <c r="W36" i="49"/>
  <c r="P95" i="45"/>
  <c r="W29" i="49"/>
  <c r="O31" i="45"/>
  <c r="O30" i="45"/>
  <c r="O29" i="45"/>
  <c r="O28" i="45"/>
  <c r="O27" i="45"/>
  <c r="O26" i="45"/>
  <c r="W18" i="49"/>
  <c r="W12" i="49"/>
  <c r="W207" i="49" l="1"/>
  <c r="W331" i="51"/>
  <c r="W210" i="49"/>
  <c r="W196" i="49"/>
  <c r="W206" i="49"/>
  <c r="W208" i="49"/>
  <c r="W200" i="49"/>
  <c r="W195" i="49"/>
  <c r="W197" i="49"/>
  <c r="W32" i="49"/>
  <c r="O94" i="45" s="1"/>
  <c r="W199" i="49"/>
  <c r="W211" i="49"/>
  <c r="W89" i="49"/>
  <c r="P105" i="45"/>
  <c r="W85" i="49"/>
  <c r="W209" i="49" s="1"/>
  <c r="P104" i="45"/>
  <c r="P25" i="45"/>
  <c r="P23" i="45" s="1"/>
  <c r="O95" i="45"/>
  <c r="P93" i="45"/>
  <c r="W42" i="49"/>
  <c r="W57" i="49"/>
  <c r="W9" i="49"/>
  <c r="W5" i="49"/>
  <c r="W95" i="49"/>
  <c r="W75" i="49"/>
  <c r="W22" i="49"/>
  <c r="W61" i="49"/>
  <c r="W44" i="38" l="1"/>
  <c r="W89" i="38" s="1"/>
  <c r="P45" i="39"/>
  <c r="W88" i="38"/>
  <c r="W83" i="38"/>
  <c r="W198" i="49"/>
  <c r="P103" i="45"/>
  <c r="W96" i="38"/>
  <c r="W84" i="38"/>
  <c r="O93" i="45"/>
  <c r="P42" i="39"/>
  <c r="P41" i="39"/>
  <c r="W97" i="38"/>
  <c r="P44" i="39"/>
  <c r="W86" i="38"/>
  <c r="W82" i="38"/>
  <c r="P47" i="39"/>
  <c r="W87" i="38"/>
  <c r="W93" i="38"/>
  <c r="W94" i="38"/>
  <c r="P46" i="39"/>
  <c r="W203" i="49"/>
  <c r="W85" i="38"/>
  <c r="W205" i="49"/>
  <c r="W95" i="38"/>
  <c r="P43" i="39"/>
  <c r="AB59" i="32"/>
  <c r="AB73" i="32"/>
  <c r="W21" i="48"/>
  <c r="W23" i="48" s="1"/>
  <c r="W90" i="38" l="1"/>
  <c r="Q97" i="49" l="1"/>
  <c r="S97" i="49"/>
  <c r="R97" i="49"/>
  <c r="U44" i="49" l="1"/>
  <c r="V44" i="49"/>
  <c r="T44" i="49"/>
  <c r="S44" i="49"/>
  <c r="S41" i="49"/>
  <c r="S200" i="49" s="1"/>
  <c r="R41" i="49"/>
  <c r="Q41" i="49"/>
  <c r="Q44" i="49"/>
  <c r="R44" i="49"/>
  <c r="R200" i="49" l="1"/>
  <c r="C4" i="50"/>
  <c r="C38" i="50" s="1"/>
  <c r="X14" i="48" l="1"/>
  <c r="X5" i="32" l="1"/>
  <c r="U70" i="49" l="1"/>
  <c r="T70" i="49"/>
  <c r="S70" i="49"/>
  <c r="S207" i="49" s="1"/>
  <c r="R70" i="49"/>
  <c r="R207" i="49" s="1"/>
  <c r="Q70" i="49"/>
  <c r="Q207" i="49" s="1"/>
  <c r="P70" i="49"/>
  <c r="O70" i="49"/>
  <c r="N70" i="49"/>
  <c r="N207" i="49" s="1"/>
  <c r="M70" i="49"/>
  <c r="M207" i="49" s="1"/>
  <c r="L70" i="49"/>
  <c r="L207" i="49" s="1"/>
  <c r="K70" i="49"/>
  <c r="K207" i="49" s="1"/>
  <c r="J38" i="49"/>
  <c r="K38" i="49"/>
  <c r="L38" i="49"/>
  <c r="M38" i="49"/>
  <c r="P38" i="49"/>
  <c r="V18" i="49"/>
  <c r="U18" i="49"/>
  <c r="T18" i="49"/>
  <c r="S18" i="49"/>
  <c r="S196" i="49" s="1"/>
  <c r="R18" i="49"/>
  <c r="R196" i="49" s="1"/>
  <c r="Q18" i="49"/>
  <c r="Q196" i="49" s="1"/>
  <c r="P18" i="49"/>
  <c r="O18" i="49"/>
  <c r="N18" i="49"/>
  <c r="M18" i="49"/>
  <c r="M196" i="49" s="1"/>
  <c r="L18" i="49"/>
  <c r="L196" i="49" s="1"/>
  <c r="K18" i="49"/>
  <c r="K196" i="49" s="1"/>
  <c r="AN405" i="40" l="1"/>
  <c r="AM405" i="40"/>
  <c r="AL405" i="40"/>
  <c r="AK405" i="40"/>
  <c r="AN404" i="40"/>
  <c r="AM404" i="40"/>
  <c r="AL404" i="40"/>
  <c r="AK404" i="40"/>
  <c r="AN403" i="40"/>
  <c r="AM403" i="40"/>
  <c r="AL403" i="40"/>
  <c r="AK403" i="40"/>
  <c r="AN392" i="40"/>
  <c r="AM392" i="40"/>
  <c r="AL392" i="40"/>
  <c r="AK392" i="40"/>
  <c r="AN391" i="40"/>
  <c r="AM391" i="40"/>
  <c r="AL391" i="40"/>
  <c r="AK391" i="40"/>
  <c r="AN364" i="40"/>
  <c r="AM364" i="40"/>
  <c r="AL364" i="40"/>
  <c r="AK364" i="40"/>
  <c r="AN363" i="40"/>
  <c r="AM363" i="40"/>
  <c r="AL363" i="40"/>
  <c r="AK363" i="40"/>
  <c r="AN362" i="40"/>
  <c r="AM362" i="40"/>
  <c r="AL362" i="40"/>
  <c r="AK362" i="40"/>
  <c r="AN361" i="40"/>
  <c r="AM361" i="40"/>
  <c r="AL361" i="40"/>
  <c r="AK361" i="40"/>
  <c r="AN360" i="40"/>
  <c r="AM360" i="40"/>
  <c r="AL360" i="40"/>
  <c r="AK360" i="40"/>
  <c r="AN359" i="40"/>
  <c r="AM359" i="40"/>
  <c r="AL359" i="40"/>
  <c r="AK359" i="40"/>
  <c r="Q401" i="40"/>
  <c r="W401" i="40" l="1"/>
  <c r="W25" i="40"/>
  <c r="AA415" i="40"/>
  <c r="W418" i="40" l="1"/>
  <c r="W413" i="40"/>
  <c r="W386" i="40" l="1"/>
  <c r="W380" i="40"/>
  <c r="W398" i="40"/>
  <c r="W27" i="40" l="1"/>
  <c r="W26" i="40"/>
  <c r="W376" i="40"/>
  <c r="W375" i="40" l="1"/>
  <c r="W408" i="40"/>
  <c r="W415" i="40"/>
  <c r="W374" i="40"/>
  <c r="W404" i="40"/>
  <c r="W414" i="40"/>
  <c r="W385" i="40"/>
  <c r="W373" i="40"/>
  <c r="W17" i="40"/>
  <c r="W400" i="40"/>
  <c r="W409" i="40"/>
  <c r="W19" i="40"/>
  <c r="W420" i="40"/>
  <c r="W28" i="40"/>
  <c r="W350" i="40" s="1"/>
  <c r="W393" i="40"/>
  <c r="W394" i="40"/>
  <c r="W406" i="40"/>
  <c r="W410" i="40"/>
  <c r="W18" i="40"/>
  <c r="W389" i="40" s="1"/>
  <c r="W388" i="40"/>
  <c r="W379" i="40"/>
  <c r="W381" i="40"/>
  <c r="W391" i="40"/>
  <c r="W392" i="40"/>
  <c r="W5" i="40"/>
  <c r="W399" i="40"/>
  <c r="W407" i="40"/>
  <c r="W6" i="40"/>
  <c r="W387" i="40"/>
  <c r="W403" i="40"/>
  <c r="W405" i="40"/>
  <c r="W372" i="40"/>
  <c r="W382" i="40"/>
  <c r="W7" i="40"/>
  <c r="W419" i="40"/>
  <c r="W20" i="40" l="1"/>
  <c r="W348" i="40" s="1"/>
  <c r="W8" i="40"/>
  <c r="W345" i="40" s="1"/>
  <c r="S73" i="32" l="1"/>
  <c r="R73" i="32"/>
  <c r="Q73" i="32"/>
  <c r="S59" i="32"/>
  <c r="R59" i="32"/>
  <c r="S48" i="32"/>
  <c r="R48" i="32"/>
  <c r="S14" i="32"/>
  <c r="R14" i="32"/>
  <c r="K190" i="49" l="1"/>
  <c r="J190" i="49"/>
  <c r="I190" i="49"/>
  <c r="H190" i="49"/>
  <c r="G190" i="49"/>
  <c r="F190" i="49"/>
  <c r="E190" i="49"/>
  <c r="D190" i="49"/>
  <c r="C190" i="49"/>
  <c r="S185" i="49"/>
  <c r="R185" i="49"/>
  <c r="Q185" i="49"/>
  <c r="S181" i="49"/>
  <c r="R181" i="49"/>
  <c r="Q181" i="49"/>
  <c r="S176" i="49"/>
  <c r="R176" i="49"/>
  <c r="Q176" i="49"/>
  <c r="S153" i="49"/>
  <c r="Q153" i="49"/>
  <c r="K153" i="49"/>
  <c r="J153" i="49"/>
  <c r="I153" i="49"/>
  <c r="H153" i="49"/>
  <c r="G153" i="49"/>
  <c r="F153" i="49"/>
  <c r="E153" i="49"/>
  <c r="D153" i="49"/>
  <c r="C153" i="49"/>
  <c r="R140" i="49"/>
  <c r="R153" i="49" s="1"/>
  <c r="S123" i="49"/>
  <c r="R123" i="49"/>
  <c r="Q123" i="49"/>
  <c r="K123" i="49"/>
  <c r="J123" i="49"/>
  <c r="I123" i="49"/>
  <c r="H123" i="49"/>
  <c r="G123" i="49"/>
  <c r="F123" i="49"/>
  <c r="E123" i="49"/>
  <c r="D123" i="49"/>
  <c r="C123" i="49"/>
  <c r="S95" i="49"/>
  <c r="R94" i="49"/>
  <c r="R211" i="49" s="1"/>
  <c r="V211" i="49"/>
  <c r="Q96" i="49"/>
  <c r="Q94" i="49" s="1"/>
  <c r="Q211" i="49" s="1"/>
  <c r="K95" i="49"/>
  <c r="V91" i="49"/>
  <c r="U91" i="49"/>
  <c r="T91" i="49"/>
  <c r="O91" i="49"/>
  <c r="N91" i="49"/>
  <c r="S91" i="49"/>
  <c r="R91" i="49"/>
  <c r="Q91" i="49"/>
  <c r="P91" i="49"/>
  <c r="M91" i="49"/>
  <c r="L91" i="49"/>
  <c r="K91" i="49"/>
  <c r="J91" i="49"/>
  <c r="V89" i="49"/>
  <c r="U89" i="49"/>
  <c r="T89" i="49"/>
  <c r="S90" i="49"/>
  <c r="S89" i="49" s="1"/>
  <c r="Q90" i="49"/>
  <c r="Q89" i="49" s="1"/>
  <c r="O89" i="49"/>
  <c r="N89" i="49"/>
  <c r="M88" i="49"/>
  <c r="M210" i="49" s="1"/>
  <c r="K88" i="49"/>
  <c r="K210" i="49" s="1"/>
  <c r="J88" i="49"/>
  <c r="J210" i="49" s="1"/>
  <c r="R89" i="49"/>
  <c r="R88" i="49"/>
  <c r="R210" i="49" s="1"/>
  <c r="Q88" i="49"/>
  <c r="Q210" i="49" s="1"/>
  <c r="I88" i="49"/>
  <c r="H88" i="49"/>
  <c r="G88" i="49"/>
  <c r="F88" i="49"/>
  <c r="E88" i="49"/>
  <c r="D88" i="49"/>
  <c r="C88" i="49"/>
  <c r="S85" i="49"/>
  <c r="S209" i="49" s="1"/>
  <c r="R85" i="49"/>
  <c r="R209" i="49" s="1"/>
  <c r="Q85" i="49"/>
  <c r="Q209" i="49" s="1"/>
  <c r="V82" i="49"/>
  <c r="U82" i="49"/>
  <c r="T82" i="49"/>
  <c r="P82" i="49"/>
  <c r="O82" i="49"/>
  <c r="N82" i="49"/>
  <c r="M82" i="49"/>
  <c r="L82" i="49"/>
  <c r="K82" i="49"/>
  <c r="J82" i="49"/>
  <c r="S82" i="49"/>
  <c r="R82" i="49"/>
  <c r="Q82" i="49"/>
  <c r="S76" i="49"/>
  <c r="S75" i="49" s="1"/>
  <c r="R76" i="49"/>
  <c r="R75" i="49" s="1"/>
  <c r="Q76" i="49"/>
  <c r="Q75" i="49" s="1"/>
  <c r="I74" i="49"/>
  <c r="H74" i="49"/>
  <c r="G74" i="49"/>
  <c r="F74" i="49"/>
  <c r="E74" i="49"/>
  <c r="D74" i="49"/>
  <c r="C74" i="49"/>
  <c r="V70" i="49"/>
  <c r="J70" i="49"/>
  <c r="J207" i="49" s="1"/>
  <c r="U207" i="49"/>
  <c r="T207" i="49"/>
  <c r="P207" i="49"/>
  <c r="V64" i="49"/>
  <c r="U64" i="49"/>
  <c r="T64" i="49"/>
  <c r="P64" i="49"/>
  <c r="O64" i="49"/>
  <c r="N64" i="49"/>
  <c r="M64" i="49"/>
  <c r="L64" i="49"/>
  <c r="K64" i="49"/>
  <c r="J64" i="49"/>
  <c r="S64" i="49"/>
  <c r="R64" i="49"/>
  <c r="Q64" i="49"/>
  <c r="P61" i="49"/>
  <c r="O61" i="49"/>
  <c r="N61" i="49"/>
  <c r="M61" i="49"/>
  <c r="L61" i="49"/>
  <c r="K61" i="49"/>
  <c r="J61" i="49"/>
  <c r="Q61" i="49"/>
  <c r="P57" i="49"/>
  <c r="O57" i="49"/>
  <c r="N57" i="49"/>
  <c r="M57" i="49"/>
  <c r="L57" i="49"/>
  <c r="K57" i="49"/>
  <c r="J57" i="49"/>
  <c r="Q58" i="49"/>
  <c r="Q206" i="49" s="1"/>
  <c r="S57" i="49"/>
  <c r="S63" i="49" s="1"/>
  <c r="S206" i="49" s="1"/>
  <c r="R57" i="49"/>
  <c r="V200" i="49"/>
  <c r="U200" i="49"/>
  <c r="Q43" i="49"/>
  <c r="Q200" i="49" s="1"/>
  <c r="R42" i="49"/>
  <c r="O38" i="49"/>
  <c r="N38" i="49"/>
  <c r="S38" i="49"/>
  <c r="R38" i="49"/>
  <c r="Q38" i="49"/>
  <c r="S37" i="49"/>
  <c r="S36" i="49" s="1"/>
  <c r="Q37" i="49"/>
  <c r="Q36" i="49" s="1"/>
  <c r="O36" i="49"/>
  <c r="N36" i="49"/>
  <c r="L35" i="49"/>
  <c r="L199" i="49" s="1"/>
  <c r="K36" i="49"/>
  <c r="K35" i="49" s="1"/>
  <c r="K199" i="49" s="1"/>
  <c r="J36" i="49"/>
  <c r="J35" i="49" s="1"/>
  <c r="J199" i="49" s="1"/>
  <c r="R36" i="49"/>
  <c r="R35" i="49"/>
  <c r="R199" i="49" s="1"/>
  <c r="S32" i="49"/>
  <c r="S198" i="49" s="1"/>
  <c r="R32" i="49"/>
  <c r="R198" i="49" s="1"/>
  <c r="Q32" i="49"/>
  <c r="Q198" i="49" s="1"/>
  <c r="V29" i="49"/>
  <c r="U29" i="49"/>
  <c r="T29" i="49"/>
  <c r="P29" i="49"/>
  <c r="O29" i="49"/>
  <c r="N29" i="49"/>
  <c r="M29" i="49"/>
  <c r="L29" i="49"/>
  <c r="K29" i="49"/>
  <c r="J29" i="49"/>
  <c r="S29" i="49"/>
  <c r="R29" i="49"/>
  <c r="Q29" i="49"/>
  <c r="N31" i="45"/>
  <c r="M31" i="45"/>
  <c r="L31" i="45"/>
  <c r="N30" i="45"/>
  <c r="M30" i="45"/>
  <c r="L30" i="45"/>
  <c r="N29" i="45"/>
  <c r="M29" i="45"/>
  <c r="L29" i="45"/>
  <c r="N28" i="45"/>
  <c r="M28" i="45"/>
  <c r="L28" i="45"/>
  <c r="N27" i="45"/>
  <c r="M27" i="45"/>
  <c r="L27" i="45"/>
  <c r="N26" i="45"/>
  <c r="M26" i="45"/>
  <c r="L26" i="45"/>
  <c r="S23" i="49"/>
  <c r="R23" i="49"/>
  <c r="Q23" i="49"/>
  <c r="J18" i="49"/>
  <c r="J196" i="49" s="1"/>
  <c r="U196" i="49"/>
  <c r="T196" i="49"/>
  <c r="P196" i="49"/>
  <c r="O196" i="49"/>
  <c r="N196" i="49"/>
  <c r="V12" i="49"/>
  <c r="U12" i="49"/>
  <c r="T12" i="49"/>
  <c r="P12" i="49"/>
  <c r="O12" i="49"/>
  <c r="N12" i="49"/>
  <c r="M12" i="49"/>
  <c r="L12" i="49"/>
  <c r="K12" i="49"/>
  <c r="J12" i="49"/>
  <c r="S12" i="49"/>
  <c r="R12" i="49"/>
  <c r="Q12" i="49"/>
  <c r="S11" i="49"/>
  <c r="Q10" i="49"/>
  <c r="Q9" i="49" s="1"/>
  <c r="P9" i="49"/>
  <c r="O10" i="49"/>
  <c r="N9" i="49"/>
  <c r="S9" i="49"/>
  <c r="R9" i="49"/>
  <c r="O9" i="49"/>
  <c r="Q8" i="49"/>
  <c r="O8" i="49"/>
  <c r="O5" i="49" s="1"/>
  <c r="N8" i="49"/>
  <c r="N5" i="49" s="1"/>
  <c r="M8" i="49"/>
  <c r="M5" i="49" s="1"/>
  <c r="L8" i="49"/>
  <c r="L5" i="49" s="1"/>
  <c r="K8" i="49"/>
  <c r="K5" i="49" s="1"/>
  <c r="J8" i="49"/>
  <c r="Q6" i="49"/>
  <c r="P6" i="49"/>
  <c r="S5" i="49"/>
  <c r="R5" i="49"/>
  <c r="P5" i="49"/>
  <c r="J5" i="49"/>
  <c r="V27" i="40"/>
  <c r="U27" i="40"/>
  <c r="T27" i="40"/>
  <c r="S27" i="40"/>
  <c r="R27" i="40"/>
  <c r="Q27" i="40"/>
  <c r="P27" i="40"/>
  <c r="O27" i="40"/>
  <c r="N27" i="40"/>
  <c r="M27" i="40"/>
  <c r="L27" i="40"/>
  <c r="V19" i="40"/>
  <c r="S19" i="40"/>
  <c r="O19" i="40"/>
  <c r="N19" i="40"/>
  <c r="V418" i="40"/>
  <c r="U7" i="40"/>
  <c r="M7" i="40"/>
  <c r="V25" i="40"/>
  <c r="U25" i="40"/>
  <c r="T25" i="40"/>
  <c r="R25" i="40"/>
  <c r="P25" i="40"/>
  <c r="O25" i="40"/>
  <c r="N25" i="40"/>
  <c r="M25" i="40"/>
  <c r="L25" i="40"/>
  <c r="W397" i="40"/>
  <c r="V5" i="40"/>
  <c r="U5" i="40"/>
  <c r="S5" i="40"/>
  <c r="O5" i="40"/>
  <c r="N5" i="40"/>
  <c r="M5" i="40"/>
  <c r="V26" i="40"/>
  <c r="U26" i="40"/>
  <c r="T26" i="40"/>
  <c r="S26" i="40"/>
  <c r="R26" i="40"/>
  <c r="Q26" i="40"/>
  <c r="P26" i="40"/>
  <c r="O26" i="40"/>
  <c r="N26" i="40"/>
  <c r="M26" i="40"/>
  <c r="L26" i="40"/>
  <c r="Q6" i="40"/>
  <c r="V376" i="40"/>
  <c r="U376" i="40"/>
  <c r="T376" i="40"/>
  <c r="S376" i="40"/>
  <c r="R376" i="40"/>
  <c r="Q376" i="40"/>
  <c r="P376" i="40"/>
  <c r="O376" i="40"/>
  <c r="N376" i="40"/>
  <c r="M376" i="40"/>
  <c r="L376" i="40"/>
  <c r="V88" i="40"/>
  <c r="U88" i="40"/>
  <c r="T88" i="40"/>
  <c r="S88" i="40"/>
  <c r="R88" i="40"/>
  <c r="Q88" i="40"/>
  <c r="P88" i="40"/>
  <c r="O88" i="40"/>
  <c r="N88" i="40"/>
  <c r="M88" i="40"/>
  <c r="L88" i="40"/>
  <c r="V72" i="40"/>
  <c r="V364" i="40" s="1"/>
  <c r="V70" i="40"/>
  <c r="U70" i="40"/>
  <c r="T70" i="40"/>
  <c r="S70" i="40"/>
  <c r="R70" i="40"/>
  <c r="Q70" i="40"/>
  <c r="P70" i="40"/>
  <c r="O70" i="40"/>
  <c r="N70" i="40"/>
  <c r="M70" i="40"/>
  <c r="L70" i="40"/>
  <c r="V56" i="40"/>
  <c r="V361" i="40" s="1"/>
  <c r="U56" i="40"/>
  <c r="U361" i="40" s="1"/>
  <c r="T56" i="40"/>
  <c r="T361" i="40" s="1"/>
  <c r="S56" i="40"/>
  <c r="S361" i="40" s="1"/>
  <c r="R56" i="40"/>
  <c r="R361" i="40" s="1"/>
  <c r="Q56" i="40"/>
  <c r="Q361" i="40" s="1"/>
  <c r="P56" i="40"/>
  <c r="P361" i="40" s="1"/>
  <c r="O56" i="40"/>
  <c r="O361" i="40" s="1"/>
  <c r="N56" i="40"/>
  <c r="N361" i="40" s="1"/>
  <c r="M56" i="40"/>
  <c r="M361" i="40" s="1"/>
  <c r="L56" i="40"/>
  <c r="L361" i="40" s="1"/>
  <c r="V40" i="40"/>
  <c r="U40" i="40"/>
  <c r="T40" i="40"/>
  <c r="S40" i="40"/>
  <c r="R40" i="40"/>
  <c r="Q40" i="40"/>
  <c r="O40" i="40"/>
  <c r="N40" i="40"/>
  <c r="L40" i="40"/>
  <c r="N29" i="39"/>
  <c r="N26" i="39"/>
  <c r="N46" i="39" s="1"/>
  <c r="L26" i="39"/>
  <c r="L46" i="39" s="1"/>
  <c r="K26" i="39"/>
  <c r="K46" i="39" s="1"/>
  <c r="J26" i="39"/>
  <c r="J46" i="39" s="1"/>
  <c r="N24" i="39"/>
  <c r="N45" i="39" s="1"/>
  <c r="M24" i="39"/>
  <c r="M45" i="39" s="1"/>
  <c r="N21" i="39"/>
  <c r="N44" i="39" s="1"/>
  <c r="M21" i="39"/>
  <c r="M44" i="39" s="1"/>
  <c r="Q70" i="38"/>
  <c r="K17" i="39" s="1"/>
  <c r="S54" i="38"/>
  <c r="S47" i="38"/>
  <c r="R46" i="38"/>
  <c r="S45" i="38"/>
  <c r="R45" i="38"/>
  <c r="L44" i="38"/>
  <c r="K44" i="38"/>
  <c r="J44" i="38"/>
  <c r="I44" i="38"/>
  <c r="H44" i="38"/>
  <c r="G44" i="38"/>
  <c r="F44" i="38"/>
  <c r="E44" i="38"/>
  <c r="D44" i="38"/>
  <c r="C44" i="38"/>
  <c r="S37" i="38"/>
  <c r="R37" i="38"/>
  <c r="Q37" i="38"/>
  <c r="L37" i="38"/>
  <c r="K37" i="38"/>
  <c r="J37" i="38"/>
  <c r="I37" i="38"/>
  <c r="H37" i="38"/>
  <c r="G37" i="38"/>
  <c r="F37" i="38"/>
  <c r="E37" i="38"/>
  <c r="D37" i="38"/>
  <c r="C37" i="38"/>
  <c r="P37" i="38"/>
  <c r="O37" i="38"/>
  <c r="N37" i="38"/>
  <c r="M37" i="38"/>
  <c r="F22" i="38"/>
  <c r="E22" i="38"/>
  <c r="D22" i="38"/>
  <c r="C22" i="38"/>
  <c r="Q83" i="38"/>
  <c r="V14" i="48"/>
  <c r="U14" i="48"/>
  <c r="T14" i="48"/>
  <c r="S14" i="48"/>
  <c r="R14" i="48"/>
  <c r="Q14" i="48"/>
  <c r="P14" i="48"/>
  <c r="O14" i="48"/>
  <c r="N14" i="48"/>
  <c r="M14" i="48"/>
  <c r="P73" i="32"/>
  <c r="O73" i="32"/>
  <c r="N73" i="32"/>
  <c r="M73" i="32"/>
  <c r="L73" i="32"/>
  <c r="K73" i="32"/>
  <c r="J73" i="32"/>
  <c r="I73" i="32"/>
  <c r="H73" i="32"/>
  <c r="G73" i="32"/>
  <c r="F73" i="32"/>
  <c r="E73" i="32"/>
  <c r="D73" i="32"/>
  <c r="C73" i="32"/>
  <c r="T73" i="32"/>
  <c r="S94" i="32"/>
  <c r="Q94" i="32"/>
  <c r="P71" i="32"/>
  <c r="O71" i="32"/>
  <c r="N71" i="32"/>
  <c r="M71" i="32"/>
  <c r="L71" i="32"/>
  <c r="K71" i="32"/>
  <c r="J71" i="32"/>
  <c r="I71" i="32"/>
  <c r="H71" i="32"/>
  <c r="G71" i="32"/>
  <c r="F71" i="32"/>
  <c r="E71" i="32"/>
  <c r="D71" i="32"/>
  <c r="C71" i="32"/>
  <c r="F59" i="32"/>
  <c r="E59" i="32"/>
  <c r="D59" i="32"/>
  <c r="C59" i="32"/>
  <c r="F48" i="32"/>
  <c r="E48" i="32"/>
  <c r="D48" i="32"/>
  <c r="W92" i="32"/>
  <c r="V92" i="32"/>
  <c r="C48" i="32"/>
  <c r="S35" i="32"/>
  <c r="R35" i="32"/>
  <c r="Q35" i="32"/>
  <c r="P35" i="32"/>
  <c r="O35" i="32"/>
  <c r="N35" i="32"/>
  <c r="M35" i="32"/>
  <c r="L35" i="32"/>
  <c r="K35" i="32"/>
  <c r="J35" i="32"/>
  <c r="I35" i="32"/>
  <c r="H35" i="32"/>
  <c r="G35" i="32"/>
  <c r="F35" i="32"/>
  <c r="E35" i="32"/>
  <c r="D35" i="32"/>
  <c r="C35" i="32"/>
  <c r="Q33" i="32"/>
  <c r="F14" i="32"/>
  <c r="E14" i="32"/>
  <c r="D14" i="32"/>
  <c r="Q14" i="32"/>
  <c r="G14" i="32"/>
  <c r="C14" i="32"/>
  <c r="S5" i="32"/>
  <c r="R5" i="32"/>
  <c r="Q5" i="32"/>
  <c r="P5" i="32"/>
  <c r="O5" i="32"/>
  <c r="N5" i="32"/>
  <c r="M5" i="32"/>
  <c r="L5" i="32"/>
  <c r="K5" i="32"/>
  <c r="J5" i="32"/>
  <c r="I5" i="32"/>
  <c r="H5" i="32"/>
  <c r="G5" i="32"/>
  <c r="F5" i="32"/>
  <c r="E5" i="32"/>
  <c r="D5" i="32"/>
  <c r="C5" i="32"/>
  <c r="V21" i="48"/>
  <c r="V23" i="48" s="1"/>
  <c r="U21" i="48"/>
  <c r="U23" i="48" s="1"/>
  <c r="T21" i="48"/>
  <c r="T23" i="48" s="1"/>
  <c r="S21" i="48"/>
  <c r="S23" i="48" s="1"/>
  <c r="R21" i="48"/>
  <c r="R23" i="48" s="1"/>
  <c r="W18" i="48"/>
  <c r="W19" i="48" s="1"/>
  <c r="V18" i="48"/>
  <c r="U18" i="48"/>
  <c r="T18" i="48"/>
  <c r="S18" i="48"/>
  <c r="W17" i="48"/>
  <c r="V17" i="48"/>
  <c r="U17" i="48"/>
  <c r="T17" i="48"/>
  <c r="S17" i="48"/>
  <c r="R17" i="48"/>
  <c r="Q17" i="48"/>
  <c r="P17" i="48"/>
  <c r="O17" i="48"/>
  <c r="N17" i="48"/>
  <c r="M17" i="48"/>
  <c r="L17" i="48"/>
  <c r="L14" i="48"/>
  <c r="P40" i="40" l="1"/>
  <c r="M40" i="40"/>
  <c r="S35" i="49"/>
  <c r="S199" i="49" s="1"/>
  <c r="E99" i="49"/>
  <c r="U97" i="38"/>
  <c r="W88" i="32"/>
  <c r="O41" i="39"/>
  <c r="U95" i="38"/>
  <c r="U197" i="49"/>
  <c r="U93" i="32"/>
  <c r="J195" i="49"/>
  <c r="H94" i="32"/>
  <c r="N41" i="39"/>
  <c r="T96" i="38"/>
  <c r="T94" i="32"/>
  <c r="I83" i="38"/>
  <c r="N85" i="38"/>
  <c r="L42" i="39"/>
  <c r="F46" i="39"/>
  <c r="V197" i="49"/>
  <c r="L41" i="39"/>
  <c r="G92" i="32"/>
  <c r="K83" i="38"/>
  <c r="W82" i="32"/>
  <c r="H92" i="32"/>
  <c r="M83" i="38"/>
  <c r="L195" i="49"/>
  <c r="T86" i="32"/>
  <c r="M195" i="49"/>
  <c r="T95" i="38"/>
  <c r="M89" i="32"/>
  <c r="N47" i="39"/>
  <c r="V83" i="32"/>
  <c r="N89" i="32"/>
  <c r="G86" i="38"/>
  <c r="G82" i="38"/>
  <c r="O86" i="38"/>
  <c r="O82" i="38"/>
  <c r="J83" i="38"/>
  <c r="G85" i="38"/>
  <c r="O85" i="38"/>
  <c r="G46" i="39"/>
  <c r="P32" i="49"/>
  <c r="P198" i="49" s="1"/>
  <c r="K85" i="49"/>
  <c r="K209" i="49" s="1"/>
  <c r="N82" i="38"/>
  <c r="N86" i="38"/>
  <c r="G89" i="32"/>
  <c r="G84" i="32"/>
  <c r="O89" i="32"/>
  <c r="H82" i="38"/>
  <c r="H86" i="38"/>
  <c r="P82" i="38"/>
  <c r="P86" i="38"/>
  <c r="H85" i="38"/>
  <c r="P85" i="38"/>
  <c r="N42" i="39"/>
  <c r="H46" i="39"/>
  <c r="H89" i="32"/>
  <c r="H84" i="32"/>
  <c r="P89" i="32"/>
  <c r="I82" i="38"/>
  <c r="I86" i="38"/>
  <c r="Q82" i="38"/>
  <c r="Q86" i="38"/>
  <c r="L83" i="38"/>
  <c r="I85" i="38"/>
  <c r="Q85" i="38"/>
  <c r="V97" i="38"/>
  <c r="I46" i="39"/>
  <c r="K195" i="49"/>
  <c r="J32" i="49"/>
  <c r="J198" i="49" s="1"/>
  <c r="T206" i="49"/>
  <c r="M85" i="49"/>
  <c r="M209" i="49" s="1"/>
  <c r="O32" i="49"/>
  <c r="O198" i="49" s="1"/>
  <c r="I89" i="32"/>
  <c r="J82" i="38"/>
  <c r="J86" i="38"/>
  <c r="J85" i="38"/>
  <c r="K32" i="49"/>
  <c r="K198" i="49" s="1"/>
  <c r="U206" i="49"/>
  <c r="T208" i="49"/>
  <c r="G83" i="32"/>
  <c r="J89" i="32"/>
  <c r="T88" i="32"/>
  <c r="K82" i="38"/>
  <c r="K86" i="38"/>
  <c r="N83" i="38"/>
  <c r="K85" i="38"/>
  <c r="L43" i="39"/>
  <c r="C46" i="39"/>
  <c r="L32" i="49"/>
  <c r="L198" i="49" s="1"/>
  <c r="U208" i="49"/>
  <c r="O85" i="49"/>
  <c r="O209" i="49" s="1"/>
  <c r="H83" i="32"/>
  <c r="K89" i="32"/>
  <c r="G94" i="32"/>
  <c r="T93" i="32"/>
  <c r="R71" i="32"/>
  <c r="R94" i="32"/>
  <c r="L86" i="38"/>
  <c r="L82" i="38"/>
  <c r="G83" i="38"/>
  <c r="O83" i="38"/>
  <c r="L85" i="38"/>
  <c r="D46" i="39"/>
  <c r="S91" i="32"/>
  <c r="L89" i="32"/>
  <c r="T87" i="32"/>
  <c r="R91" i="32"/>
  <c r="M86" i="38"/>
  <c r="M82" i="38"/>
  <c r="H83" i="38"/>
  <c r="P83" i="38"/>
  <c r="M85" i="38"/>
  <c r="E46" i="39"/>
  <c r="V93" i="32"/>
  <c r="V208" i="49"/>
  <c r="O44" i="39"/>
  <c r="V206" i="49"/>
  <c r="O45" i="39"/>
  <c r="V95" i="38"/>
  <c r="W87" i="32"/>
  <c r="V94" i="32"/>
  <c r="W94" i="32"/>
  <c r="V83" i="38"/>
  <c r="V196" i="49"/>
  <c r="V96" i="38"/>
  <c r="V86" i="32"/>
  <c r="U89" i="32"/>
  <c r="U84" i="32"/>
  <c r="U85" i="32"/>
  <c r="U79" i="32"/>
  <c r="T14" i="32"/>
  <c r="T82" i="32"/>
  <c r="U83" i="32"/>
  <c r="W86" i="32"/>
  <c r="U87" i="32"/>
  <c r="M41" i="39"/>
  <c r="O43" i="39"/>
  <c r="O46" i="39"/>
  <c r="M47" i="39"/>
  <c r="V195" i="49"/>
  <c r="M95" i="45"/>
  <c r="U199" i="49"/>
  <c r="T42" i="49"/>
  <c r="T200" i="49"/>
  <c r="V207" i="49"/>
  <c r="U85" i="49"/>
  <c r="U209" i="49" s="1"/>
  <c r="U97" i="49"/>
  <c r="U211" i="49" s="1"/>
  <c r="T91" i="32"/>
  <c r="U94" i="32"/>
  <c r="W93" i="32"/>
  <c r="T83" i="38"/>
  <c r="M42" i="39"/>
  <c r="O47" i="39"/>
  <c r="N95" i="45"/>
  <c r="V199" i="49"/>
  <c r="W83" i="32"/>
  <c r="U91" i="32"/>
  <c r="U83" i="38"/>
  <c r="T90" i="38"/>
  <c r="T89" i="38"/>
  <c r="T32" i="49"/>
  <c r="L94" i="45" s="1"/>
  <c r="V91" i="32"/>
  <c r="U89" i="38"/>
  <c r="U90" i="38"/>
  <c r="O42" i="39"/>
  <c r="T210" i="49"/>
  <c r="U82" i="32"/>
  <c r="T89" i="32"/>
  <c r="T84" i="32"/>
  <c r="T85" i="32"/>
  <c r="T90" i="32"/>
  <c r="W91" i="32"/>
  <c r="T86" i="38"/>
  <c r="T82" i="38"/>
  <c r="T85" i="38"/>
  <c r="V89" i="38"/>
  <c r="V90" i="38"/>
  <c r="T93" i="38"/>
  <c r="T94" i="38"/>
  <c r="U96" i="38"/>
  <c r="U210" i="49"/>
  <c r="U82" i="38"/>
  <c r="U86" i="38"/>
  <c r="T84" i="38"/>
  <c r="U85" i="38"/>
  <c r="T88" i="38"/>
  <c r="T87" i="38"/>
  <c r="U93" i="38"/>
  <c r="U94" i="38"/>
  <c r="V210" i="49"/>
  <c r="W79" i="32"/>
  <c r="V89" i="32"/>
  <c r="V84" i="32"/>
  <c r="U86" i="32"/>
  <c r="U88" i="32"/>
  <c r="V86" i="38"/>
  <c r="V82" i="38"/>
  <c r="U84" i="38"/>
  <c r="V85" i="38"/>
  <c r="U88" i="38"/>
  <c r="U87" i="38"/>
  <c r="V93" i="38"/>
  <c r="V94" i="38"/>
  <c r="M43" i="39"/>
  <c r="T195" i="49"/>
  <c r="U90" i="32"/>
  <c r="T79" i="32"/>
  <c r="T83" i="32"/>
  <c r="W85" i="32"/>
  <c r="W89" i="32"/>
  <c r="W84" i="32"/>
  <c r="W90" i="32"/>
  <c r="V84" i="38"/>
  <c r="V87" i="38"/>
  <c r="N43" i="39"/>
  <c r="U195" i="49"/>
  <c r="T197" i="49"/>
  <c r="L95" i="45"/>
  <c r="T199" i="49"/>
  <c r="T97" i="49"/>
  <c r="T211" i="49" s="1"/>
  <c r="Q35" i="49"/>
  <c r="Q199" i="49" s="1"/>
  <c r="R63" i="49"/>
  <c r="R206" i="49" s="1"/>
  <c r="X48" i="32"/>
  <c r="X35" i="32"/>
  <c r="X73" i="32"/>
  <c r="X14" i="32"/>
  <c r="X59" i="32"/>
  <c r="P375" i="40"/>
  <c r="S22" i="49"/>
  <c r="J17" i="39"/>
  <c r="Q21" i="49"/>
  <c r="Q197" i="49" s="1"/>
  <c r="R21" i="49"/>
  <c r="R197" i="49" s="1"/>
  <c r="Q375" i="40"/>
  <c r="P415" i="40"/>
  <c r="M25" i="45"/>
  <c r="M23" i="45" s="1"/>
  <c r="T11" i="32"/>
  <c r="U11" i="32"/>
  <c r="N25" i="45"/>
  <c r="N23" i="45" s="1"/>
  <c r="W9" i="32"/>
  <c r="L25" i="45"/>
  <c r="L23" i="45" s="1"/>
  <c r="V36" i="49"/>
  <c r="V38" i="49"/>
  <c r="T36" i="49"/>
  <c r="T38" i="49"/>
  <c r="U36" i="49"/>
  <c r="U38" i="49"/>
  <c r="T9" i="32"/>
  <c r="U81" i="32" s="1"/>
  <c r="N62" i="40"/>
  <c r="N382" i="40"/>
  <c r="R404" i="40"/>
  <c r="N381" i="40"/>
  <c r="V381" i="40"/>
  <c r="R400" i="40"/>
  <c r="L375" i="40"/>
  <c r="T375" i="40"/>
  <c r="V404" i="40"/>
  <c r="L66" i="40"/>
  <c r="L363" i="40" s="1"/>
  <c r="S385" i="40"/>
  <c r="O381" i="40"/>
  <c r="M375" i="40"/>
  <c r="U375" i="40"/>
  <c r="S62" i="40"/>
  <c r="S362" i="40" s="1"/>
  <c r="N374" i="40"/>
  <c r="V374" i="40"/>
  <c r="N375" i="40"/>
  <c r="V375" i="40"/>
  <c r="R381" i="40"/>
  <c r="S381" i="40"/>
  <c r="L385" i="40"/>
  <c r="L381" i="40"/>
  <c r="T381" i="40"/>
  <c r="L18" i="48"/>
  <c r="T71" i="32"/>
  <c r="R374" i="40"/>
  <c r="Q62" i="40"/>
  <c r="Q362" i="40" s="1"/>
  <c r="P381" i="40"/>
  <c r="Q381" i="40"/>
  <c r="P66" i="40"/>
  <c r="P363" i="40" s="1"/>
  <c r="V382" i="40"/>
  <c r="S66" i="40"/>
  <c r="S363" i="40" s="1"/>
  <c r="O62" i="40"/>
  <c r="O362" i="40" s="1"/>
  <c r="S420" i="40"/>
  <c r="N66" i="40"/>
  <c r="N363" i="40" s="1"/>
  <c r="V66" i="40"/>
  <c r="V363" i="40" s="1"/>
  <c r="S388" i="40"/>
  <c r="Q404" i="40"/>
  <c r="O66" i="40"/>
  <c r="O363" i="40" s="1"/>
  <c r="P62" i="40"/>
  <c r="P362" i="40" s="1"/>
  <c r="P400" i="40"/>
  <c r="L62" i="40"/>
  <c r="L362" i="40" s="1"/>
  <c r="T62" i="40"/>
  <c r="T362" i="40" s="1"/>
  <c r="M62" i="40"/>
  <c r="M362" i="40" s="1"/>
  <c r="V62" i="40"/>
  <c r="V362" i="40" s="1"/>
  <c r="R375" i="40"/>
  <c r="O415" i="40"/>
  <c r="U381" i="40"/>
  <c r="S375" i="40"/>
  <c r="R17" i="40"/>
  <c r="N414" i="40"/>
  <c r="V414" i="40"/>
  <c r="N14" i="32"/>
  <c r="K22" i="38"/>
  <c r="K84" i="38" s="1"/>
  <c r="U9" i="49"/>
  <c r="O18" i="48"/>
  <c r="T9" i="49"/>
  <c r="O41" i="49"/>
  <c r="O200" i="49" s="1"/>
  <c r="C99" i="49"/>
  <c r="I99" i="49"/>
  <c r="D99" i="49"/>
  <c r="S88" i="49"/>
  <c r="S210" i="49" s="1"/>
  <c r="Q5" i="49"/>
  <c r="Q4" i="49" s="1"/>
  <c r="Q195" i="49" s="1"/>
  <c r="Q74" i="49"/>
  <c r="Q208" i="49" s="1"/>
  <c r="Q95" i="49"/>
  <c r="S74" i="49"/>
  <c r="S208" i="49" s="1"/>
  <c r="R190" i="49"/>
  <c r="G99" i="49"/>
  <c r="R22" i="49"/>
  <c r="N349" i="40"/>
  <c r="O414" i="40"/>
  <c r="P41" i="49"/>
  <c r="P200" i="49" s="1"/>
  <c r="O95" i="49"/>
  <c r="O94" i="49"/>
  <c r="O211" i="49" s="1"/>
  <c r="O349" i="40"/>
  <c r="P95" i="49"/>
  <c r="P94" i="49"/>
  <c r="P211" i="49" s="1"/>
  <c r="M95" i="49"/>
  <c r="M94" i="49"/>
  <c r="M211" i="49" s="1"/>
  <c r="N94" i="49"/>
  <c r="N211" i="49" s="1"/>
  <c r="N95" i="49"/>
  <c r="O44" i="38"/>
  <c r="O89" i="38" s="1"/>
  <c r="C17" i="39"/>
  <c r="W12" i="32"/>
  <c r="W48" i="32"/>
  <c r="O48" i="32"/>
  <c r="O375" i="40"/>
  <c r="S415" i="40"/>
  <c r="L419" i="40"/>
  <c r="T419" i="40"/>
  <c r="M382" i="40"/>
  <c r="U382" i="40"/>
  <c r="M420" i="40"/>
  <c r="U420" i="40"/>
  <c r="P17" i="40"/>
  <c r="R414" i="40"/>
  <c r="N22" i="38"/>
  <c r="N84" i="38" s="1"/>
  <c r="O22" i="38"/>
  <c r="O84" i="38" s="1"/>
  <c r="P44" i="38"/>
  <c r="P89" i="38" s="1"/>
  <c r="L22" i="38"/>
  <c r="L84" i="38" s="1"/>
  <c r="M44" i="38"/>
  <c r="M89" i="38" s="1"/>
  <c r="H61" i="32"/>
  <c r="O94" i="32"/>
  <c r="J14" i="32"/>
  <c r="Q18" i="48"/>
  <c r="M18" i="48"/>
  <c r="T19" i="48"/>
  <c r="R18" i="48"/>
  <c r="N18" i="48"/>
  <c r="O23" i="48"/>
  <c r="P18" i="48"/>
  <c r="U19" i="48"/>
  <c r="V19" i="48"/>
  <c r="L23" i="48"/>
  <c r="U12" i="32"/>
  <c r="U73" i="32"/>
  <c r="T12" i="32"/>
  <c r="R95" i="49"/>
  <c r="F99" i="49"/>
  <c r="Q190" i="49"/>
  <c r="H99" i="49"/>
  <c r="S190" i="49"/>
  <c r="Q42" i="49"/>
  <c r="Q57" i="49"/>
  <c r="S94" i="49"/>
  <c r="S211" i="49" s="1"/>
  <c r="S61" i="49"/>
  <c r="S21" i="49"/>
  <c r="S197" i="49" s="1"/>
  <c r="Q22" i="49"/>
  <c r="J41" i="49"/>
  <c r="J200" i="49" s="1"/>
  <c r="J42" i="49"/>
  <c r="T61" i="49"/>
  <c r="N153" i="49"/>
  <c r="T75" i="49"/>
  <c r="L211" i="49"/>
  <c r="O123" i="49"/>
  <c r="R74" i="49"/>
  <c r="R208" i="49" s="1"/>
  <c r="O4" i="49"/>
  <c r="O195" i="49" s="1"/>
  <c r="O42" i="49"/>
  <c r="R4" i="49"/>
  <c r="R195" i="49" s="1"/>
  <c r="N4" i="49"/>
  <c r="N195" i="49" s="1"/>
  <c r="S4" i="49"/>
  <c r="S195" i="49" s="1"/>
  <c r="S42" i="49"/>
  <c r="T115" i="49"/>
  <c r="Q23" i="48"/>
  <c r="M22" i="38"/>
  <c r="M84" i="38" s="1"/>
  <c r="N44" i="38"/>
  <c r="N89" i="38" s="1"/>
  <c r="F17" i="39"/>
  <c r="M415" i="40"/>
  <c r="U415" i="40"/>
  <c r="N419" i="40"/>
  <c r="V419" i="40"/>
  <c r="P414" i="40"/>
  <c r="U61" i="49"/>
  <c r="U75" i="49"/>
  <c r="E17" i="39"/>
  <c r="O420" i="40"/>
  <c r="N41" i="49"/>
  <c r="N200" i="49" s="1"/>
  <c r="H22" i="38"/>
  <c r="H84" i="38" s="1"/>
  <c r="P22" i="38"/>
  <c r="P84" i="38" s="1"/>
  <c r="K21" i="32"/>
  <c r="K83" i="32" s="1"/>
  <c r="S414" i="40"/>
  <c r="Q415" i="40"/>
  <c r="M123" i="49"/>
  <c r="L414" i="40"/>
  <c r="T414" i="40"/>
  <c r="K94" i="49"/>
  <c r="K211" i="49" s="1"/>
  <c r="N123" i="49"/>
  <c r="M153" i="49"/>
  <c r="Q349" i="40"/>
  <c r="M19" i="40"/>
  <c r="N400" i="40"/>
  <c r="V400" i="40"/>
  <c r="M381" i="40"/>
  <c r="U19" i="40"/>
  <c r="R382" i="40"/>
  <c r="S18" i="40"/>
  <c r="S389" i="40" s="1"/>
  <c r="L382" i="40"/>
  <c r="T382" i="40"/>
  <c r="V22" i="49"/>
  <c r="K14" i="32"/>
  <c r="V14" i="32"/>
  <c r="K48" i="32"/>
  <c r="G48" i="32"/>
  <c r="G22" i="38"/>
  <c r="G84" i="38" s="1"/>
  <c r="V73" i="32"/>
  <c r="N42" i="49"/>
  <c r="M23" i="48"/>
  <c r="P21" i="32"/>
  <c r="P83" i="32" s="1"/>
  <c r="N21" i="32"/>
  <c r="N83" i="32" s="1"/>
  <c r="J22" i="38"/>
  <c r="J84" i="38" s="1"/>
  <c r="Q44" i="38"/>
  <c r="Q89" i="38" s="1"/>
  <c r="U5" i="49"/>
  <c r="P4" i="49"/>
  <c r="P195" i="49" s="1"/>
  <c r="N23" i="48"/>
  <c r="O14" i="32"/>
  <c r="P42" i="49"/>
  <c r="L56" i="49"/>
  <c r="L206" i="49" s="1"/>
  <c r="M74" i="49"/>
  <c r="M208" i="49" s="1"/>
  <c r="J95" i="49"/>
  <c r="I14" i="32"/>
  <c r="J21" i="32"/>
  <c r="J83" i="32" s="1"/>
  <c r="J56" i="49"/>
  <c r="J206" i="49" s="1"/>
  <c r="U57" i="49"/>
  <c r="M56" i="49"/>
  <c r="M206" i="49" s="1"/>
  <c r="L74" i="49"/>
  <c r="L208" i="49" s="1"/>
  <c r="N75" i="49"/>
  <c r="L123" i="49"/>
  <c r="P123" i="49"/>
  <c r="O153" i="49"/>
  <c r="P23" i="48"/>
  <c r="J9" i="49"/>
  <c r="L36" i="49"/>
  <c r="L95" i="49"/>
  <c r="J48" i="32"/>
  <c r="G17" i="39"/>
  <c r="M9" i="49"/>
  <c r="N35" i="49"/>
  <c r="N199" i="49" s="1"/>
  <c r="N48" i="32"/>
  <c r="N94" i="32"/>
  <c r="P36" i="49"/>
  <c r="P35" i="49"/>
  <c r="P199" i="49" s="1"/>
  <c r="P56" i="49"/>
  <c r="P206" i="49" s="1"/>
  <c r="O75" i="49"/>
  <c r="K75" i="49"/>
  <c r="J89" i="49"/>
  <c r="L14" i="32"/>
  <c r="J85" i="49"/>
  <c r="J209" i="49" s="1"/>
  <c r="K89" i="49"/>
  <c r="M14" i="32"/>
  <c r="M21" i="32"/>
  <c r="M83" i="32" s="1"/>
  <c r="H48" i="32"/>
  <c r="Q48" i="32"/>
  <c r="V59" i="32"/>
  <c r="G59" i="32"/>
  <c r="D17" i="39"/>
  <c r="L190" i="49"/>
  <c r="L21" i="32"/>
  <c r="L83" i="32" s="1"/>
  <c r="K9" i="49"/>
  <c r="L85" i="49"/>
  <c r="L209" i="49" s="1"/>
  <c r="L89" i="49"/>
  <c r="L88" i="49"/>
  <c r="L210" i="49" s="1"/>
  <c r="O21" i="32"/>
  <c r="O83" i="32" s="1"/>
  <c r="P33" i="32"/>
  <c r="G61" i="32"/>
  <c r="P382" i="40"/>
  <c r="L9" i="49"/>
  <c r="K22" i="49"/>
  <c r="J21" i="49"/>
  <c r="J197" i="49" s="1"/>
  <c r="M36" i="49"/>
  <c r="M35" i="49"/>
  <c r="M199" i="49" s="1"/>
  <c r="N85" i="49"/>
  <c r="N209" i="49" s="1"/>
  <c r="N88" i="49"/>
  <c r="N210" i="49" s="1"/>
  <c r="O190" i="49"/>
  <c r="I21" i="32"/>
  <c r="I83" i="32" s="1"/>
  <c r="Q71" i="32"/>
  <c r="I22" i="38"/>
  <c r="I84" i="38" s="1"/>
  <c r="Q22" i="38"/>
  <c r="Q84" i="38" s="1"/>
  <c r="H17" i="39"/>
  <c r="T22" i="49"/>
  <c r="M32" i="49"/>
  <c r="M198" i="49" s="1"/>
  <c r="O88" i="49"/>
  <c r="O210" i="49" s="1"/>
  <c r="J94" i="49"/>
  <c r="J211" i="49" s="1"/>
  <c r="P190" i="49"/>
  <c r="S71" i="32"/>
  <c r="T5" i="49"/>
  <c r="U22" i="49"/>
  <c r="N32" i="49"/>
  <c r="N198" i="49" s="1"/>
  <c r="O35" i="49"/>
  <c r="O199" i="49" s="1"/>
  <c r="O56" i="49"/>
  <c r="O206" i="49" s="1"/>
  <c r="N56" i="49"/>
  <c r="N206" i="49" s="1"/>
  <c r="P74" i="49"/>
  <c r="P208" i="49" s="1"/>
  <c r="J75" i="49"/>
  <c r="P85" i="49"/>
  <c r="P209" i="49" s="1"/>
  <c r="P89" i="49"/>
  <c r="P88" i="49"/>
  <c r="P210" i="49" s="1"/>
  <c r="P153" i="49"/>
  <c r="T35" i="32"/>
  <c r="T48" i="32"/>
  <c r="W59" i="32"/>
  <c r="W73" i="32"/>
  <c r="S382" i="40"/>
  <c r="P387" i="40"/>
  <c r="Q18" i="40"/>
  <c r="Q389" i="40" s="1"/>
  <c r="Q388" i="40"/>
  <c r="Q17" i="40"/>
  <c r="Q400" i="40"/>
  <c r="R415" i="40"/>
  <c r="S7" i="40"/>
  <c r="S419" i="40"/>
  <c r="R19" i="40"/>
  <c r="R420" i="40"/>
  <c r="T85" i="49"/>
  <c r="T209" i="49" s="1"/>
  <c r="R18" i="40"/>
  <c r="R389" i="40" s="1"/>
  <c r="R388" i="40"/>
  <c r="M414" i="40"/>
  <c r="U414" i="40"/>
  <c r="U35" i="32"/>
  <c r="U48" i="32"/>
  <c r="U14" i="32"/>
  <c r="V35" i="32"/>
  <c r="V48" i="32"/>
  <c r="P349" i="40"/>
  <c r="S17" i="40"/>
  <c r="S400" i="40"/>
  <c r="L415" i="40"/>
  <c r="T415" i="40"/>
  <c r="M419" i="40"/>
  <c r="U419" i="40"/>
  <c r="L19" i="40"/>
  <c r="L420" i="40"/>
  <c r="T19" i="40"/>
  <c r="T420" i="40"/>
  <c r="T57" i="49"/>
  <c r="V85" i="49"/>
  <c r="V205" i="49" s="1"/>
  <c r="L18" i="40"/>
  <c r="L388" i="40"/>
  <c r="T18" i="40"/>
  <c r="T389" i="40" s="1"/>
  <c r="T388" i="40"/>
  <c r="L17" i="40"/>
  <c r="L400" i="40"/>
  <c r="T17" i="40"/>
  <c r="T400" i="40"/>
  <c r="W14" i="32"/>
  <c r="N7" i="40"/>
  <c r="R349" i="40"/>
  <c r="O382" i="40"/>
  <c r="M18" i="40"/>
  <c r="M389" i="40" s="1"/>
  <c r="M388" i="40"/>
  <c r="U18" i="40"/>
  <c r="U389" i="40" s="1"/>
  <c r="U388" i="40"/>
  <c r="M17" i="40"/>
  <c r="M400" i="40"/>
  <c r="U17" i="40"/>
  <c r="U400" i="40"/>
  <c r="N415" i="40"/>
  <c r="V415" i="40"/>
  <c r="O7" i="40"/>
  <c r="O419" i="40"/>
  <c r="N420" i="40"/>
  <c r="V420" i="40"/>
  <c r="T59" i="32"/>
  <c r="S349" i="40"/>
  <c r="N18" i="40"/>
  <c r="N389" i="40" s="1"/>
  <c r="N388" i="40"/>
  <c r="V18" i="40"/>
  <c r="V389" i="40" s="1"/>
  <c r="V388" i="40"/>
  <c r="Q414" i="40"/>
  <c r="P7" i="40"/>
  <c r="P419" i="40"/>
  <c r="U59" i="32"/>
  <c r="V7" i="40"/>
  <c r="L349" i="40"/>
  <c r="L10" i="45"/>
  <c r="T349" i="40"/>
  <c r="Q382" i="40"/>
  <c r="O18" i="40"/>
  <c r="O389" i="40" s="1"/>
  <c r="O388" i="40"/>
  <c r="O17" i="40"/>
  <c r="O400" i="40"/>
  <c r="Q7" i="40"/>
  <c r="Q419" i="40"/>
  <c r="P19" i="40"/>
  <c r="P420" i="40"/>
  <c r="U32" i="49"/>
  <c r="M94" i="45" s="1"/>
  <c r="U190" i="49"/>
  <c r="W35" i="32"/>
  <c r="U9" i="32"/>
  <c r="M349" i="40"/>
  <c r="N10" i="45"/>
  <c r="V349" i="40"/>
  <c r="P18" i="40"/>
  <c r="P389" i="40" s="1"/>
  <c r="P388" i="40"/>
  <c r="R7" i="40"/>
  <c r="R419" i="40"/>
  <c r="Q19" i="40"/>
  <c r="Q420" i="40"/>
  <c r="V32" i="49"/>
  <c r="N94" i="45" s="1"/>
  <c r="R66" i="40"/>
  <c r="R363" i="40" s="1"/>
  <c r="R62" i="40"/>
  <c r="R362" i="40" s="1"/>
  <c r="P6" i="40"/>
  <c r="Q387" i="40"/>
  <c r="N399" i="40"/>
  <c r="V399" i="40"/>
  <c r="O399" i="40"/>
  <c r="M387" i="40"/>
  <c r="U387" i="40"/>
  <c r="U62" i="40"/>
  <c r="U362" i="40" s="1"/>
  <c r="U6" i="40"/>
  <c r="U8" i="40" s="1"/>
  <c r="U345" i="40" s="1"/>
  <c r="O6" i="40"/>
  <c r="O387" i="40"/>
  <c r="L5" i="40"/>
  <c r="L399" i="40"/>
  <c r="T5" i="40"/>
  <c r="T399" i="40"/>
  <c r="S399" i="40"/>
  <c r="M399" i="40"/>
  <c r="U399" i="40"/>
  <c r="V387" i="40"/>
  <c r="R5" i="40"/>
  <c r="R399" i="40"/>
  <c r="R6" i="40"/>
  <c r="R387" i="40"/>
  <c r="S6" i="40"/>
  <c r="S387" i="40"/>
  <c r="P5" i="40"/>
  <c r="P399" i="40"/>
  <c r="N6" i="40"/>
  <c r="N387" i="40"/>
  <c r="M6" i="40"/>
  <c r="M8" i="40" s="1"/>
  <c r="M345" i="40" s="1"/>
  <c r="L6" i="40"/>
  <c r="L387" i="40"/>
  <c r="T6" i="40"/>
  <c r="T387" i="40"/>
  <c r="Q5" i="40"/>
  <c r="Q399" i="40"/>
  <c r="T66" i="40"/>
  <c r="T363" i="40" s="1"/>
  <c r="M78" i="40"/>
  <c r="U78" i="40"/>
  <c r="S78" i="40"/>
  <c r="V398" i="40"/>
  <c r="O78" i="40"/>
  <c r="R386" i="40"/>
  <c r="R52" i="40"/>
  <c r="R360" i="40" s="1"/>
  <c r="O72" i="40"/>
  <c r="O364" i="40" s="1"/>
  <c r="P72" i="40"/>
  <c r="P364" i="40" s="1"/>
  <c r="Q72" i="40"/>
  <c r="Q364" i="40" s="1"/>
  <c r="R72" i="40"/>
  <c r="R364" i="40" s="1"/>
  <c r="S72" i="40"/>
  <c r="S364" i="40" s="1"/>
  <c r="L72" i="40"/>
  <c r="L364" i="40" s="1"/>
  <c r="T72" i="40"/>
  <c r="T364" i="40" s="1"/>
  <c r="O52" i="40"/>
  <c r="O360" i="40" s="1"/>
  <c r="M72" i="40"/>
  <c r="M364" i="40" s="1"/>
  <c r="U72" i="40"/>
  <c r="U364" i="40" s="1"/>
  <c r="N72" i="40"/>
  <c r="N364" i="40" s="1"/>
  <c r="Q78" i="40"/>
  <c r="R352" i="40"/>
  <c r="S48" i="40"/>
  <c r="S359" i="40" s="1"/>
  <c r="P78" i="40"/>
  <c r="P28" i="40"/>
  <c r="P350" i="40" s="1"/>
  <c r="N52" i="40"/>
  <c r="N360" i="40" s="1"/>
  <c r="V52" i="40"/>
  <c r="V360" i="40" s="1"/>
  <c r="S353" i="40"/>
  <c r="L353" i="40"/>
  <c r="T353" i="40"/>
  <c r="Q352" i="40"/>
  <c r="Q380" i="40"/>
  <c r="R78" i="40"/>
  <c r="P373" i="40"/>
  <c r="R380" i="40"/>
  <c r="L398" i="40"/>
  <c r="T398" i="40"/>
  <c r="L7" i="40"/>
  <c r="T7" i="40"/>
  <c r="N48" i="40"/>
  <c r="N359" i="40" s="1"/>
  <c r="V48" i="40"/>
  <c r="V359" i="40" s="1"/>
  <c r="O48" i="40"/>
  <c r="P372" i="40"/>
  <c r="U349" i="40"/>
  <c r="V6" i="40"/>
  <c r="P353" i="40"/>
  <c r="M346" i="40"/>
  <c r="U346" i="40"/>
  <c r="Q48" i="40"/>
  <c r="S52" i="40"/>
  <c r="S360" i="40" s="1"/>
  <c r="L52" i="40"/>
  <c r="L360" i="40" s="1"/>
  <c r="T52" i="40"/>
  <c r="T360" i="40" s="1"/>
  <c r="L373" i="40"/>
  <c r="T373" i="40"/>
  <c r="N413" i="40"/>
  <c r="V413" i="40"/>
  <c r="M352" i="40"/>
  <c r="U352" i="40"/>
  <c r="R48" i="40"/>
  <c r="R359" i="40" s="1"/>
  <c r="V385" i="40"/>
  <c r="V408" i="40"/>
  <c r="Q418" i="40"/>
  <c r="Q25" i="40"/>
  <c r="Q28" i="40" s="1"/>
  <c r="Q350" i="40" s="1"/>
  <c r="O356" i="40"/>
  <c r="L48" i="40"/>
  <c r="L359" i="40" s="1"/>
  <c r="T48" i="40"/>
  <c r="T359" i="40" s="1"/>
  <c r="N373" i="40"/>
  <c r="V373" i="40"/>
  <c r="M374" i="40"/>
  <c r="U374" i="40"/>
  <c r="R418" i="40"/>
  <c r="V397" i="40"/>
  <c r="V409" i="40"/>
  <c r="V391" i="40"/>
  <c r="R401" i="40"/>
  <c r="R407" i="40"/>
  <c r="Q408" i="40"/>
  <c r="V353" i="40"/>
  <c r="N356" i="40"/>
  <c r="M48" i="40"/>
  <c r="M405" i="40" s="1"/>
  <c r="U48" i="40"/>
  <c r="U359" i="40" s="1"/>
  <c r="M52" i="40"/>
  <c r="M360" i="40" s="1"/>
  <c r="U52" i="40"/>
  <c r="U360" i="40" s="1"/>
  <c r="M66" i="40"/>
  <c r="M363" i="40" s="1"/>
  <c r="U66" i="40"/>
  <c r="U363" i="40" s="1"/>
  <c r="R385" i="40"/>
  <c r="M386" i="40"/>
  <c r="U386" i="40"/>
  <c r="V394" i="40"/>
  <c r="V393" i="40"/>
  <c r="T28" i="40"/>
  <c r="T350" i="40" s="1"/>
  <c r="O353" i="40"/>
  <c r="Q373" i="40"/>
  <c r="Q374" i="40"/>
  <c r="V386" i="40"/>
  <c r="S408" i="40"/>
  <c r="V346" i="40"/>
  <c r="V351" i="40"/>
  <c r="N352" i="40"/>
  <c r="V352" i="40"/>
  <c r="P48" i="40"/>
  <c r="P359" i="40" s="1"/>
  <c r="N78" i="40"/>
  <c r="V78" i="40"/>
  <c r="V380" i="40"/>
  <c r="V403" i="40"/>
  <c r="V410" i="40"/>
  <c r="V406" i="40"/>
  <c r="V347" i="40"/>
  <c r="M385" i="40"/>
  <c r="U385" i="40"/>
  <c r="V17" i="40"/>
  <c r="V401" i="40"/>
  <c r="V407" i="40"/>
  <c r="S409" i="40"/>
  <c r="M413" i="40"/>
  <c r="U413" i="40"/>
  <c r="P418" i="40"/>
  <c r="R356" i="40"/>
  <c r="U356" i="40"/>
  <c r="Q66" i="40"/>
  <c r="Q363" i="40" s="1"/>
  <c r="N372" i="40"/>
  <c r="V372" i="40"/>
  <c r="S356" i="40"/>
  <c r="V356" i="40"/>
  <c r="S83" i="40"/>
  <c r="O372" i="40"/>
  <c r="V379" i="40"/>
  <c r="M398" i="40"/>
  <c r="U398" i="40"/>
  <c r="P401" i="40"/>
  <c r="P407" i="40"/>
  <c r="Q83" i="40"/>
  <c r="R83" i="40"/>
  <c r="N83" i="40"/>
  <c r="V83" i="40"/>
  <c r="O83" i="40"/>
  <c r="L78" i="40"/>
  <c r="T78" i="40"/>
  <c r="P83" i="40"/>
  <c r="L83" i="40"/>
  <c r="T83" i="40"/>
  <c r="M83" i="40"/>
  <c r="U83" i="40"/>
  <c r="V9" i="32"/>
  <c r="W81" i="32" s="1"/>
  <c r="N347" i="40"/>
  <c r="S401" i="40"/>
  <c r="S25" i="40"/>
  <c r="S28" i="40" s="1"/>
  <c r="S350" i="40" s="1"/>
  <c r="M403" i="40"/>
  <c r="U403" i="40"/>
  <c r="Q410" i="40"/>
  <c r="Q406" i="40"/>
  <c r="H14" i="32"/>
  <c r="P14" i="32"/>
  <c r="L48" i="32"/>
  <c r="K94" i="32"/>
  <c r="O347" i="40"/>
  <c r="T5" i="32"/>
  <c r="M48" i="32"/>
  <c r="P347" i="40"/>
  <c r="S351" i="40"/>
  <c r="U5" i="32"/>
  <c r="M94" i="32"/>
  <c r="Q347" i="40"/>
  <c r="P346" i="40"/>
  <c r="U351" i="40"/>
  <c r="U28" i="40"/>
  <c r="U350" i="40" s="1"/>
  <c r="L351" i="40"/>
  <c r="T351" i="40"/>
  <c r="U71" i="32"/>
  <c r="I17" i="39"/>
  <c r="R347" i="40"/>
  <c r="Q346" i="40"/>
  <c r="V28" i="40"/>
  <c r="V350" i="40" s="1"/>
  <c r="L397" i="40"/>
  <c r="T397" i="40"/>
  <c r="P48" i="32"/>
  <c r="H59" i="32"/>
  <c r="S347" i="40"/>
  <c r="Q52" i="40"/>
  <c r="Q360" i="40" s="1"/>
  <c r="P52" i="40"/>
  <c r="N362" i="40"/>
  <c r="I48" i="32"/>
  <c r="L347" i="40"/>
  <c r="T347" i="40"/>
  <c r="O351" i="40"/>
  <c r="O28" i="40"/>
  <c r="O350" i="40" s="1"/>
  <c r="P391" i="40"/>
  <c r="Q394" i="40"/>
  <c r="Q393" i="40"/>
  <c r="M347" i="40"/>
  <c r="L346" i="40"/>
  <c r="T346" i="40"/>
  <c r="N17" i="40"/>
  <c r="P351" i="40"/>
  <c r="L28" i="40"/>
  <c r="L350" i="40" s="1"/>
  <c r="R346" i="40"/>
  <c r="Q351" i="40"/>
  <c r="S352" i="40"/>
  <c r="M353" i="40"/>
  <c r="U353" i="40"/>
  <c r="P356" i="40"/>
  <c r="R373" i="40"/>
  <c r="N398" i="40"/>
  <c r="T408" i="40"/>
  <c r="S346" i="40"/>
  <c r="R351" i="40"/>
  <c r="R28" i="40"/>
  <c r="R350" i="40" s="1"/>
  <c r="L352" i="40"/>
  <c r="T352" i="40"/>
  <c r="N353" i="40"/>
  <c r="Q356" i="40"/>
  <c r="Q372" i="40"/>
  <c r="S373" i="40"/>
  <c r="L374" i="40"/>
  <c r="S379" i="40"/>
  <c r="L386" i="40"/>
  <c r="T386" i="40"/>
  <c r="N397" i="40"/>
  <c r="R372" i="40"/>
  <c r="O397" i="40"/>
  <c r="S372" i="40"/>
  <c r="M373" i="40"/>
  <c r="U373" i="40"/>
  <c r="M379" i="40"/>
  <c r="U379" i="40"/>
  <c r="N404" i="40"/>
  <c r="N346" i="40"/>
  <c r="M351" i="40"/>
  <c r="M28" i="40"/>
  <c r="M350" i="40" s="1"/>
  <c r="O352" i="40"/>
  <c r="Q353" i="40"/>
  <c r="L356" i="40"/>
  <c r="L372" i="40"/>
  <c r="T372" i="40"/>
  <c r="O374" i="40"/>
  <c r="N379" i="40"/>
  <c r="T385" i="40"/>
  <c r="M391" i="40"/>
  <c r="U391" i="40"/>
  <c r="N393" i="40"/>
  <c r="N394" i="40"/>
  <c r="R398" i="40"/>
  <c r="S407" i="40"/>
  <c r="O346" i="40"/>
  <c r="N351" i="40"/>
  <c r="N28" i="40"/>
  <c r="N350" i="40" s="1"/>
  <c r="P352" i="40"/>
  <c r="R353" i="40"/>
  <c r="M356" i="40"/>
  <c r="M372" i="40"/>
  <c r="U372" i="40"/>
  <c r="O373" i="40"/>
  <c r="P374" i="40"/>
  <c r="O380" i="40"/>
  <c r="T356" i="40"/>
  <c r="O391" i="40"/>
  <c r="P393" i="40"/>
  <c r="P394" i="40"/>
  <c r="L403" i="40"/>
  <c r="T403" i="40"/>
  <c r="P410" i="40"/>
  <c r="P406" i="40"/>
  <c r="R409" i="40"/>
  <c r="S374" i="40"/>
  <c r="O379" i="40"/>
  <c r="S380" i="40"/>
  <c r="N385" i="40"/>
  <c r="N386" i="40"/>
  <c r="Q391" i="40"/>
  <c r="R393" i="40"/>
  <c r="R394" i="40"/>
  <c r="P397" i="40"/>
  <c r="L401" i="40"/>
  <c r="T401" i="40"/>
  <c r="N403" i="40"/>
  <c r="S404" i="40"/>
  <c r="R410" i="40"/>
  <c r="R406" i="40"/>
  <c r="T407" i="40"/>
  <c r="U408" i="40"/>
  <c r="L409" i="40"/>
  <c r="T409" i="40"/>
  <c r="O413" i="40"/>
  <c r="T374" i="40"/>
  <c r="P379" i="40"/>
  <c r="L380" i="40"/>
  <c r="T380" i="40"/>
  <c r="O385" i="40"/>
  <c r="O386" i="40"/>
  <c r="R391" i="40"/>
  <c r="S394" i="40"/>
  <c r="Q397" i="40"/>
  <c r="O398" i="40"/>
  <c r="M401" i="40"/>
  <c r="U401" i="40"/>
  <c r="O403" i="40"/>
  <c r="L404" i="40"/>
  <c r="T404" i="40"/>
  <c r="S410" i="40"/>
  <c r="S406" i="40"/>
  <c r="U407" i="40"/>
  <c r="M409" i="40"/>
  <c r="U409" i="40"/>
  <c r="P413" i="40"/>
  <c r="T418" i="40"/>
  <c r="Q379" i="40"/>
  <c r="M380" i="40"/>
  <c r="U380" i="40"/>
  <c r="P385" i="40"/>
  <c r="P386" i="40"/>
  <c r="S391" i="40"/>
  <c r="L393" i="40"/>
  <c r="L394" i="40"/>
  <c r="T393" i="40"/>
  <c r="R397" i="40"/>
  <c r="P398" i="40"/>
  <c r="N401" i="40"/>
  <c r="P403" i="40"/>
  <c r="M404" i="40"/>
  <c r="U404" i="40"/>
  <c r="L410" i="40"/>
  <c r="L406" i="40"/>
  <c r="T410" i="40"/>
  <c r="T406" i="40"/>
  <c r="N409" i="40"/>
  <c r="Q413" i="40"/>
  <c r="L379" i="40"/>
  <c r="R379" i="40"/>
  <c r="N380" i="40"/>
  <c r="Q385" i="40"/>
  <c r="Q386" i="40"/>
  <c r="L391" i="40"/>
  <c r="T391" i="40"/>
  <c r="M394" i="40"/>
  <c r="M393" i="40"/>
  <c r="U394" i="40"/>
  <c r="U393" i="40"/>
  <c r="Q398" i="40"/>
  <c r="O401" i="40"/>
  <c r="Q403" i="40"/>
  <c r="M410" i="40"/>
  <c r="M406" i="40"/>
  <c r="U410" i="40"/>
  <c r="U406" i="40"/>
  <c r="P408" i="40"/>
  <c r="O409" i="40"/>
  <c r="R413" i="40"/>
  <c r="S393" i="40"/>
  <c r="T394" i="40"/>
  <c r="S397" i="40"/>
  <c r="R403" i="40"/>
  <c r="O404" i="40"/>
  <c r="N406" i="40"/>
  <c r="N410" i="40"/>
  <c r="P409" i="40"/>
  <c r="S413" i="40"/>
  <c r="T379" i="40"/>
  <c r="P380" i="40"/>
  <c r="S386" i="40"/>
  <c r="N391" i="40"/>
  <c r="O394" i="40"/>
  <c r="O393" i="40"/>
  <c r="M397" i="40"/>
  <c r="U397" i="40"/>
  <c r="S398" i="40"/>
  <c r="S403" i="40"/>
  <c r="P404" i="40"/>
  <c r="O406" i="40"/>
  <c r="O410" i="40"/>
  <c r="Q407" i="40"/>
  <c r="R408" i="40"/>
  <c r="Q409" i="40"/>
  <c r="L413" i="40"/>
  <c r="T413" i="40"/>
  <c r="S418" i="40"/>
  <c r="L418" i="40"/>
  <c r="M418" i="40"/>
  <c r="U418" i="40"/>
  <c r="N418" i="40"/>
  <c r="O418" i="40"/>
  <c r="M89" i="49"/>
  <c r="M190" i="49"/>
  <c r="K41" i="49"/>
  <c r="K200" i="49" s="1"/>
  <c r="K42" i="49"/>
  <c r="K56" i="49"/>
  <c r="K206" i="49" s="1"/>
  <c r="N190" i="49"/>
  <c r="L41" i="49"/>
  <c r="L200" i="49" s="1"/>
  <c r="L42" i="49"/>
  <c r="M41" i="49"/>
  <c r="M200" i="49" s="1"/>
  <c r="M42" i="49"/>
  <c r="V57" i="49"/>
  <c r="V95" i="49"/>
  <c r="V9" i="49"/>
  <c r="W14" i="48"/>
  <c r="W11" i="32"/>
  <c r="V71" i="32"/>
  <c r="V75" i="49"/>
  <c r="V5" i="49"/>
  <c r="V61" i="49"/>
  <c r="V5" i="32"/>
  <c r="W5" i="32"/>
  <c r="W71" i="32"/>
  <c r="V42" i="49"/>
  <c r="R61" i="49" l="1"/>
  <c r="R99" i="49"/>
  <c r="R205" i="49" s="1"/>
  <c r="U95" i="49"/>
  <c r="N93" i="45"/>
  <c r="U80" i="32"/>
  <c r="M93" i="45"/>
  <c r="U205" i="49"/>
  <c r="L93" i="45"/>
  <c r="I84" i="32"/>
  <c r="L61" i="32"/>
  <c r="L94" i="32"/>
  <c r="J84" i="32"/>
  <c r="N84" i="32"/>
  <c r="Q59" i="32"/>
  <c r="P94" i="32"/>
  <c r="L84" i="32"/>
  <c r="J61" i="32"/>
  <c r="P84" i="32"/>
  <c r="O84" i="32"/>
  <c r="K84" i="32"/>
  <c r="M84" i="32"/>
  <c r="U203" i="49"/>
  <c r="T95" i="49"/>
  <c r="T203" i="49"/>
  <c r="V198" i="49"/>
  <c r="T205" i="49"/>
  <c r="T198" i="49"/>
  <c r="V81" i="32"/>
  <c r="T80" i="32"/>
  <c r="W80" i="32"/>
  <c r="X81" i="32"/>
  <c r="U198" i="49"/>
  <c r="V209" i="49"/>
  <c r="V203" i="49"/>
  <c r="Q48" i="49"/>
  <c r="Q203" i="49" s="1"/>
  <c r="O405" i="40"/>
  <c r="P22" i="49"/>
  <c r="O22" i="49"/>
  <c r="O21" i="49"/>
  <c r="O197" i="49" s="1"/>
  <c r="M21" i="49"/>
  <c r="M197" i="49" s="1"/>
  <c r="O74" i="49"/>
  <c r="O208" i="49" s="1"/>
  <c r="K74" i="49"/>
  <c r="P21" i="49"/>
  <c r="P197" i="49" s="1"/>
  <c r="P392" i="40"/>
  <c r="L21" i="49"/>
  <c r="L197" i="49" s="1"/>
  <c r="N22" i="49"/>
  <c r="I61" i="32"/>
  <c r="Q405" i="40"/>
  <c r="S20" i="40"/>
  <c r="S348" i="40" s="1"/>
  <c r="J59" i="32"/>
  <c r="I59" i="32"/>
  <c r="N74" i="49"/>
  <c r="N208" i="49" s="1"/>
  <c r="O61" i="32"/>
  <c r="O59" i="32"/>
  <c r="J74" i="49"/>
  <c r="J208" i="49" s="1"/>
  <c r="V61" i="40"/>
  <c r="P20" i="40"/>
  <c r="P348" i="40" s="1"/>
  <c r="Q8" i="40"/>
  <c r="Q345" i="40" s="1"/>
  <c r="N21" i="49"/>
  <c r="N197" i="49" s="1"/>
  <c r="L75" i="49"/>
  <c r="Q99" i="49"/>
  <c r="Q205" i="49" s="1"/>
  <c r="M75" i="49"/>
  <c r="S48" i="49"/>
  <c r="S203" i="49" s="1"/>
  <c r="O20" i="40"/>
  <c r="O348" i="40" s="1"/>
  <c r="L20" i="40"/>
  <c r="L348" i="40" s="1"/>
  <c r="R20" i="40"/>
  <c r="R348" i="40" s="1"/>
  <c r="L389" i="40"/>
  <c r="M22" i="49"/>
  <c r="P75" i="49"/>
  <c r="R48" i="49"/>
  <c r="R203" i="49" s="1"/>
  <c r="S99" i="49"/>
  <c r="S205" i="49" s="1"/>
  <c r="J22" i="49"/>
  <c r="N8" i="40"/>
  <c r="N345" i="40" s="1"/>
  <c r="Q20" i="40"/>
  <c r="Q348" i="40" s="1"/>
  <c r="O8" i="40"/>
  <c r="O345" i="40" s="1"/>
  <c r="P61" i="32"/>
  <c r="P59" i="32"/>
  <c r="T20" i="40"/>
  <c r="T348" i="40" s="1"/>
  <c r="S8" i="40"/>
  <c r="S345" i="40" s="1"/>
  <c r="N392" i="40"/>
  <c r="M20" i="40"/>
  <c r="M348" i="40" s="1"/>
  <c r="V20" i="40"/>
  <c r="V348" i="40" s="1"/>
  <c r="K21" i="49"/>
  <c r="K197" i="49" s="1"/>
  <c r="L22" i="49"/>
  <c r="V8" i="40"/>
  <c r="V345" i="40" s="1"/>
  <c r="N61" i="32"/>
  <c r="L392" i="40"/>
  <c r="L99" i="49"/>
  <c r="L205" i="49" s="1"/>
  <c r="M99" i="49"/>
  <c r="M205" i="49" s="1"/>
  <c r="J48" i="49"/>
  <c r="J203" i="49" s="1"/>
  <c r="S61" i="40"/>
  <c r="L405" i="40"/>
  <c r="L8" i="40"/>
  <c r="L345" i="40" s="1"/>
  <c r="P8" i="40"/>
  <c r="P345" i="40" s="1"/>
  <c r="N61" i="40"/>
  <c r="P61" i="40"/>
  <c r="T61" i="40"/>
  <c r="U405" i="40"/>
  <c r="L61" i="40"/>
  <c r="N405" i="40"/>
  <c r="L47" i="40"/>
  <c r="M359" i="40"/>
  <c r="N47" i="40"/>
  <c r="T8" i="40"/>
  <c r="T345" i="40" s="1"/>
  <c r="R8" i="40"/>
  <c r="R345" i="40" s="1"/>
  <c r="M392" i="40"/>
  <c r="U347" i="40"/>
  <c r="M10" i="45"/>
  <c r="U20" i="40"/>
  <c r="U348" i="40" s="1"/>
  <c r="R405" i="40"/>
  <c r="T405" i="40"/>
  <c r="M61" i="40"/>
  <c r="R77" i="40"/>
  <c r="R47" i="40"/>
  <c r="R61" i="40"/>
  <c r="S392" i="40"/>
  <c r="T77" i="40"/>
  <c r="R392" i="40"/>
  <c r="O392" i="40"/>
  <c r="Q77" i="40"/>
  <c r="S77" i="40"/>
  <c r="V77" i="40"/>
  <c r="U77" i="40"/>
  <c r="N77" i="40"/>
  <c r="M77" i="40"/>
  <c r="L77" i="40"/>
  <c r="P77" i="40"/>
  <c r="O77" i="40"/>
  <c r="M47" i="40"/>
  <c r="V405" i="40"/>
  <c r="V392" i="40"/>
  <c r="Q61" i="40"/>
  <c r="Q392" i="40"/>
  <c r="T392" i="40"/>
  <c r="O61" i="40"/>
  <c r="V47" i="40"/>
  <c r="T47" i="40"/>
  <c r="Q359" i="40"/>
  <c r="U47" i="40"/>
  <c r="P405" i="40"/>
  <c r="Q47" i="40"/>
  <c r="S47" i="40"/>
  <c r="U392" i="40"/>
  <c r="S405" i="40"/>
  <c r="O47" i="40"/>
  <c r="O359" i="40"/>
  <c r="U61" i="40"/>
  <c r="N20" i="40"/>
  <c r="N348" i="40" s="1"/>
  <c r="U42" i="49"/>
  <c r="P360" i="40"/>
  <c r="P47" i="40"/>
  <c r="M59" i="32"/>
  <c r="M61" i="32"/>
  <c r="P99" i="49"/>
  <c r="P205" i="49" s="1"/>
  <c r="K59" i="32"/>
  <c r="N59" i="32"/>
  <c r="L59" i="32"/>
  <c r="K61" i="32"/>
  <c r="K99" i="49" l="1"/>
  <c r="K205" i="49" s="1"/>
  <c r="K208" i="49"/>
  <c r="M48" i="49"/>
  <c r="M203" i="49" s="1"/>
  <c r="L48" i="49"/>
  <c r="L203" i="49" s="1"/>
  <c r="O48" i="49"/>
  <c r="O203" i="49" s="1"/>
  <c r="O99" i="49"/>
  <c r="O205" i="49" s="1"/>
  <c r="P48" i="49"/>
  <c r="P203" i="49" s="1"/>
  <c r="N99" i="49"/>
  <c r="N205" i="49" s="1"/>
  <c r="J99" i="49"/>
  <c r="J205" i="49" s="1"/>
  <c r="V45" i="40"/>
  <c r="V43" i="40" s="1"/>
  <c r="N48" i="49"/>
  <c r="N203" i="49" s="1"/>
  <c r="K48" i="49"/>
  <c r="K203" i="49" s="1"/>
  <c r="S45" i="40"/>
  <c r="S43" i="40" s="1"/>
  <c r="N45" i="40"/>
  <c r="N43" i="40" s="1"/>
  <c r="P45" i="40"/>
  <c r="P43" i="40" s="1"/>
  <c r="L45" i="40"/>
  <c r="L43" i="40" s="1"/>
  <c r="M45" i="40"/>
  <c r="M43" i="40" s="1"/>
  <c r="U45" i="40"/>
  <c r="U43" i="40" s="1"/>
  <c r="T45" i="40"/>
  <c r="T43" i="40" s="1"/>
  <c r="R45" i="40"/>
  <c r="R43" i="40" s="1"/>
  <c r="O45" i="40"/>
  <c r="O43" i="40" s="1"/>
  <c r="Q45" i="40"/>
  <c r="Q43" i="40" s="1"/>
  <c r="U122" i="51" l="1"/>
  <c r="U245" i="51"/>
  <c r="V247" i="51"/>
  <c r="V136" i="51"/>
  <c r="V232" i="51"/>
  <c r="V166" i="51"/>
  <c r="V230" i="51"/>
  <c r="U126" i="51"/>
  <c r="U180" i="51"/>
  <c r="V140" i="51"/>
  <c r="U124" i="51"/>
  <c r="U166" i="51"/>
  <c r="U249" i="51"/>
  <c r="U136" i="51"/>
  <c r="W168" i="51"/>
  <c r="W230" i="51"/>
  <c r="W245" i="51"/>
  <c r="W329" i="51"/>
  <c r="U329" i="51"/>
  <c r="V122" i="51"/>
  <c r="W124" i="51"/>
  <c r="V126" i="51"/>
  <c r="U140" i="51"/>
  <c r="W178" i="51"/>
  <c r="V180" i="51"/>
  <c r="W138" i="51"/>
  <c r="T297" i="51"/>
  <c r="T298" i="51"/>
  <c r="T307" i="51"/>
  <c r="U168" i="51"/>
  <c r="U230" i="51"/>
  <c r="W247" i="51"/>
  <c r="V249" i="51"/>
  <c r="U297" i="51"/>
  <c r="W166" i="51"/>
  <c r="V168" i="51"/>
  <c r="W232" i="51"/>
  <c r="T299" i="51"/>
  <c r="U178" i="51"/>
  <c r="V245" i="51"/>
  <c r="W122" i="51"/>
  <c r="V124" i="51"/>
  <c r="W126" i="51"/>
  <c r="U138" i="51"/>
  <c r="V178" i="51"/>
  <c r="W180" i="51"/>
  <c r="W86" i="51"/>
  <c r="T330" i="51"/>
  <c r="W136" i="51"/>
  <c r="V138" i="51"/>
  <c r="W140" i="51"/>
  <c r="T331" i="51"/>
  <c r="W249" i="51"/>
  <c r="U232" i="51"/>
  <c r="T308" i="51"/>
  <c r="U247" i="51"/>
  <c r="T329" i="51"/>
  <c r="V86" i="51"/>
  <c r="W90" i="51" l="1"/>
  <c r="W59" i="51"/>
  <c r="U38" i="51"/>
  <c r="U286" i="51" s="1"/>
  <c r="U88" i="51"/>
  <c r="V289" i="51"/>
  <c r="T38" i="51"/>
  <c r="T286" i="51" s="1"/>
  <c r="U92" i="51"/>
  <c r="W289" i="51"/>
  <c r="T289" i="51"/>
  <c r="T288" i="51"/>
  <c r="U63" i="51"/>
  <c r="V90" i="51"/>
  <c r="V92" i="51"/>
  <c r="V228" i="51"/>
  <c r="V330" i="51"/>
  <c r="U331" i="51"/>
  <c r="U243" i="51"/>
  <c r="V88" i="51"/>
  <c r="W308" i="51"/>
  <c r="W176" i="51"/>
  <c r="U61" i="51"/>
  <c r="V308" i="51"/>
  <c r="V176" i="51"/>
  <c r="V331" i="51"/>
  <c r="V243" i="51"/>
  <c r="U120" i="51"/>
  <c r="U298" i="51"/>
  <c r="V134" i="51"/>
  <c r="V299" i="51"/>
  <c r="U164" i="51"/>
  <c r="U307" i="51"/>
  <c r="W134" i="51"/>
  <c r="W299" i="51"/>
  <c r="U90" i="51"/>
  <c r="U308" i="51"/>
  <c r="U176" i="51"/>
  <c r="W307" i="51"/>
  <c r="V298" i="51"/>
  <c r="V120" i="51"/>
  <c r="W92" i="51"/>
  <c r="W330" i="51"/>
  <c r="W228" i="51"/>
  <c r="U59" i="51"/>
  <c r="W120" i="51"/>
  <c r="W298" i="51"/>
  <c r="W288" i="51"/>
  <c r="W88" i="51"/>
  <c r="V59" i="51"/>
  <c r="W243" i="51"/>
  <c r="W63" i="51"/>
  <c r="U299" i="51"/>
  <c r="U134" i="51"/>
  <c r="U86" i="51"/>
  <c r="U289" i="51"/>
  <c r="U330" i="51"/>
  <c r="U228" i="51"/>
  <c r="U288" i="51"/>
  <c r="V63" i="51"/>
  <c r="V329" i="51" l="1"/>
  <c r="V297" i="51"/>
  <c r="W297" i="51"/>
  <c r="V38" i="51" l="1"/>
  <c r="V286" i="51" s="1"/>
  <c r="W38" i="51"/>
  <c r="W286" i="51" s="1"/>
  <c r="V307" i="51" l="1"/>
  <c r="V164" i="51"/>
  <c r="W164" i="51"/>
  <c r="V61" i="51"/>
  <c r="V288" i="51"/>
  <c r="W61" i="51"/>
  <c r="AB156" i="51" l="1"/>
  <c r="AB111" i="51" l="1"/>
  <c r="AB37" i="51"/>
  <c r="AB109" i="51"/>
  <c r="AB110" i="51" l="1"/>
  <c r="AB36" i="51"/>
  <c r="AC4" i="45" l="1"/>
  <c r="AB221" i="51" l="1"/>
  <c r="AF5" i="32" l="1"/>
  <c r="AB123" i="51"/>
  <c r="AB57" i="51"/>
  <c r="AK152" i="51"/>
  <c r="AB12" i="49"/>
  <c r="AB137" i="51"/>
  <c r="AD7" i="39"/>
  <c r="AK5" i="51"/>
  <c r="AK7" i="51"/>
  <c r="AB38" i="49"/>
  <c r="T28" i="45"/>
  <c r="T104" i="45"/>
  <c r="AC104" i="45" s="1"/>
  <c r="AK8" i="51"/>
  <c r="AB135" i="51"/>
  <c r="AD13" i="39"/>
  <c r="AD30" i="39"/>
  <c r="AB64" i="49"/>
  <c r="AD11" i="39"/>
  <c r="T27" i="45"/>
  <c r="AD14" i="39"/>
  <c r="AK99" i="51"/>
  <c r="AB139" i="51"/>
  <c r="AB165" i="51"/>
  <c r="AK106" i="51"/>
  <c r="AK148" i="51"/>
  <c r="T29" i="45"/>
  <c r="AK105" i="51"/>
  <c r="AK147" i="51"/>
  <c r="AK145" i="51"/>
  <c r="AK30" i="51"/>
  <c r="AB70" i="49"/>
  <c r="AB244" i="51"/>
  <c r="AK26" i="32"/>
  <c r="AK17" i="51"/>
  <c r="AK27" i="51"/>
  <c r="AK146" i="51"/>
  <c r="AB125" i="51"/>
  <c r="AF126" i="51" s="1"/>
  <c r="AB91" i="49"/>
  <c r="AB82" i="49"/>
  <c r="AB208" i="49" s="1"/>
  <c r="AB121" i="51"/>
  <c r="AK4" i="51"/>
  <c r="AK9" i="51"/>
  <c r="AK26" i="51"/>
  <c r="AB246" i="51"/>
  <c r="AK96" i="51"/>
  <c r="AB18" i="49"/>
  <c r="AB196" i="49" s="1"/>
  <c r="T105" i="45"/>
  <c r="AK149" i="51"/>
  <c r="AB177" i="51"/>
  <c r="AC7" i="45"/>
  <c r="AK29" i="51"/>
  <c r="AD6" i="39"/>
  <c r="AB95" i="49"/>
  <c r="AK21" i="51"/>
  <c r="AL40" i="40"/>
  <c r="AB245" i="51" l="1"/>
  <c r="AF245" i="51"/>
  <c r="AB138" i="51"/>
  <c r="AF138" i="51"/>
  <c r="AB140" i="51"/>
  <c r="AF140" i="51"/>
  <c r="AB166" i="51"/>
  <c r="AF166" i="51"/>
  <c r="AB247" i="51"/>
  <c r="AF247" i="51"/>
  <c r="AB178" i="51"/>
  <c r="AF178" i="51"/>
  <c r="AB136" i="51"/>
  <c r="AF136" i="51"/>
  <c r="AB122" i="51"/>
  <c r="AF122" i="51"/>
  <c r="AB124" i="51"/>
  <c r="AF124" i="51"/>
  <c r="Q105" i="45"/>
  <c r="AC105" i="45"/>
  <c r="AB96" i="38"/>
  <c r="AD33" i="39"/>
  <c r="AD31" i="39"/>
  <c r="AK38" i="40"/>
  <c r="AL38" i="40"/>
  <c r="AK39" i="40"/>
  <c r="AL39" i="40"/>
  <c r="AK37" i="40"/>
  <c r="AL37" i="40"/>
  <c r="AD8" i="39"/>
  <c r="AE8" i="39"/>
  <c r="AK4" i="32"/>
  <c r="AB5" i="32"/>
  <c r="T103" i="45"/>
  <c r="AC103" i="45" s="1"/>
  <c r="AB220" i="51"/>
  <c r="AB222" i="51"/>
  <c r="AB70" i="51"/>
  <c r="AB235" i="51"/>
  <c r="AB71" i="51"/>
  <c r="AB236" i="51"/>
  <c r="AB74" i="51"/>
  <c r="AB239" i="51"/>
  <c r="AB45" i="51"/>
  <c r="AB225" i="51"/>
  <c r="AB91" i="51"/>
  <c r="AF92" i="51" s="1"/>
  <c r="AO92" i="51" s="1"/>
  <c r="AB242" i="51"/>
  <c r="AB264" i="51"/>
  <c r="AB62" i="51"/>
  <c r="AB227" i="51"/>
  <c r="AB46" i="51"/>
  <c r="AB267" i="51"/>
  <c r="AK267" i="51" s="1"/>
  <c r="AB130" i="51"/>
  <c r="AB78" i="51"/>
  <c r="AB161" i="51"/>
  <c r="AB55" i="51"/>
  <c r="AB171" i="51"/>
  <c r="AB68" i="51"/>
  <c r="AB42" i="51"/>
  <c r="AB114" i="51"/>
  <c r="AB173" i="51"/>
  <c r="AB83" i="51"/>
  <c r="AB117" i="51"/>
  <c r="AB54" i="51"/>
  <c r="AB133" i="51"/>
  <c r="AB87" i="51"/>
  <c r="AF88" i="51" s="1"/>
  <c r="AO88" i="51" s="1"/>
  <c r="AB116" i="51"/>
  <c r="AB53" i="51"/>
  <c r="AK303" i="51"/>
  <c r="AB42" i="49"/>
  <c r="AC14" i="45"/>
  <c r="AB85" i="38"/>
  <c r="AC6" i="45"/>
  <c r="AB179" i="51"/>
  <c r="AC13" i="45"/>
  <c r="AB95" i="38"/>
  <c r="AK6" i="51"/>
  <c r="AK274" i="51" s="1"/>
  <c r="T30" i="45"/>
  <c r="AB5" i="49"/>
  <c r="AD15" i="39"/>
  <c r="AK22" i="32"/>
  <c r="AK30" i="32"/>
  <c r="AK153" i="51"/>
  <c r="AK280" i="51" s="1"/>
  <c r="AB231" i="51"/>
  <c r="T31" i="45"/>
  <c r="AK12" i="51"/>
  <c r="AK151" i="51"/>
  <c r="AK40" i="40"/>
  <c r="AB356" i="40"/>
  <c r="AK144" i="51"/>
  <c r="AC11" i="45"/>
  <c r="AB89" i="49"/>
  <c r="AC8" i="45"/>
  <c r="AB167" i="51"/>
  <c r="AB29" i="49"/>
  <c r="AD35" i="39"/>
  <c r="AK100" i="51"/>
  <c r="AD17" i="39"/>
  <c r="AK15" i="32"/>
  <c r="AK103" i="51"/>
  <c r="AC5" i="45"/>
  <c r="AB32" i="49"/>
  <c r="AK16" i="51"/>
  <c r="AK275" i="51" s="1"/>
  <c r="AB229" i="51"/>
  <c r="AB85" i="49"/>
  <c r="AB83" i="38"/>
  <c r="AK104" i="51"/>
  <c r="AK294" i="51" s="1"/>
  <c r="AB61" i="49"/>
  <c r="AB248" i="51"/>
  <c r="AK102" i="51"/>
  <c r="AD9" i="39"/>
  <c r="AD29" i="39"/>
  <c r="AB44" i="51"/>
  <c r="AB36" i="49"/>
  <c r="T95" i="45"/>
  <c r="T26" i="45"/>
  <c r="AK25" i="51"/>
  <c r="AB232" i="51" l="1"/>
  <c r="AF232" i="51"/>
  <c r="AB134" i="51"/>
  <c r="AF134" i="51"/>
  <c r="AB63" i="51"/>
  <c r="AF63" i="51"/>
  <c r="AB168" i="51"/>
  <c r="AF168" i="51"/>
  <c r="AB243" i="51"/>
  <c r="AF243" i="51"/>
  <c r="AB230" i="51"/>
  <c r="AF230" i="51"/>
  <c r="AB228" i="51"/>
  <c r="AF228" i="51"/>
  <c r="AB249" i="51"/>
  <c r="AF249" i="51"/>
  <c r="AB180" i="51"/>
  <c r="AF180" i="51"/>
  <c r="AB82" i="38"/>
  <c r="AB94" i="38"/>
  <c r="AB93" i="38"/>
  <c r="AB209" i="49"/>
  <c r="AB205" i="49"/>
  <c r="T94" i="45"/>
  <c r="T93" i="45" s="1"/>
  <c r="AB198" i="49"/>
  <c r="AB203" i="49"/>
  <c r="U47" i="39"/>
  <c r="AB84" i="38"/>
  <c r="AB86" i="38"/>
  <c r="AB87" i="38"/>
  <c r="AK356" i="40"/>
  <c r="T25" i="45"/>
  <c r="T23" i="45" s="1"/>
  <c r="AD34" i="39"/>
  <c r="AL356" i="40"/>
  <c r="AD32" i="39"/>
  <c r="AB88" i="51"/>
  <c r="AK88" i="51" s="1"/>
  <c r="AK264" i="51"/>
  <c r="AB92" i="51"/>
  <c r="AK92" i="51" s="1"/>
  <c r="AK91" i="51"/>
  <c r="AB10" i="32"/>
  <c r="AK304" i="51"/>
  <c r="AB73" i="51"/>
  <c r="AB238" i="51"/>
  <c r="AB72" i="51"/>
  <c r="AB237" i="51"/>
  <c r="AB75" i="51"/>
  <c r="AB240" i="51"/>
  <c r="AB119" i="51"/>
  <c r="AB58" i="51"/>
  <c r="AK87" i="51"/>
  <c r="AB163" i="51"/>
  <c r="AB60" i="51"/>
  <c r="AB43" i="51"/>
  <c r="AB159" i="51"/>
  <c r="AB129" i="51"/>
  <c r="AB67" i="51"/>
  <c r="AB175" i="51"/>
  <c r="AB89" i="51"/>
  <c r="AF90" i="51" s="1"/>
  <c r="AO90" i="51" s="1"/>
  <c r="AB22" i="49"/>
  <c r="AB75" i="49"/>
  <c r="AB57" i="49"/>
  <c r="AB85" i="51"/>
  <c r="AF86" i="51" s="1"/>
  <c r="AO86" i="51" s="1"/>
  <c r="AK306" i="51"/>
  <c r="AK302" i="51"/>
  <c r="AK28" i="51"/>
  <c r="AK283" i="51" s="1"/>
  <c r="AK22" i="51"/>
  <c r="AK292" i="51"/>
  <c r="AK101" i="51"/>
  <c r="AK293" i="51" s="1"/>
  <c r="AB9" i="49"/>
  <c r="AK11" i="51"/>
  <c r="AK10" i="51"/>
  <c r="AB41" i="51"/>
  <c r="AB176" i="51" l="1"/>
  <c r="AF176" i="51"/>
  <c r="AB61" i="51"/>
  <c r="AF61" i="51"/>
  <c r="AB164" i="51"/>
  <c r="AF164" i="51"/>
  <c r="AB59" i="51"/>
  <c r="AF59" i="51"/>
  <c r="AB120" i="51"/>
  <c r="AF120" i="51"/>
  <c r="AK10" i="32"/>
  <c r="AB90" i="51"/>
  <c r="AK90" i="51" s="1"/>
  <c r="AB86" i="51"/>
  <c r="AK86" i="51" s="1"/>
  <c r="AK89" i="51"/>
  <c r="AK85" i="51"/>
  <c r="AK277" i="51"/>
  <c r="AC10" i="45"/>
  <c r="AK282" i="51"/>
  <c r="AK289" i="51" l="1"/>
  <c r="AD16" i="39" l="1"/>
  <c r="AD10" i="39"/>
  <c r="U43" i="39" l="1"/>
  <c r="X229" i="51"/>
  <c r="X230" i="51" s="1"/>
  <c r="X220" i="51"/>
  <c r="X329" i="51" s="1"/>
  <c r="X231" i="51"/>
  <c r="X232" i="51" s="1"/>
  <c r="X167" i="51"/>
  <c r="X168" i="51" s="1"/>
  <c r="X165" i="51"/>
  <c r="X166" i="51" s="1"/>
  <c r="X177" i="51"/>
  <c r="X178" i="51" s="1"/>
  <c r="X121" i="51"/>
  <c r="X122" i="51" s="1"/>
  <c r="X137" i="51"/>
  <c r="X138" i="51" s="1"/>
  <c r="X135" i="51"/>
  <c r="X136" i="51" s="1"/>
  <c r="X57" i="51"/>
  <c r="X123" i="51"/>
  <c r="X124" i="51" s="1"/>
  <c r="X139" i="51"/>
  <c r="X140" i="51" s="1"/>
  <c r="X125" i="51"/>
  <c r="X126" i="51" s="1"/>
  <c r="X227" i="51" l="1"/>
  <c r="X228" i="51" s="1"/>
  <c r="X62" i="51"/>
  <c r="X63" i="51" s="1"/>
  <c r="X236" i="51"/>
  <c r="X71" i="51"/>
  <c r="X267" i="51"/>
  <c r="X46" i="51"/>
  <c r="X171" i="51"/>
  <c r="X68" i="51"/>
  <c r="X114" i="51"/>
  <c r="X42" i="51"/>
  <c r="X53" i="51"/>
  <c r="X116" i="51"/>
  <c r="X45" i="51"/>
  <c r="X225" i="51"/>
  <c r="X58" i="51"/>
  <c r="X59" i="51" s="1"/>
  <c r="X119" i="51"/>
  <c r="X117" i="51"/>
  <c r="X54" i="51"/>
  <c r="X43" i="51"/>
  <c r="X159" i="51"/>
  <c r="X74" i="51"/>
  <c r="X239" i="51"/>
  <c r="X237" i="51"/>
  <c r="X72" i="51"/>
  <c r="X240" i="51"/>
  <c r="X75" i="51"/>
  <c r="X129" i="51"/>
  <c r="X67" i="51"/>
  <c r="X242" i="51"/>
  <c r="X91" i="51"/>
  <c r="X92" i="51" s="1"/>
  <c r="X264" i="51"/>
  <c r="X248" i="51"/>
  <c r="X249" i="51" s="1"/>
  <c r="X244" i="51"/>
  <c r="X245" i="51" s="1"/>
  <c r="X246" i="51"/>
  <c r="X247" i="51" s="1"/>
  <c r="X179" i="51"/>
  <c r="X180" i="51" s="1"/>
  <c r="X41" i="51"/>
  <c r="AB126" i="51"/>
  <c r="X85" i="51"/>
  <c r="X86" i="51" s="1"/>
  <c r="X44" i="51"/>
  <c r="X120" i="51" l="1"/>
  <c r="X298" i="51"/>
  <c r="X55" i="51"/>
  <c r="X161" i="51"/>
  <c r="X89" i="51"/>
  <c r="X90" i="51" s="1"/>
  <c r="X175" i="51"/>
  <c r="X238" i="51"/>
  <c r="X73" i="51"/>
  <c r="X243" i="51"/>
  <c r="X331" i="51"/>
  <c r="X60" i="51"/>
  <c r="X61" i="51" s="1"/>
  <c r="X163" i="51"/>
  <c r="X78" i="51"/>
  <c r="X130" i="51"/>
  <c r="X79" i="51"/>
  <c r="X172" i="51"/>
  <c r="X87" i="51"/>
  <c r="X88" i="51" s="1"/>
  <c r="X133" i="51"/>
  <c r="X235" i="51"/>
  <c r="X70" i="51"/>
  <c r="X330" i="51"/>
  <c r="O25" i="45"/>
  <c r="O23" i="45" s="1"/>
  <c r="X288" i="51" l="1"/>
  <c r="X289" i="51"/>
  <c r="X307" i="51"/>
  <c r="X164" i="51"/>
  <c r="X176" i="51"/>
  <c r="X308" i="51"/>
  <c r="X134" i="51"/>
  <c r="X299" i="51"/>
  <c r="AL211" i="51" l="1"/>
  <c r="AB15" i="51"/>
  <c r="AL210" i="51"/>
  <c r="AB14" i="51"/>
  <c r="AK203" i="51"/>
  <c r="AL203" i="51"/>
  <c r="AK204" i="51"/>
  <c r="AL204" i="51"/>
  <c r="AK210" i="51"/>
  <c r="AK211" i="51"/>
  <c r="AL205" i="51"/>
  <c r="AL209" i="51" l="1"/>
  <c r="AL322" i="51" s="1"/>
  <c r="AB13" i="51"/>
  <c r="AK15" i="51"/>
  <c r="AL15" i="51"/>
  <c r="AK14" i="51"/>
  <c r="AL14" i="51"/>
  <c r="AK206" i="51"/>
  <c r="AL206" i="51"/>
  <c r="AK202" i="51"/>
  <c r="AK318" i="51" s="1"/>
  <c r="AL202" i="51"/>
  <c r="AB207" i="51"/>
  <c r="AK205" i="51"/>
  <c r="AK209" i="51"/>
  <c r="AL321" i="51" l="1"/>
  <c r="AK320" i="51"/>
  <c r="AK13" i="51"/>
  <c r="AK279" i="51" s="1"/>
  <c r="AL13" i="51"/>
  <c r="AL278" i="51" s="1"/>
  <c r="AK207" i="51"/>
  <c r="AK319" i="51" s="1"/>
  <c r="AL207" i="51"/>
  <c r="AL319" i="51" s="1"/>
  <c r="AL318" i="51"/>
  <c r="AL320" i="51"/>
  <c r="AK322" i="51"/>
  <c r="AK321" i="51"/>
  <c r="AK278" i="51" l="1"/>
  <c r="AK32" i="51"/>
  <c r="AL32" i="51"/>
  <c r="AK31" i="51" l="1"/>
  <c r="AK284" i="51" s="1"/>
  <c r="AB88" i="38" l="1"/>
  <c r="AK20" i="32" l="1"/>
  <c r="AB89" i="38" l="1"/>
  <c r="V280" i="51" l="1"/>
  <c r="V293" i="51"/>
  <c r="V11" i="51"/>
  <c r="V10" i="51" s="1"/>
  <c r="V277" i="51" s="1"/>
  <c r="V294" i="51"/>
  <c r="V275" i="51"/>
  <c r="V292" i="51"/>
  <c r="V296" i="51"/>
  <c r="V274" i="51"/>
  <c r="V279" i="51" l="1"/>
  <c r="V88" i="38" l="1"/>
  <c r="V11" i="32" l="1"/>
  <c r="V79" i="32" l="1"/>
  <c r="V82" i="32"/>
  <c r="V87" i="32"/>
  <c r="V90" i="32"/>
  <c r="V88" i="32"/>
  <c r="V85" i="32"/>
  <c r="V12" i="32" l="1"/>
  <c r="V80" i="32" s="1"/>
  <c r="AC14" i="48" l="1"/>
  <c r="AL6" i="32" l="1"/>
  <c r="AL4" i="32"/>
  <c r="AD12" i="45"/>
  <c r="AD10" i="45"/>
  <c r="AC5" i="32"/>
  <c r="AE35" i="39"/>
  <c r="AD4" i="45" l="1"/>
  <c r="AC110" i="51" l="1"/>
  <c r="AC111" i="51" l="1"/>
  <c r="AC109" i="51" l="1"/>
  <c r="AC36" i="51"/>
  <c r="AC156" i="51" l="1"/>
  <c r="AC37" i="51"/>
  <c r="AL36" i="32" l="1"/>
  <c r="AL184" i="51" l="1"/>
  <c r="AC38" i="32" l="1"/>
  <c r="AL254" i="51" l="1"/>
  <c r="AL100" i="51"/>
  <c r="AL99" i="51"/>
  <c r="AC82" i="49"/>
  <c r="AC208" i="49" s="1"/>
  <c r="AC236" i="51" l="1"/>
  <c r="AC71" i="51"/>
  <c r="AC74" i="51"/>
  <c r="AC239" i="51"/>
  <c r="AC240" i="51"/>
  <c r="AC75" i="51"/>
  <c r="AC55" i="51"/>
  <c r="AC161" i="51"/>
  <c r="AC216" i="51"/>
  <c r="AL185" i="51"/>
  <c r="AC114" i="51"/>
  <c r="AC42" i="51"/>
  <c r="U55" i="45"/>
  <c r="AD56" i="45"/>
  <c r="AL4" i="51"/>
  <c r="AL216" i="51" l="1"/>
  <c r="AC238" i="51"/>
  <c r="AC73" i="51"/>
  <c r="AC46" i="51"/>
  <c r="AC267" i="51"/>
  <c r="AE33" i="39"/>
  <c r="AL198" i="51"/>
  <c r="AD5" i="45"/>
  <c r="AC57" i="51"/>
  <c r="AD13" i="45"/>
  <c r="AC264" i="51"/>
  <c r="AE31" i="39"/>
  <c r="AD6" i="45"/>
  <c r="AE32" i="39"/>
  <c r="AD14" i="45"/>
  <c r="AL199" i="51"/>
  <c r="AD8" i="45"/>
  <c r="AL267" i="51" l="1"/>
  <c r="AL264" i="51"/>
  <c r="AE30" i="39"/>
  <c r="AC61" i="49"/>
  <c r="AL5" i="51"/>
  <c r="AL7" i="51"/>
  <c r="AL9" i="51"/>
  <c r="AE34" i="39"/>
  <c r="AL27" i="51"/>
  <c r="AC91" i="49"/>
  <c r="AC121" i="51"/>
  <c r="AC122" i="51" s="1"/>
  <c r="AL8" i="51"/>
  <c r="AL152" i="51"/>
  <c r="AD88" i="45"/>
  <c r="AL196" i="51"/>
  <c r="AC38" i="49"/>
  <c r="AL16" i="51"/>
  <c r="AD83" i="45"/>
  <c r="U30" i="45"/>
  <c r="AE9" i="39"/>
  <c r="AL105" i="51"/>
  <c r="AL256" i="51"/>
  <c r="AC123" i="51"/>
  <c r="AC124" i="51" s="1"/>
  <c r="AE22" i="39"/>
  <c r="AL22" i="51"/>
  <c r="AE15" i="39"/>
  <c r="AC135" i="51"/>
  <c r="AC136" i="51" s="1"/>
  <c r="AL257" i="51"/>
  <c r="AL255" i="51"/>
  <c r="AL147" i="51"/>
  <c r="AL29" i="51"/>
  <c r="AC137" i="51"/>
  <c r="AC138" i="51" s="1"/>
  <c r="AC64" i="49"/>
  <c r="AL153" i="51"/>
  <c r="AC246" i="51"/>
  <c r="AC247" i="51" s="1"/>
  <c r="AL186" i="51"/>
  <c r="U27" i="45"/>
  <c r="AL261" i="51"/>
  <c r="AL26" i="51"/>
  <c r="AL30" i="51"/>
  <c r="AL284" i="51" s="1"/>
  <c r="AL148" i="51"/>
  <c r="U31" i="45"/>
  <c r="AL190" i="51"/>
  <c r="U29" i="45"/>
  <c r="AL191" i="51"/>
  <c r="AL189" i="51"/>
  <c r="AD84" i="45"/>
  <c r="U28" i="45"/>
  <c r="AE7" i="39"/>
  <c r="AC231" i="51"/>
  <c r="AC232" i="51" s="1"/>
  <c r="AL6" i="51"/>
  <c r="AC18" i="49"/>
  <c r="AC196" i="49" s="1"/>
  <c r="AL103" i="51"/>
  <c r="AE6" i="39"/>
  <c r="AL145" i="51"/>
  <c r="AL146" i="51"/>
  <c r="AC57" i="49"/>
  <c r="AL101" i="51"/>
  <c r="AL102" i="51"/>
  <c r="AD89" i="45"/>
  <c r="AC5" i="49"/>
  <c r="AL96" i="51"/>
  <c r="AD90" i="45"/>
  <c r="AL144" i="51"/>
  <c r="AL195" i="51"/>
  <c r="AL106" i="51"/>
  <c r="AD7" i="45"/>
  <c r="AL149" i="51"/>
  <c r="AL280" i="51" l="1"/>
  <c r="AL293" i="51"/>
  <c r="AL44" i="32"/>
  <c r="AC14" i="32"/>
  <c r="AL55" i="32"/>
  <c r="AL65" i="32"/>
  <c r="AL67" i="32"/>
  <c r="AL49" i="32"/>
  <c r="AL26" i="32"/>
  <c r="AL20" i="32"/>
  <c r="AL69" i="32"/>
  <c r="AL63" i="32"/>
  <c r="AL40" i="32"/>
  <c r="AL22" i="32"/>
  <c r="AL57" i="32"/>
  <c r="AL54" i="32"/>
  <c r="AL30" i="32"/>
  <c r="AL60" i="32"/>
  <c r="AL303" i="51"/>
  <c r="AD85" i="45"/>
  <c r="AC12" i="49"/>
  <c r="AC225" i="51"/>
  <c r="AC45" i="51"/>
  <c r="AL312" i="51"/>
  <c r="AC48" i="32"/>
  <c r="AC29" i="49"/>
  <c r="AC244" i="51"/>
  <c r="AC245" i="51" s="1"/>
  <c r="AC188" i="51"/>
  <c r="AL259" i="51"/>
  <c r="AC9" i="32"/>
  <c r="AL193" i="51"/>
  <c r="AL314" i="51" s="1"/>
  <c r="U95" i="45"/>
  <c r="AL306" i="51"/>
  <c r="AL58" i="32"/>
  <c r="AC167" i="51"/>
  <c r="AC168" i="51" s="1"/>
  <c r="AC117" i="51"/>
  <c r="AC54" i="51"/>
  <c r="AL70" i="32"/>
  <c r="AC58" i="51"/>
  <c r="AC59" i="51" s="1"/>
  <c r="AC119" i="51"/>
  <c r="AC120" i="51" s="1"/>
  <c r="AL334" i="51"/>
  <c r="AC197" i="51"/>
  <c r="AL260" i="51"/>
  <c r="AE13" i="39"/>
  <c r="AE14" i="39"/>
  <c r="AC83" i="51"/>
  <c r="AC173" i="51"/>
  <c r="U104" i="45"/>
  <c r="AD104" i="45" s="1"/>
  <c r="AC85" i="49"/>
  <c r="AC171" i="51"/>
  <c r="AC68" i="51"/>
  <c r="AC139" i="51"/>
  <c r="AC140" i="51" s="1"/>
  <c r="AC165" i="51"/>
  <c r="AC166" i="51" s="1"/>
  <c r="AC125" i="51"/>
  <c r="AC126" i="51" s="1"/>
  <c r="AC12" i="32"/>
  <c r="AC70" i="49"/>
  <c r="AC179" i="51"/>
  <c r="AC180" i="51" s="1"/>
  <c r="AC9" i="49"/>
  <c r="AC11" i="32"/>
  <c r="AL104" i="51"/>
  <c r="AL294" i="51" s="1"/>
  <c r="AC11" i="51"/>
  <c r="AC32" i="49"/>
  <c r="AC10" i="32"/>
  <c r="AL15" i="32"/>
  <c r="AC130" i="51"/>
  <c r="AC78" i="51"/>
  <c r="AC229" i="51"/>
  <c r="AC230" i="51" s="1"/>
  <c r="AE25" i="39"/>
  <c r="AL274" i="51"/>
  <c r="AE10" i="39"/>
  <c r="AE17" i="39"/>
  <c r="AC91" i="51"/>
  <c r="AC242" i="51"/>
  <c r="AC243" i="51" s="1"/>
  <c r="AC60" i="51"/>
  <c r="AC61" i="51" s="1"/>
  <c r="AC163" i="51"/>
  <c r="AC164" i="51" s="1"/>
  <c r="AE11" i="39"/>
  <c r="AC36" i="49"/>
  <c r="AE20" i="39"/>
  <c r="AL275" i="51"/>
  <c r="AE23" i="39"/>
  <c r="AC227" i="51"/>
  <c r="AC228" i="51" s="1"/>
  <c r="AC62" i="51"/>
  <c r="AC63" i="51" s="1"/>
  <c r="AD58" i="45"/>
  <c r="AC41" i="51"/>
  <c r="AC220" i="51"/>
  <c r="AD82" i="45"/>
  <c r="AC42" i="49"/>
  <c r="AC248" i="51"/>
  <c r="AC249" i="51" s="1"/>
  <c r="AL187" i="51"/>
  <c r="AL325" i="51" s="1"/>
  <c r="AL21" i="51"/>
  <c r="AE16" i="39"/>
  <c r="AD87" i="45"/>
  <c r="AC177" i="51"/>
  <c r="AC178" i="51" s="1"/>
  <c r="AL283" i="51"/>
  <c r="AE24" i="39"/>
  <c r="U94" i="45" l="1"/>
  <c r="U93" i="45" s="1"/>
  <c r="AC203" i="49"/>
  <c r="AC198" i="49"/>
  <c r="AC80" i="32"/>
  <c r="AD81" i="32"/>
  <c r="AC209" i="49"/>
  <c r="AC205" i="49"/>
  <c r="AL188" i="51"/>
  <c r="AL311" i="51" s="1"/>
  <c r="AL197" i="51"/>
  <c r="AL68" i="32"/>
  <c r="AL10" i="32"/>
  <c r="AL53" i="32"/>
  <c r="AC71" i="32"/>
  <c r="AL66" i="32"/>
  <c r="AL56" i="32"/>
  <c r="AL292" i="51"/>
  <c r="AC95" i="49"/>
  <c r="AC12" i="51"/>
  <c r="AL151" i="51"/>
  <c r="AL313" i="51"/>
  <c r="AC44" i="51"/>
  <c r="AL64" i="32"/>
  <c r="AC43" i="51"/>
  <c r="AC159" i="51"/>
  <c r="AC70" i="51"/>
  <c r="AC235" i="51"/>
  <c r="AE29" i="39"/>
  <c r="AE26" i="39"/>
  <c r="AL91" i="51"/>
  <c r="AC92" i="51"/>
  <c r="AL92" i="51" s="1"/>
  <c r="AC237" i="51"/>
  <c r="AC72" i="51"/>
  <c r="AC116" i="51"/>
  <c r="AC53" i="51"/>
  <c r="AC217" i="51"/>
  <c r="AL194" i="51"/>
  <c r="AL326" i="51" s="1"/>
  <c r="AC67" i="51"/>
  <c r="AC129" i="51"/>
  <c r="AL11" i="51"/>
  <c r="AC75" i="49"/>
  <c r="AC73" i="32"/>
  <c r="AL72" i="32"/>
  <c r="AL52" i="32"/>
  <c r="AD57" i="45"/>
  <c r="AC85" i="51"/>
  <c r="AL25" i="51"/>
  <c r="AL282" i="51" s="1"/>
  <c r="AL217" i="51" l="1"/>
  <c r="AL12" i="51"/>
  <c r="AL71" i="32"/>
  <c r="AC10" i="51"/>
  <c r="AC86" i="51"/>
  <c r="AL86" i="51" s="1"/>
  <c r="AL85" i="51"/>
  <c r="AL304" i="51"/>
  <c r="AL302" i="51"/>
  <c r="AC89" i="51"/>
  <c r="AC175" i="51"/>
  <c r="AC176" i="51" s="1"/>
  <c r="AC89" i="49"/>
  <c r="U105" i="45"/>
  <c r="U26" i="45"/>
  <c r="U25" i="45" s="1"/>
  <c r="U23" i="45" s="1"/>
  <c r="AC22" i="49"/>
  <c r="AE21" i="39"/>
  <c r="U103" i="45" l="1"/>
  <c r="AD103" i="45" s="1"/>
  <c r="AD105" i="45"/>
  <c r="AL10" i="51"/>
  <c r="AC87" i="51"/>
  <c r="AC133" i="51"/>
  <c r="AC134" i="51" s="1"/>
  <c r="AL89" i="51"/>
  <c r="AC90" i="51"/>
  <c r="AL90" i="51" s="1"/>
  <c r="AL277" i="51" l="1"/>
  <c r="AL279" i="51"/>
  <c r="AC88" i="51"/>
  <c r="AL88" i="51" s="1"/>
  <c r="AL87" i="51"/>
  <c r="AL289" i="51" l="1"/>
  <c r="AD11" i="45" l="1"/>
  <c r="AC88" i="38" l="1"/>
  <c r="AC97" i="38" l="1"/>
  <c r="AC90" i="38" l="1"/>
  <c r="AC89" i="38"/>
  <c r="AC131" i="51" l="1"/>
  <c r="AC82" i="51"/>
  <c r="AC49" i="51" l="1"/>
  <c r="AC115" i="51"/>
  <c r="AC160" i="51"/>
  <c r="AC50" i="51"/>
  <c r="AC35" i="51"/>
  <c r="AC38" i="51" s="1"/>
  <c r="AC172" i="51" l="1"/>
  <c r="AC79" i="51"/>
  <c r="AD82" i="51" l="1"/>
  <c r="AD131" i="51"/>
  <c r="AD14" i="48" l="1"/>
  <c r="AM213" i="51" l="1"/>
  <c r="AM322" i="51" s="1"/>
  <c r="AH5" i="32"/>
  <c r="AH35" i="32" l="1"/>
  <c r="AD35" i="32"/>
  <c r="AE10" i="45"/>
  <c r="AE12" i="45"/>
  <c r="AE9" i="45"/>
  <c r="AF35" i="39"/>
  <c r="AM34" i="32"/>
  <c r="AD5" i="32"/>
  <c r="AM4" i="32"/>
  <c r="AM6" i="32"/>
  <c r="AM33" i="32" l="1"/>
  <c r="AE11" i="45" l="1"/>
  <c r="AE4" i="45" l="1"/>
  <c r="AD110" i="51"/>
  <c r="AM36" i="32" l="1"/>
  <c r="AM23" i="32" l="1"/>
  <c r="AD156" i="51"/>
  <c r="AD37" i="51"/>
  <c r="AD111" i="51"/>
  <c r="AM184" i="51" l="1"/>
  <c r="AD109" i="51"/>
  <c r="AD36" i="51"/>
  <c r="AM37" i="32" l="1"/>
  <c r="AD38" i="32"/>
  <c r="AM38" i="32" l="1"/>
  <c r="AE59" i="45" l="1"/>
  <c r="AD82" i="49"/>
  <c r="AM99" i="51" l="1"/>
  <c r="AM100" i="51"/>
  <c r="AM254" i="51"/>
  <c r="AD75" i="51"/>
  <c r="AD240" i="51"/>
  <c r="AD267" i="51"/>
  <c r="AD46" i="51"/>
  <c r="AD239" i="51"/>
  <c r="AD74" i="51"/>
  <c r="AD216" i="51"/>
  <c r="AM185" i="51"/>
  <c r="AD114" i="51"/>
  <c r="AD42" i="51"/>
  <c r="AE56" i="45"/>
  <c r="V55" i="45"/>
  <c r="AD71" i="51"/>
  <c r="AD236" i="51"/>
  <c r="AD55" i="51"/>
  <c r="AD161" i="51"/>
  <c r="AM267" i="51" l="1"/>
  <c r="AM216" i="51"/>
  <c r="AM202" i="51"/>
  <c r="AM318" i="51" s="1"/>
  <c r="AM4" i="51"/>
  <c r="AD73" i="51"/>
  <c r="AD238" i="51"/>
  <c r="AD57" i="51"/>
  <c r="AD264" i="51"/>
  <c r="AM320" i="51" l="1"/>
  <c r="AM198" i="51"/>
  <c r="AM199" i="51"/>
  <c r="AM264" i="51"/>
  <c r="AM38" i="40"/>
  <c r="AE5" i="45"/>
  <c r="AE14" i="45"/>
  <c r="AE13" i="45"/>
  <c r="AE8" i="45"/>
  <c r="AE6" i="45"/>
  <c r="AF30" i="39"/>
  <c r="AF32" i="39"/>
  <c r="AF31" i="39"/>
  <c r="AF33" i="39"/>
  <c r="AF10" i="39"/>
  <c r="AD79" i="32" l="1"/>
  <c r="AE7" i="45"/>
  <c r="AD61" i="49"/>
  <c r="AM8" i="32"/>
  <c r="AM7" i="32"/>
  <c r="AD38" i="49"/>
  <c r="V29" i="45"/>
  <c r="V30" i="45"/>
  <c r="AD139" i="51"/>
  <c r="AD179" i="51"/>
  <c r="AH73" i="32"/>
  <c r="AD244" i="51"/>
  <c r="AD125" i="51"/>
  <c r="W4" i="39"/>
  <c r="W41" i="39" s="1"/>
  <c r="AD12" i="49"/>
  <c r="AD165" i="51"/>
  <c r="AD231" i="51"/>
  <c r="AH14" i="32"/>
  <c r="AD167" i="51"/>
  <c r="AD29" i="49"/>
  <c r="AD121" i="51"/>
  <c r="V28" i="45"/>
  <c r="AD91" i="49"/>
  <c r="AD246" i="51"/>
  <c r="AD93" i="38"/>
  <c r="AD123" i="51"/>
  <c r="AD18" i="49"/>
  <c r="V31" i="45"/>
  <c r="AE109" i="45"/>
  <c r="V27" i="45"/>
  <c r="AD36" i="49"/>
  <c r="AD135" i="51"/>
  <c r="AD137" i="51"/>
  <c r="AD229" i="51"/>
  <c r="AD220" i="51"/>
  <c r="AH48" i="32" l="1"/>
  <c r="AD92" i="32"/>
  <c r="AD136" i="51"/>
  <c r="AH136" i="51"/>
  <c r="AD124" i="51"/>
  <c r="AH124" i="51"/>
  <c r="AD247" i="51"/>
  <c r="AH247" i="51"/>
  <c r="AD180" i="51"/>
  <c r="AH180" i="51"/>
  <c r="AD230" i="51"/>
  <c r="AH230" i="51"/>
  <c r="AD245" i="51"/>
  <c r="AH245" i="51"/>
  <c r="AD59" i="32"/>
  <c r="AH59" i="32"/>
  <c r="AD232" i="51"/>
  <c r="AH232" i="51"/>
  <c r="AD122" i="51"/>
  <c r="AH122" i="51"/>
  <c r="AD168" i="51"/>
  <c r="AH168" i="51"/>
  <c r="AD166" i="51"/>
  <c r="AH166" i="51"/>
  <c r="AD126" i="51"/>
  <c r="AH126" i="51"/>
  <c r="AD140" i="51"/>
  <c r="AH140" i="51"/>
  <c r="AD138" i="51"/>
  <c r="AH138" i="51"/>
  <c r="W42" i="39"/>
  <c r="AD83" i="32"/>
  <c r="AD82" i="32"/>
  <c r="AD91" i="32"/>
  <c r="AD88" i="32"/>
  <c r="AD96" i="38"/>
  <c r="AD94" i="38"/>
  <c r="AD89" i="32"/>
  <c r="AD84" i="32"/>
  <c r="AD85" i="32"/>
  <c r="AD86" i="32"/>
  <c r="AD87" i="32"/>
  <c r="AD94" i="32"/>
  <c r="AD86" i="38"/>
  <c r="AD82" i="38"/>
  <c r="AD83" i="38"/>
  <c r="AD85" i="38"/>
  <c r="W46" i="39"/>
  <c r="AD84" i="38"/>
  <c r="AD90" i="32"/>
  <c r="AD93" i="32"/>
  <c r="AM30" i="51"/>
  <c r="AM284" i="51" s="1"/>
  <c r="AM153" i="51"/>
  <c r="AM145" i="51"/>
  <c r="AM9" i="51"/>
  <c r="AM17" i="51"/>
  <c r="AM26" i="51"/>
  <c r="AM27" i="51"/>
  <c r="AM186" i="51"/>
  <c r="AM191" i="51"/>
  <c r="AM96" i="51"/>
  <c r="AM29" i="51"/>
  <c r="AM8" i="51"/>
  <c r="AM147" i="51"/>
  <c r="AM193" i="51"/>
  <c r="AM314" i="51" s="1"/>
  <c r="AM195" i="51"/>
  <c r="AM189" i="51"/>
  <c r="AM106" i="51"/>
  <c r="AM196" i="51"/>
  <c r="AM102" i="51"/>
  <c r="AM152" i="51"/>
  <c r="AM103" i="51"/>
  <c r="AM7" i="51"/>
  <c r="AM6" i="51"/>
  <c r="AM190" i="51"/>
  <c r="AM146" i="51"/>
  <c r="AM148" i="51"/>
  <c r="AM16" i="51"/>
  <c r="AM101" i="51"/>
  <c r="AM105" i="51"/>
  <c r="AM5" i="51"/>
  <c r="AM22" i="51"/>
  <c r="AM144" i="51"/>
  <c r="AM255" i="51"/>
  <c r="AM257" i="51"/>
  <c r="AM261" i="51"/>
  <c r="AM256" i="51"/>
  <c r="AM37" i="40"/>
  <c r="AE90" i="45"/>
  <c r="AE88" i="45"/>
  <c r="AE84" i="45"/>
  <c r="AE85" i="45"/>
  <c r="AE83" i="45"/>
  <c r="AE89" i="45"/>
  <c r="AE58" i="45"/>
  <c r="AF25" i="39"/>
  <c r="AF34" i="39"/>
  <c r="AF20" i="39"/>
  <c r="AF26" i="39"/>
  <c r="AF22" i="39"/>
  <c r="AF23" i="39"/>
  <c r="AF14" i="39"/>
  <c r="AF11" i="39"/>
  <c r="AF8" i="39"/>
  <c r="AF6" i="39"/>
  <c r="AF17" i="39"/>
  <c r="AF9" i="39"/>
  <c r="AF13" i="39"/>
  <c r="AF15" i="39"/>
  <c r="AF7" i="39"/>
  <c r="AM31" i="32"/>
  <c r="AM26" i="32"/>
  <c r="AM21" i="32"/>
  <c r="AM25" i="32"/>
  <c r="AM40" i="32"/>
  <c r="AM30" i="32"/>
  <c r="AM49" i="32"/>
  <c r="AM56" i="32"/>
  <c r="AM51" i="32"/>
  <c r="AM64" i="32"/>
  <c r="AM22" i="32"/>
  <c r="AM55" i="32"/>
  <c r="AM42" i="32"/>
  <c r="AM18" i="32"/>
  <c r="AM28" i="32"/>
  <c r="AM19" i="32"/>
  <c r="AM69" i="32"/>
  <c r="AM27" i="32"/>
  <c r="AM54" i="32"/>
  <c r="AM39" i="32"/>
  <c r="AM43" i="32"/>
  <c r="AM45" i="32"/>
  <c r="AM20" i="32"/>
  <c r="AM52" i="32"/>
  <c r="AM17" i="32"/>
  <c r="AM50" i="32"/>
  <c r="AM63" i="32"/>
  <c r="AM44" i="32"/>
  <c r="AM46" i="32"/>
  <c r="AM66" i="32"/>
  <c r="AM32" i="32"/>
  <c r="AM57" i="32"/>
  <c r="AM67" i="32"/>
  <c r="AM68" i="32"/>
  <c r="AM65" i="32"/>
  <c r="AM41" i="32"/>
  <c r="AM16" i="32"/>
  <c r="AM29" i="32"/>
  <c r="AM60" i="32"/>
  <c r="AM53" i="32"/>
  <c r="AD9" i="49"/>
  <c r="AD5" i="49"/>
  <c r="AD67" i="51"/>
  <c r="AD129" i="51"/>
  <c r="AD188" i="51"/>
  <c r="AM259" i="51"/>
  <c r="AD116" i="51"/>
  <c r="AD53" i="51"/>
  <c r="AD217" i="51"/>
  <c r="AM194" i="51"/>
  <c r="AD235" i="51"/>
  <c r="AD70" i="51"/>
  <c r="AM58" i="32"/>
  <c r="AD32" i="49"/>
  <c r="V94" i="45" s="1"/>
  <c r="AD83" i="51"/>
  <c r="AD173" i="51"/>
  <c r="AD119" i="51"/>
  <c r="AD58" i="51"/>
  <c r="AM47" i="32"/>
  <c r="AD48" i="32"/>
  <c r="AD163" i="51"/>
  <c r="AD60" i="51"/>
  <c r="AD43" i="51"/>
  <c r="AD159" i="51"/>
  <c r="AD117" i="51"/>
  <c r="AD54" i="51"/>
  <c r="AD14" i="32"/>
  <c r="AM13" i="32"/>
  <c r="AD9" i="32"/>
  <c r="AD95" i="49"/>
  <c r="AD78" i="51"/>
  <c r="AD130" i="51"/>
  <c r="AD227" i="51"/>
  <c r="AD62" i="51"/>
  <c r="AD11" i="51"/>
  <c r="AM104" i="51"/>
  <c r="AD11" i="32"/>
  <c r="AD171" i="51"/>
  <c r="AD68" i="51"/>
  <c r="AD197" i="51"/>
  <c r="AM260" i="51"/>
  <c r="AD70" i="49"/>
  <c r="AD91" i="51"/>
  <c r="AH92" i="51" s="1"/>
  <c r="AQ92" i="51" s="1"/>
  <c r="AD242" i="51"/>
  <c r="AD73" i="32"/>
  <c r="AM72" i="32"/>
  <c r="AD71" i="32"/>
  <c r="AM70" i="32"/>
  <c r="V104" i="45"/>
  <c r="AE104" i="45" s="1"/>
  <c r="AD85" i="49"/>
  <c r="AD209" i="49" s="1"/>
  <c r="AD12" i="51"/>
  <c r="AM151" i="51"/>
  <c r="AM15" i="32"/>
  <c r="AD10" i="32"/>
  <c r="AD64" i="49"/>
  <c r="AD45" i="51"/>
  <c r="AD225" i="51"/>
  <c r="AD12" i="32"/>
  <c r="AD237" i="51"/>
  <c r="AD72" i="51"/>
  <c r="AD177" i="51"/>
  <c r="AD75" i="49"/>
  <c r="W47" i="39"/>
  <c r="AD44" i="51"/>
  <c r="AD95" i="38"/>
  <c r="W43" i="39"/>
  <c r="AD42" i="49"/>
  <c r="AD199" i="49"/>
  <c r="AD211" i="49"/>
  <c r="AD210" i="49"/>
  <c r="AD248" i="51"/>
  <c r="AD195" i="49"/>
  <c r="AD178" i="51" l="1"/>
  <c r="AH178" i="51"/>
  <c r="AD61" i="51"/>
  <c r="AH61" i="51"/>
  <c r="AD164" i="51"/>
  <c r="AH164" i="51"/>
  <c r="AD243" i="51"/>
  <c r="AH243" i="51"/>
  <c r="AD63" i="51"/>
  <c r="AH63" i="51"/>
  <c r="AD59" i="51"/>
  <c r="AH59" i="51"/>
  <c r="AD249" i="51"/>
  <c r="AH249" i="51"/>
  <c r="AD228" i="51"/>
  <c r="AH228" i="51"/>
  <c r="AD120" i="51"/>
  <c r="AH120" i="51"/>
  <c r="AD198" i="49"/>
  <c r="AD200" i="49"/>
  <c r="AM306" i="51"/>
  <c r="AD80" i="32"/>
  <c r="AE81" i="32"/>
  <c r="AD196" i="49"/>
  <c r="AM280" i="51"/>
  <c r="AM313" i="51"/>
  <c r="AM294" i="51"/>
  <c r="AM334" i="51"/>
  <c r="AM312" i="51"/>
  <c r="AM293" i="51"/>
  <c r="AM304" i="51"/>
  <c r="AM275" i="51"/>
  <c r="AM274" i="51"/>
  <c r="AM217" i="51"/>
  <c r="AM28" i="51"/>
  <c r="AM283" i="51" s="1"/>
  <c r="AM12" i="51"/>
  <c r="AM149" i="51"/>
  <c r="AM303" i="51" s="1"/>
  <c r="AM197" i="51"/>
  <c r="AM21" i="51"/>
  <c r="AM326" i="51"/>
  <c r="AM188" i="51"/>
  <c r="AM311" i="51" s="1"/>
  <c r="AM40" i="40"/>
  <c r="AE57" i="45"/>
  <c r="AE87" i="45"/>
  <c r="AE82" i="45"/>
  <c r="AF29" i="39"/>
  <c r="AF16" i="39"/>
  <c r="AF4" i="39"/>
  <c r="AM10" i="32"/>
  <c r="AM24" i="32"/>
  <c r="AM12" i="32"/>
  <c r="AM11" i="32"/>
  <c r="AM9" i="32"/>
  <c r="AM71" i="32"/>
  <c r="AD175" i="51"/>
  <c r="AD89" i="51"/>
  <c r="AH90" i="51" s="1"/>
  <c r="AQ90" i="51" s="1"/>
  <c r="V95" i="45"/>
  <c r="V93" i="45" s="1"/>
  <c r="AD92" i="51"/>
  <c r="AM92" i="51" s="1"/>
  <c r="AM91" i="51"/>
  <c r="AD89" i="49"/>
  <c r="V105" i="45"/>
  <c r="AD207" i="49"/>
  <c r="AD57" i="49"/>
  <c r="AD10" i="51"/>
  <c r="AM11" i="51"/>
  <c r="AD206" i="49"/>
  <c r="AM292" i="51"/>
  <c r="W45" i="39"/>
  <c r="W44" i="39"/>
  <c r="AD85" i="51"/>
  <c r="AH86" i="51" s="1"/>
  <c r="AQ86" i="51" s="1"/>
  <c r="AD176" i="51" l="1"/>
  <c r="AH176" i="51"/>
  <c r="V103" i="45"/>
  <c r="AE103" i="45" s="1"/>
  <c r="AE105" i="45"/>
  <c r="AD87" i="38"/>
  <c r="AD203" i="49"/>
  <c r="AM302" i="51"/>
  <c r="AM10" i="51"/>
  <c r="AM279" i="51" s="1"/>
  <c r="AM187" i="51"/>
  <c r="AM325" i="51" s="1"/>
  <c r="AM25" i="51"/>
  <c r="AM282" i="51" s="1"/>
  <c r="AM39" i="40"/>
  <c r="AM356" i="40" s="1"/>
  <c r="AF21" i="39"/>
  <c r="AF24" i="39"/>
  <c r="AD208" i="49"/>
  <c r="AD197" i="49"/>
  <c r="AD133" i="51"/>
  <c r="AD87" i="51"/>
  <c r="AH88" i="51" s="1"/>
  <c r="AQ88" i="51" s="1"/>
  <c r="AD41" i="51"/>
  <c r="AD86" i="51"/>
  <c r="AM86" i="51" s="1"/>
  <c r="AM85" i="51"/>
  <c r="AD90" i="51"/>
  <c r="AM90" i="51" s="1"/>
  <c r="AM89" i="51"/>
  <c r="AD134" i="51" l="1"/>
  <c r="AH134" i="51"/>
  <c r="AM277" i="51"/>
  <c r="AM87" i="51"/>
  <c r="AD88" i="51"/>
  <c r="AM88" i="51" s="1"/>
  <c r="V26" i="45"/>
  <c r="V25" i="45" s="1"/>
  <c r="V23" i="45" s="1"/>
  <c r="AD22" i="49"/>
  <c r="AD205" i="49"/>
  <c r="AM289" i="51" l="1"/>
  <c r="AM252" i="51" l="1"/>
  <c r="AD88" i="38" l="1"/>
  <c r="AD89" i="38" l="1"/>
  <c r="AD97" i="38" l="1"/>
  <c r="AD90" i="38" l="1"/>
  <c r="AM98" i="51" l="1"/>
  <c r="AD115" i="51"/>
  <c r="AD49" i="51"/>
  <c r="AD160" i="51"/>
  <c r="AD50" i="51"/>
  <c r="AD172" i="51" l="1"/>
  <c r="AD79" i="51"/>
  <c r="AD35" i="51"/>
  <c r="AD38" i="51" s="1"/>
  <c r="AM97" i="51" l="1"/>
  <c r="AM296" i="51" s="1"/>
  <c r="Y213" i="51" l="1"/>
  <c r="AN213" i="51"/>
  <c r="Y212" i="51" l="1"/>
  <c r="Y322" i="51" s="1"/>
  <c r="AN212" i="51"/>
  <c r="AN322" i="51" s="1"/>
  <c r="Y120" i="49" l="1"/>
  <c r="AE35" i="51"/>
  <c r="AE172" i="51"/>
  <c r="Y172" i="51" s="1"/>
  <c r="Y169" i="49"/>
  <c r="AE79" i="51"/>
  <c r="Y79" i="51" s="1"/>
  <c r="AE115" i="51"/>
  <c r="Y115" i="51" s="1"/>
  <c r="Y131" i="49"/>
  <c r="AE49" i="51"/>
  <c r="Y49" i="51" s="1"/>
  <c r="Y132" i="49"/>
  <c r="AE50" i="51"/>
  <c r="Y50" i="51" s="1"/>
  <c r="AE160" i="51"/>
  <c r="Y160" i="51" s="1"/>
  <c r="Y35" i="51" l="1"/>
  <c r="AE82" i="51"/>
  <c r="Y82" i="51" s="1"/>
  <c r="AE131" i="51"/>
  <c r="Y131" i="51" s="1"/>
  <c r="Y172" i="49"/>
  <c r="Q49" i="45" l="1"/>
  <c r="Y252" i="51" l="1"/>
  <c r="AN252" i="51"/>
  <c r="Y76" i="38" l="1"/>
  <c r="Y75" i="38" l="1"/>
  <c r="Y97" i="38" s="1"/>
  <c r="AE97" i="38"/>
  <c r="Y97" i="51"/>
  <c r="AN97" i="51"/>
  <c r="Y6" i="32" l="1"/>
  <c r="AN6" i="32" l="1"/>
  <c r="Y33" i="32"/>
  <c r="AI5" i="32"/>
  <c r="Y36" i="32"/>
  <c r="Y4" i="32" l="1"/>
  <c r="AG35" i="39"/>
  <c r="R35" i="39"/>
  <c r="Q10" i="45"/>
  <c r="AF10" i="45"/>
  <c r="Q4" i="45"/>
  <c r="AF4" i="45"/>
  <c r="R20" i="39"/>
  <c r="AG20" i="39"/>
  <c r="AE5" i="32"/>
  <c r="AN4" i="32"/>
  <c r="AN33" i="32"/>
  <c r="Q9" i="45"/>
  <c r="AF9" i="45"/>
  <c r="Q12" i="45"/>
  <c r="AF12" i="45"/>
  <c r="AN36" i="32"/>
  <c r="AE110" i="51"/>
  <c r="Y110" i="51" s="1"/>
  <c r="Y109" i="49"/>
  <c r="Z5" i="32" l="1"/>
  <c r="AE35" i="32"/>
  <c r="AI35" i="32"/>
  <c r="Y34" i="32"/>
  <c r="Z35" i="32" s="1"/>
  <c r="AN34" i="32"/>
  <c r="Y5" i="32"/>
  <c r="Y31" i="38"/>
  <c r="Y35" i="32" l="1"/>
  <c r="AG5" i="39"/>
  <c r="Q11" i="45" l="1"/>
  <c r="AF11" i="45"/>
  <c r="R5" i="39"/>
  <c r="Y184" i="51" l="1"/>
  <c r="AN184" i="51"/>
  <c r="Y37" i="32" l="1"/>
  <c r="AN37" i="32" l="1"/>
  <c r="AE38" i="32"/>
  <c r="Y38" i="32" s="1"/>
  <c r="AN38" i="32" l="1"/>
  <c r="Q72" i="45" l="1"/>
  <c r="Y53" i="38" l="1"/>
  <c r="Y99" i="51"/>
  <c r="AN99" i="51"/>
  <c r="AE216" i="51"/>
  <c r="Y185" i="51"/>
  <c r="AN185" i="51"/>
  <c r="Q56" i="45"/>
  <c r="AF56" i="45"/>
  <c r="Y100" i="51"/>
  <c r="AN100" i="51"/>
  <c r="Y128" i="49"/>
  <c r="AE267" i="51"/>
  <c r="AN267" i="51" s="1"/>
  <c r="AE46" i="51"/>
  <c r="Y46" i="51" s="1"/>
  <c r="Y202" i="51" l="1"/>
  <c r="Y318" i="51" s="1"/>
  <c r="AN202" i="51"/>
  <c r="Y267" i="51"/>
  <c r="Y216" i="51"/>
  <c r="AN216" i="51"/>
  <c r="Y4" i="51"/>
  <c r="AN4" i="51"/>
  <c r="Y17" i="49"/>
  <c r="Y23" i="32"/>
  <c r="Y67" i="38"/>
  <c r="Q19" i="45"/>
  <c r="AF59" i="45"/>
  <c r="Y104" i="49"/>
  <c r="Y71" i="38"/>
  <c r="Y63" i="49"/>
  <c r="Y64" i="38" l="1"/>
  <c r="AG31" i="39"/>
  <c r="R31" i="39"/>
  <c r="AG32" i="39"/>
  <c r="R32" i="39"/>
  <c r="Q5" i="45"/>
  <c r="AF5" i="45"/>
  <c r="Q8" i="45"/>
  <c r="AF8" i="45"/>
  <c r="Y164" i="49"/>
  <c r="AE74" i="51"/>
  <c r="Y74" i="51" s="1"/>
  <c r="AE239" i="51"/>
  <c r="Y239" i="51" s="1"/>
  <c r="Q6" i="45"/>
  <c r="AF6" i="45"/>
  <c r="AE264" i="51"/>
  <c r="Y118" i="49"/>
  <c r="Y254" i="51"/>
  <c r="AN254" i="51"/>
  <c r="Y199" i="51"/>
  <c r="AN199" i="51"/>
  <c r="Y62" i="49"/>
  <c r="AE61" i="49"/>
  <c r="Y61" i="49" s="1"/>
  <c r="Y161" i="49"/>
  <c r="AE236" i="51"/>
  <c r="Y236" i="51" s="1"/>
  <c r="AE71" i="51"/>
  <c r="Y71" i="51" s="1"/>
  <c r="AE55" i="51"/>
  <c r="Y55" i="51" s="1"/>
  <c r="AE161" i="51"/>
  <c r="Y161" i="51" s="1"/>
  <c r="Y137" i="49"/>
  <c r="Y112" i="49"/>
  <c r="AE37" i="51"/>
  <c r="Y37" i="51" s="1"/>
  <c r="AE156" i="51"/>
  <c r="Y156" i="51" s="1"/>
  <c r="AE57" i="51"/>
  <c r="Y57" i="51" s="1"/>
  <c r="Y153" i="49"/>
  <c r="AN23" i="32"/>
  <c r="AE82" i="49"/>
  <c r="Y82" i="49" s="1"/>
  <c r="Y83" i="49"/>
  <c r="Y70" i="38"/>
  <c r="AN320" i="51"/>
  <c r="AN318" i="51"/>
  <c r="AN38" i="40"/>
  <c r="R30" i="39"/>
  <c r="AG30" i="39"/>
  <c r="Y198" i="51"/>
  <c r="AN198" i="51"/>
  <c r="Q59" i="45"/>
  <c r="Q55" i="45" s="1"/>
  <c r="W55" i="45"/>
  <c r="Y124" i="49"/>
  <c r="AE114" i="51"/>
  <c r="Y114" i="51" s="1"/>
  <c r="AE42" i="51"/>
  <c r="Y42" i="51" s="1"/>
  <c r="Y69" i="49"/>
  <c r="Y72" i="38"/>
  <c r="Y56" i="38"/>
  <c r="Y55" i="38"/>
  <c r="Y8" i="32"/>
  <c r="Y7" i="32" l="1"/>
  <c r="Y79" i="32" s="1"/>
  <c r="AE79" i="32"/>
  <c r="AG33" i="39"/>
  <c r="R33" i="39"/>
  <c r="Q7" i="45"/>
  <c r="AF7" i="45"/>
  <c r="Y77" i="49"/>
  <c r="Y264" i="51"/>
  <c r="AN264" i="51"/>
  <c r="AG10" i="39"/>
  <c r="AN7" i="32"/>
  <c r="Y108" i="49"/>
  <c r="AE36" i="51"/>
  <c r="AE109" i="51"/>
  <c r="Y109" i="51" s="1"/>
  <c r="Y163" i="49"/>
  <c r="AE73" i="51"/>
  <c r="Y73" i="51" s="1"/>
  <c r="AE238" i="51"/>
  <c r="Y238" i="51" s="1"/>
  <c r="Y110" i="49"/>
  <c r="AE111" i="51"/>
  <c r="Y111" i="51" s="1"/>
  <c r="Q14" i="45"/>
  <c r="AF14" i="45"/>
  <c r="AN8" i="32"/>
  <c r="Y6" i="49"/>
  <c r="Q13" i="45"/>
  <c r="AF13" i="45"/>
  <c r="Y165" i="49"/>
  <c r="AE240" i="51"/>
  <c r="Y240" i="51" s="1"/>
  <c r="AE75" i="51"/>
  <c r="Y75" i="51" s="1"/>
  <c r="Y297" i="51" l="1"/>
  <c r="Y36" i="51"/>
  <c r="AE38" i="51"/>
  <c r="Y38" i="51" s="1"/>
  <c r="Y286" i="51" l="1"/>
  <c r="Q57" i="45"/>
  <c r="AF57" i="45"/>
  <c r="Y38" i="38"/>
  <c r="Q58" i="45"/>
  <c r="AF58" i="45"/>
  <c r="Y147" i="51" l="1"/>
  <c r="AN147" i="51"/>
  <c r="Y148" i="51"/>
  <c r="AN148" i="51"/>
  <c r="Y9" i="51"/>
  <c r="AN9" i="51"/>
  <c r="Y101" i="51"/>
  <c r="AN101" i="51"/>
  <c r="AE11" i="51"/>
  <c r="Y104" i="51"/>
  <c r="AN104" i="51"/>
  <c r="Y151" i="51" l="1"/>
  <c r="AE12" i="51"/>
  <c r="AN151" i="51"/>
  <c r="Y153" i="51"/>
  <c r="AN153" i="51"/>
  <c r="Y16" i="51"/>
  <c r="AN16" i="51"/>
  <c r="Y102" i="51"/>
  <c r="Y293" i="51" s="1"/>
  <c r="AN102" i="51"/>
  <c r="AN293" i="51" s="1"/>
  <c r="Y144" i="51"/>
  <c r="AN144" i="51"/>
  <c r="Y106" i="51"/>
  <c r="AN106" i="51"/>
  <c r="Y6" i="51"/>
  <c r="AN6" i="51"/>
  <c r="Y5" i="51"/>
  <c r="AN5" i="51"/>
  <c r="Y7" i="51"/>
  <c r="AN7" i="51"/>
  <c r="Y152" i="51"/>
  <c r="AN152" i="51"/>
  <c r="Y11" i="51"/>
  <c r="AN11" i="51"/>
  <c r="Y8" i="51"/>
  <c r="AN8" i="51"/>
  <c r="Y96" i="51"/>
  <c r="AN96" i="51"/>
  <c r="Y17" i="51"/>
  <c r="AN17" i="51"/>
  <c r="Y103" i="51"/>
  <c r="AN103" i="51"/>
  <c r="Y53" i="49"/>
  <c r="Y280" i="51" l="1"/>
  <c r="AN292" i="51"/>
  <c r="Y304" i="51"/>
  <c r="Y292" i="51"/>
  <c r="Y275" i="51"/>
  <c r="Y274" i="51"/>
  <c r="AG34" i="39"/>
  <c r="R34" i="39"/>
  <c r="AN275" i="51"/>
  <c r="AN304" i="51"/>
  <c r="AN274" i="51"/>
  <c r="Y149" i="51"/>
  <c r="Y303" i="51" s="1"/>
  <c r="AN149" i="51"/>
  <c r="AN303" i="51" s="1"/>
  <c r="Y12" i="51"/>
  <c r="AN12" i="51"/>
  <c r="AN280" i="51"/>
  <c r="AE10" i="51"/>
  <c r="Y10" i="49"/>
  <c r="X47" i="39"/>
  <c r="Y302" i="51" l="1"/>
  <c r="AN302" i="51"/>
  <c r="Y67" i="32"/>
  <c r="Y10" i="51"/>
  <c r="AN10" i="51"/>
  <c r="Y60" i="32"/>
  <c r="R29" i="39"/>
  <c r="R47" i="39" s="1"/>
  <c r="AG29" i="39"/>
  <c r="AI14" i="32"/>
  <c r="Y17" i="32"/>
  <c r="Y45" i="32"/>
  <c r="Y19" i="32"/>
  <c r="Y25" i="32"/>
  <c r="Y28" i="32"/>
  <c r="Y53" i="32"/>
  <c r="Q53" i="45"/>
  <c r="Y27" i="32"/>
  <c r="Y41" i="32"/>
  <c r="Y24" i="38"/>
  <c r="Y46" i="32"/>
  <c r="Y16" i="49"/>
  <c r="Y10" i="38"/>
  <c r="Y52" i="49"/>
  <c r="Q62" i="45"/>
  <c r="Q52" i="45"/>
  <c r="Q74" i="45"/>
  <c r="Q79" i="45"/>
  <c r="Q78" i="45"/>
  <c r="Y63" i="32"/>
  <c r="Y18" i="32"/>
  <c r="Y8" i="38"/>
  <c r="Y11" i="38"/>
  <c r="Y62" i="38"/>
  <c r="Y32" i="32"/>
  <c r="Y51" i="32"/>
  <c r="Y7" i="38"/>
  <c r="Q76" i="45"/>
  <c r="Y13" i="38"/>
  <c r="Y70" i="32"/>
  <c r="Y44" i="32"/>
  <c r="Y4" i="38"/>
  <c r="Y31" i="32"/>
  <c r="Y60" i="38"/>
  <c r="Y69" i="32"/>
  <c r="Q67" i="45"/>
  <c r="Y17" i="38"/>
  <c r="Y44" i="49"/>
  <c r="Y277" i="51" l="1"/>
  <c r="Y279" i="51"/>
  <c r="Q109" i="45"/>
  <c r="AF109" i="45"/>
  <c r="Y34" i="38"/>
  <c r="Y52" i="32"/>
  <c r="Y43" i="32"/>
  <c r="Y88" i="32" s="1"/>
  <c r="AE88" i="32"/>
  <c r="Y64" i="32"/>
  <c r="Y39" i="32"/>
  <c r="Y13" i="32"/>
  <c r="Z14" i="32" s="1"/>
  <c r="Y80" i="49"/>
  <c r="Y8" i="49"/>
  <c r="AI73" i="32"/>
  <c r="AN69" i="32"/>
  <c r="Q77" i="45"/>
  <c r="Q48" i="45"/>
  <c r="Q71" i="45"/>
  <c r="AE84" i="32"/>
  <c r="Y57" i="32"/>
  <c r="R15" i="39"/>
  <c r="AG15" i="39"/>
  <c r="AE72" i="51"/>
  <c r="Y72" i="51" s="1"/>
  <c r="AE237" i="51"/>
  <c r="Y237" i="51" s="1"/>
  <c r="Y162" i="49"/>
  <c r="Y39" i="49"/>
  <c r="AE38" i="49"/>
  <c r="Y38" i="49" s="1"/>
  <c r="AN28" i="32"/>
  <c r="Q65" i="45"/>
  <c r="Y105" i="51"/>
  <c r="Y294" i="51" s="1"/>
  <c r="AN105" i="51"/>
  <c r="AN294" i="51" s="1"/>
  <c r="Q73" i="45"/>
  <c r="AI59" i="32"/>
  <c r="Y29" i="38"/>
  <c r="Y189" i="51"/>
  <c r="AN189" i="51"/>
  <c r="AN46" i="32"/>
  <c r="Y16" i="32"/>
  <c r="AN25" i="32"/>
  <c r="Y40" i="32"/>
  <c r="AE246" i="51"/>
  <c r="AI247" i="51" s="1"/>
  <c r="Z247" i="51" s="1"/>
  <c r="Y187" i="49"/>
  <c r="Y150" i="49"/>
  <c r="AE229" i="51"/>
  <c r="AI230" i="51" s="1"/>
  <c r="AN70" i="32"/>
  <c r="AE217" i="51"/>
  <c r="Y194" i="51"/>
  <c r="AN194" i="51"/>
  <c r="AI48" i="32"/>
  <c r="Y30" i="38"/>
  <c r="Y186" i="51"/>
  <c r="AN186" i="51"/>
  <c r="Y61" i="32"/>
  <c r="Y191" i="51"/>
  <c r="AN191" i="51"/>
  <c r="AN43" i="32"/>
  <c r="X46" i="39"/>
  <c r="AN53" i="32"/>
  <c r="Y26" i="38"/>
  <c r="Y59" i="38"/>
  <c r="AN64" i="32"/>
  <c r="AN60" i="32"/>
  <c r="Y6" i="38"/>
  <c r="Y15" i="32"/>
  <c r="Y147" i="49"/>
  <c r="AE167" i="51"/>
  <c r="AI168" i="51" s="1"/>
  <c r="Z168" i="51" s="1"/>
  <c r="Y55" i="32"/>
  <c r="Y68" i="49"/>
  <c r="Y18" i="38"/>
  <c r="Y26" i="51"/>
  <c r="AN26" i="51"/>
  <c r="Y68" i="32"/>
  <c r="AN51" i="32"/>
  <c r="AE129" i="51"/>
  <c r="Y129" i="51" s="1"/>
  <c r="Y157" i="49"/>
  <c r="AE67" i="51"/>
  <c r="Y67" i="51" s="1"/>
  <c r="AE188" i="51"/>
  <c r="Y259" i="51"/>
  <c r="AN259" i="51"/>
  <c r="Y27" i="38"/>
  <c r="Y20" i="32"/>
  <c r="Y28" i="38"/>
  <c r="Y54" i="32"/>
  <c r="AN19" i="32"/>
  <c r="Q110" i="45"/>
  <c r="Y43" i="49"/>
  <c r="AE42" i="49"/>
  <c r="Y42" i="49" s="1"/>
  <c r="Y78" i="49"/>
  <c r="Y51" i="49"/>
  <c r="Y23" i="38"/>
  <c r="Q75" i="45"/>
  <c r="R17" i="39"/>
  <c r="AG17" i="39"/>
  <c r="AN39" i="32"/>
  <c r="Y22" i="51"/>
  <c r="AN22" i="51"/>
  <c r="Y146" i="49"/>
  <c r="AE165" i="51"/>
  <c r="AI166" i="51" s="1"/>
  <c r="Z166" i="51" s="1"/>
  <c r="AN18" i="32"/>
  <c r="Y26" i="32"/>
  <c r="Q100" i="45"/>
  <c r="AN63" i="32"/>
  <c r="Y39" i="38"/>
  <c r="AN27" i="32"/>
  <c r="AE58" i="51"/>
  <c r="AI59" i="51" s="1"/>
  <c r="AE119" i="51"/>
  <c r="AI120" i="51" s="1"/>
  <c r="Z120" i="51" s="1"/>
  <c r="Y140" i="49"/>
  <c r="Q99" i="45"/>
  <c r="AN277" i="51"/>
  <c r="AN279" i="51"/>
  <c r="Y255" i="51"/>
  <c r="AN255" i="51"/>
  <c r="AN31" i="32"/>
  <c r="Y22" i="38"/>
  <c r="Y42" i="32"/>
  <c r="AE32" i="49"/>
  <c r="AE198" i="49" s="1"/>
  <c r="Y33" i="49"/>
  <c r="Y29" i="51"/>
  <c r="AN29" i="51"/>
  <c r="Y195" i="51"/>
  <c r="AN195" i="51"/>
  <c r="Q90" i="45"/>
  <c r="AF90" i="45"/>
  <c r="Y56" i="32"/>
  <c r="Y114" i="49"/>
  <c r="Y12" i="32"/>
  <c r="AN17" i="32"/>
  <c r="AE12" i="32"/>
  <c r="AN12" i="32" s="1"/>
  <c r="Y257" i="51"/>
  <c r="AN257" i="51"/>
  <c r="AN44" i="32"/>
  <c r="R13" i="39"/>
  <c r="AG13" i="39"/>
  <c r="Q89" i="45"/>
  <c r="AF89" i="45"/>
  <c r="Y5" i="38"/>
  <c r="Y145" i="51"/>
  <c r="AN145" i="51"/>
  <c r="Y190" i="51"/>
  <c r="AN190" i="51"/>
  <c r="Y50" i="32"/>
  <c r="AN52" i="32"/>
  <c r="Y158" i="49"/>
  <c r="AE171" i="51"/>
  <c r="Y171" i="51" s="1"/>
  <c r="AE68" i="51"/>
  <c r="Y68" i="51" s="1"/>
  <c r="Y30" i="32"/>
  <c r="AN41" i="32"/>
  <c r="Y9" i="38"/>
  <c r="Y196" i="51"/>
  <c r="AN196" i="51"/>
  <c r="AE125" i="51"/>
  <c r="AI126" i="51" s="1"/>
  <c r="Z126" i="51" s="1"/>
  <c r="Y143" i="49"/>
  <c r="Y65" i="32"/>
  <c r="R26" i="39"/>
  <c r="AG26" i="39"/>
  <c r="AN45" i="32"/>
  <c r="AE14" i="32"/>
  <c r="AN13" i="32"/>
  <c r="AE9" i="32"/>
  <c r="AN67" i="32"/>
  <c r="AE220" i="51"/>
  <c r="Y115" i="49"/>
  <c r="Y81" i="49"/>
  <c r="Y66" i="38"/>
  <c r="Y58" i="38"/>
  <c r="Y59" i="49"/>
  <c r="Y61" i="38"/>
  <c r="Y185" i="49"/>
  <c r="AE242" i="51"/>
  <c r="AI243" i="51" s="1"/>
  <c r="Z243" i="51" s="1"/>
  <c r="AE91" i="51"/>
  <c r="AI92" i="51" s="1"/>
  <c r="AR92" i="51" s="1"/>
  <c r="AN32" i="32"/>
  <c r="Y146" i="51"/>
  <c r="AN146" i="51"/>
  <c r="Y49" i="32"/>
  <c r="Q20" i="45"/>
  <c r="Y69" i="38"/>
  <c r="Y12" i="38"/>
  <c r="AE123" i="51"/>
  <c r="AI124" i="51" s="1"/>
  <c r="Z124" i="51" s="1"/>
  <c r="Y142" i="49"/>
  <c r="R7" i="39"/>
  <c r="AG7" i="39"/>
  <c r="Y66" i="32"/>
  <c r="Y79" i="49"/>
  <c r="Y97" i="49"/>
  <c r="Y22" i="32"/>
  <c r="Y45" i="38"/>
  <c r="Y60" i="49"/>
  <c r="AE92" i="32" l="1"/>
  <c r="X4" i="39"/>
  <c r="X41" i="39" s="1"/>
  <c r="X42" i="39"/>
  <c r="Y306" i="51"/>
  <c r="Y326" i="51"/>
  <c r="Y312" i="51"/>
  <c r="AE94" i="32"/>
  <c r="AE59" i="32"/>
  <c r="Y82" i="32"/>
  <c r="Y87" i="32"/>
  <c r="Y93" i="32"/>
  <c r="Y91" i="32"/>
  <c r="Y29" i="32"/>
  <c r="AE85" i="32"/>
  <c r="AE89" i="32"/>
  <c r="AE86" i="32"/>
  <c r="Y14" i="38"/>
  <c r="AE86" i="38"/>
  <c r="AE82" i="38"/>
  <c r="AE82" i="32"/>
  <c r="Y63" i="38"/>
  <c r="Y96" i="38" s="1"/>
  <c r="AE96" i="38"/>
  <c r="AE94" i="38"/>
  <c r="Y32" i="38"/>
  <c r="Y47" i="32"/>
  <c r="AE90" i="32"/>
  <c r="Y19" i="38"/>
  <c r="Y83" i="38" s="1"/>
  <c r="AE83" i="38"/>
  <c r="Y37" i="38"/>
  <c r="AE87" i="38"/>
  <c r="AE87" i="32"/>
  <c r="AE91" i="32"/>
  <c r="AE206" i="49"/>
  <c r="AN9" i="32"/>
  <c r="AF81" i="32"/>
  <c r="Y65" i="38"/>
  <c r="Y95" i="38" s="1"/>
  <c r="AE95" i="38"/>
  <c r="Y54" i="38"/>
  <c r="Y93" i="38" s="1"/>
  <c r="AE93" i="38"/>
  <c r="AE93" i="32"/>
  <c r="AE85" i="38"/>
  <c r="Y21" i="32"/>
  <c r="Y83" i="32" s="1"/>
  <c r="AE83" i="32"/>
  <c r="Y58" i="32"/>
  <c r="AE71" i="32"/>
  <c r="AN71" i="32" s="1"/>
  <c r="Y72" i="32"/>
  <c r="Y182" i="49"/>
  <c r="AE177" i="51"/>
  <c r="AI178" i="51" s="1"/>
  <c r="Z178" i="51" s="1"/>
  <c r="Y24" i="32"/>
  <c r="AE199" i="49"/>
  <c r="AN66" i="32"/>
  <c r="Y14" i="32"/>
  <c r="Y9" i="32"/>
  <c r="Z81" i="32" s="1"/>
  <c r="Y125" i="51"/>
  <c r="AE126" i="51"/>
  <c r="Y126" i="51" s="1"/>
  <c r="Q84" i="45"/>
  <c r="AF84" i="45"/>
  <c r="AE179" i="51"/>
  <c r="AI180" i="51" s="1"/>
  <c r="Z180" i="51" s="1"/>
  <c r="Y183" i="49"/>
  <c r="Y7" i="49"/>
  <c r="AE5" i="49"/>
  <c r="Y5" i="49" s="1"/>
  <c r="AE117" i="51"/>
  <c r="Y117" i="51" s="1"/>
  <c r="AE54" i="51"/>
  <c r="Y54" i="51" s="1"/>
  <c r="Y136" i="49"/>
  <c r="Y58" i="49"/>
  <c r="AE57" i="49"/>
  <c r="Y57" i="49" s="1"/>
  <c r="AE73" i="32"/>
  <c r="AN72" i="32"/>
  <c r="AN22" i="32"/>
  <c r="Y25" i="51"/>
  <c r="AN25" i="51"/>
  <c r="Y103" i="49"/>
  <c r="AN30" i="32"/>
  <c r="Y19" i="49"/>
  <c r="AE18" i="49"/>
  <c r="Y18" i="49" s="1"/>
  <c r="AE227" i="51"/>
  <c r="AI228" i="51" s="1"/>
  <c r="Y149" i="49"/>
  <c r="AE62" i="51"/>
  <c r="AI63" i="51" s="1"/>
  <c r="Y119" i="51"/>
  <c r="AE120" i="51"/>
  <c r="Y120" i="51" s="1"/>
  <c r="Y165" i="51"/>
  <c r="AE166" i="51"/>
  <c r="Y166" i="51" s="1"/>
  <c r="Y26" i="49"/>
  <c r="W29" i="45"/>
  <c r="Q29" i="45" s="1"/>
  <c r="AE53" i="51"/>
  <c r="Y53" i="51" s="1"/>
  <c r="AE116" i="51"/>
  <c r="Y116" i="51" s="1"/>
  <c r="Y135" i="49"/>
  <c r="AN54" i="32"/>
  <c r="Y188" i="51"/>
  <c r="Y311" i="51" s="1"/>
  <c r="AN188" i="51"/>
  <c r="AN311" i="51" s="1"/>
  <c r="Y27" i="51"/>
  <c r="AN27" i="51"/>
  <c r="AN37" i="40"/>
  <c r="AN326" i="51"/>
  <c r="Y11" i="32"/>
  <c r="AN16" i="32"/>
  <c r="AE11" i="32"/>
  <c r="AN11" i="32" s="1"/>
  <c r="R9" i="39"/>
  <c r="AG9" i="39"/>
  <c r="Y125" i="49"/>
  <c r="AE43" i="51"/>
  <c r="Y43" i="51" s="1"/>
  <c r="AE159" i="51"/>
  <c r="Y159" i="51" s="1"/>
  <c r="R25" i="39"/>
  <c r="AG25" i="39"/>
  <c r="AE200" i="49"/>
  <c r="Y91" i="51"/>
  <c r="AE92" i="51"/>
  <c r="AN91" i="51"/>
  <c r="Y220" i="51"/>
  <c r="Y329" i="51" s="1"/>
  <c r="AN50" i="32"/>
  <c r="Y177" i="49"/>
  <c r="AE135" i="51"/>
  <c r="AI136" i="51" s="1"/>
  <c r="Z136" i="51" s="1"/>
  <c r="Y58" i="51"/>
  <c r="AE59" i="51"/>
  <c r="Y246" i="51"/>
  <c r="AE247" i="51"/>
  <c r="Y247" i="51" s="1"/>
  <c r="Y256" i="51"/>
  <c r="Y334" i="51" s="1"/>
  <c r="AN256" i="51"/>
  <c r="AN334" i="51" s="1"/>
  <c r="Y126" i="49"/>
  <c r="AE44" i="51"/>
  <c r="Y44" i="51" s="1"/>
  <c r="AE235" i="51"/>
  <c r="Y235" i="51" s="1"/>
  <c r="AE70" i="51"/>
  <c r="Y70" i="51" s="1"/>
  <c r="Y160" i="49"/>
  <c r="AE137" i="51"/>
  <c r="AI138" i="51" s="1"/>
  <c r="Z138" i="51" s="1"/>
  <c r="Y178" i="49"/>
  <c r="Y25" i="38"/>
  <c r="Y242" i="51"/>
  <c r="AE243" i="51"/>
  <c r="Y243" i="51" s="1"/>
  <c r="Y193" i="51"/>
  <c r="Y314" i="51" s="1"/>
  <c r="AN193" i="51"/>
  <c r="AN314" i="51" s="1"/>
  <c r="R14" i="39"/>
  <c r="AG14" i="39"/>
  <c r="AN26" i="32"/>
  <c r="Y25" i="49"/>
  <c r="W28" i="45"/>
  <c r="Q28" i="45" s="1"/>
  <c r="AE173" i="51"/>
  <c r="Y173" i="51" s="1"/>
  <c r="Y173" i="49"/>
  <c r="AE83" i="51"/>
  <c r="Y83" i="51" s="1"/>
  <c r="AN20" i="32"/>
  <c r="AN55" i="32"/>
  <c r="AN312" i="51"/>
  <c r="AE48" i="32"/>
  <c r="AN47" i="32"/>
  <c r="Y217" i="51"/>
  <c r="AN217" i="51"/>
  <c r="Y15" i="49"/>
  <c r="AN58" i="32"/>
  <c r="AE91" i="49"/>
  <c r="Y91" i="49" s="1"/>
  <c r="Y92" i="49"/>
  <c r="Y187" i="51"/>
  <c r="Y325" i="51" s="1"/>
  <c r="AN187" i="51"/>
  <c r="AN325" i="51" s="1"/>
  <c r="Y56" i="49"/>
  <c r="Q87" i="45"/>
  <c r="AF87" i="45"/>
  <c r="Y71" i="49"/>
  <c r="AE70" i="49"/>
  <c r="Y70" i="49" s="1"/>
  <c r="AN49" i="32"/>
  <c r="R11" i="39"/>
  <c r="AG11" i="39"/>
  <c r="AE231" i="51"/>
  <c r="AI232" i="51" s="1"/>
  <c r="Y151" i="49"/>
  <c r="R6" i="39"/>
  <c r="AG6" i="39"/>
  <c r="Y96" i="49"/>
  <c r="AE95" i="49"/>
  <c r="Y95" i="49" s="1"/>
  <c r="Y123" i="51"/>
  <c r="AE124" i="51"/>
  <c r="Y124" i="51" s="1"/>
  <c r="Y30" i="51"/>
  <c r="Y284" i="51" s="1"/>
  <c r="AN30" i="51"/>
  <c r="AN284" i="51" s="1"/>
  <c r="AN65" i="32"/>
  <c r="AN56" i="32"/>
  <c r="AN21" i="32"/>
  <c r="Y32" i="49"/>
  <c r="Y198" i="49" s="1"/>
  <c r="W94" i="45"/>
  <c r="Q94" i="45" s="1"/>
  <c r="AE139" i="51"/>
  <c r="AI140" i="51" s="1"/>
  <c r="Z140" i="51" s="1"/>
  <c r="Y179" i="49"/>
  <c r="AE197" i="51"/>
  <c r="Y260" i="51"/>
  <c r="AN260" i="51"/>
  <c r="Y186" i="49"/>
  <c r="AE244" i="51"/>
  <c r="AI245" i="51" s="1"/>
  <c r="Z245" i="51" s="1"/>
  <c r="Y167" i="51"/>
  <c r="AE168" i="51"/>
  <c r="Y168" i="51" s="1"/>
  <c r="Q85" i="45"/>
  <c r="AF85" i="45"/>
  <c r="Q88" i="45"/>
  <c r="AF88" i="45"/>
  <c r="Y65" i="49"/>
  <c r="AE64" i="49"/>
  <c r="Y64" i="49" s="1"/>
  <c r="Y24" i="49"/>
  <c r="W27" i="45"/>
  <c r="Q27" i="45" s="1"/>
  <c r="AN40" i="32"/>
  <c r="AE163" i="51"/>
  <c r="AI164" i="51" s="1"/>
  <c r="Z164" i="51" s="1"/>
  <c r="Y145" i="49"/>
  <c r="AE60" i="51"/>
  <c r="AI61" i="51" s="1"/>
  <c r="Y27" i="49"/>
  <c r="W30" i="45"/>
  <c r="Q30" i="45" s="1"/>
  <c r="Y30" i="49"/>
  <c r="AE29" i="49"/>
  <c r="Y29" i="49" s="1"/>
  <c r="R4" i="39"/>
  <c r="AG4" i="39"/>
  <c r="Y11" i="49"/>
  <c r="AE9" i="49"/>
  <c r="Y9" i="49" s="1"/>
  <c r="AN306" i="51"/>
  <c r="Y127" i="49"/>
  <c r="AE225" i="51"/>
  <c r="Y225" i="51" s="1"/>
  <c r="AE45" i="51"/>
  <c r="Y45" i="51" s="1"/>
  <c r="AN42" i="32"/>
  <c r="AN57" i="32"/>
  <c r="AN29" i="32"/>
  <c r="Y35" i="49"/>
  <c r="W95" i="45"/>
  <c r="Q95" i="45" s="1"/>
  <c r="Y261" i="51"/>
  <c r="AN261" i="51"/>
  <c r="AE12" i="49"/>
  <c r="Y12" i="49" s="1"/>
  <c r="Y13" i="49"/>
  <c r="AE121" i="51"/>
  <c r="AI122" i="51" s="1"/>
  <c r="Z122" i="51" s="1"/>
  <c r="Y141" i="49"/>
  <c r="Q83" i="45"/>
  <c r="AF83" i="45"/>
  <c r="AN68" i="32"/>
  <c r="Y10" i="32"/>
  <c r="AN15" i="32"/>
  <c r="AE10" i="32"/>
  <c r="AN10" i="32" s="1"/>
  <c r="R23" i="39"/>
  <c r="AG23" i="39"/>
  <c r="R8" i="39"/>
  <c r="AG8" i="39"/>
  <c r="Y229" i="51"/>
  <c r="AE230" i="51"/>
  <c r="Y28" i="49"/>
  <c r="W31" i="45"/>
  <c r="Q31" i="45" s="1"/>
  <c r="AE130" i="51"/>
  <c r="Y130" i="51" s="1"/>
  <c r="AE78" i="51"/>
  <c r="Y78" i="51" s="1"/>
  <c r="Y168" i="49"/>
  <c r="Y102" i="49"/>
  <c r="X45" i="39"/>
  <c r="AE207" i="49" l="1"/>
  <c r="Y84" i="32"/>
  <c r="Y92" i="32"/>
  <c r="Y206" i="49"/>
  <c r="Y196" i="49"/>
  <c r="Y71" i="32"/>
  <c r="Z73" i="32"/>
  <c r="Y92" i="51"/>
  <c r="Z92" i="51"/>
  <c r="Y94" i="32"/>
  <c r="Z59" i="32"/>
  <c r="Y230" i="51"/>
  <c r="Z230" i="51"/>
  <c r="Y59" i="51"/>
  <c r="Z59" i="51"/>
  <c r="Q93" i="45"/>
  <c r="Y48" i="32"/>
  <c r="Z48" i="32"/>
  <c r="AN92" i="51"/>
  <c r="Y313" i="51"/>
  <c r="R41" i="39"/>
  <c r="R46" i="39"/>
  <c r="Y86" i="38"/>
  <c r="Y82" i="38"/>
  <c r="Y84" i="38"/>
  <c r="Y87" i="38"/>
  <c r="Y85" i="38"/>
  <c r="Y94" i="38"/>
  <c r="Y85" i="32"/>
  <c r="Y89" i="32"/>
  <c r="Y86" i="32"/>
  <c r="Y59" i="32"/>
  <c r="Y80" i="32"/>
  <c r="Y90" i="32"/>
  <c r="AE80" i="32"/>
  <c r="AE196" i="49"/>
  <c r="AE210" i="49"/>
  <c r="AE84" i="38"/>
  <c r="Y73" i="32"/>
  <c r="AN313" i="51"/>
  <c r="Y231" i="51"/>
  <c r="AE232" i="51"/>
  <c r="Y50" i="49"/>
  <c r="Q82" i="45"/>
  <c r="AF82" i="45"/>
  <c r="R22" i="39"/>
  <c r="AG22" i="39"/>
  <c r="R42" i="39"/>
  <c r="Y135" i="51"/>
  <c r="AE136" i="51"/>
  <c r="Y136" i="51" s="1"/>
  <c r="X44" i="39"/>
  <c r="AE41" i="51"/>
  <c r="Y41" i="51" s="1"/>
  <c r="Y123" i="49"/>
  <c r="Y163" i="51"/>
  <c r="Y307" i="51" s="1"/>
  <c r="AE164" i="51"/>
  <c r="Y164" i="51" s="1"/>
  <c r="Y227" i="51"/>
  <c r="AE228" i="51"/>
  <c r="Y121" i="51"/>
  <c r="Y298" i="51" s="1"/>
  <c r="AE122" i="51"/>
  <c r="Y122" i="51" s="1"/>
  <c r="Y197" i="51"/>
  <c r="AN197" i="51"/>
  <c r="AN39" i="40"/>
  <c r="AN40" i="40"/>
  <c r="Y179" i="51"/>
  <c r="AE180" i="51"/>
  <c r="Y180" i="51" s="1"/>
  <c r="Y76" i="49"/>
  <c r="AE75" i="49"/>
  <c r="Y75" i="49" s="1"/>
  <c r="AE248" i="51"/>
  <c r="AI249" i="51" s="1"/>
  <c r="Z249" i="51" s="1"/>
  <c r="Y188" i="49"/>
  <c r="Y37" i="49"/>
  <c r="Y199" i="49" s="1"/>
  <c r="AE36" i="49"/>
  <c r="Y36" i="49" s="1"/>
  <c r="X43" i="39"/>
  <c r="Y137" i="51"/>
  <c r="AE138" i="51"/>
  <c r="Y138" i="51" s="1"/>
  <c r="Y41" i="49"/>
  <c r="Y200" i="49" s="1"/>
  <c r="W93" i="45"/>
  <c r="AE85" i="49"/>
  <c r="Y85" i="49" s="1"/>
  <c r="Y86" i="49"/>
  <c r="W104" i="45"/>
  <c r="AF104" i="45" s="1"/>
  <c r="AN24" i="32"/>
  <c r="AE211" i="49"/>
  <c r="AE89" i="51"/>
  <c r="AI90" i="51" s="1"/>
  <c r="AR90" i="51" s="1"/>
  <c r="AE175" i="51"/>
  <c r="AI176" i="51" s="1"/>
  <c r="Z176" i="51" s="1"/>
  <c r="Y181" i="49"/>
  <c r="Y139" i="51"/>
  <c r="AE140" i="51"/>
  <c r="Y140" i="51" s="1"/>
  <c r="AE195" i="49"/>
  <c r="Y21" i="51"/>
  <c r="AN21" i="51"/>
  <c r="Y23" i="49"/>
  <c r="AE22" i="49"/>
  <c r="Y22" i="49" s="1"/>
  <c r="W26" i="45"/>
  <c r="Y60" i="51"/>
  <c r="AE61" i="51"/>
  <c r="Y244" i="51"/>
  <c r="AE245" i="51"/>
  <c r="Y245" i="51" s="1"/>
  <c r="Y190" i="49"/>
  <c r="AE85" i="51"/>
  <c r="AI86" i="51" s="1"/>
  <c r="AR86" i="51" s="1"/>
  <c r="Y62" i="51"/>
  <c r="AE63" i="51"/>
  <c r="R24" i="39"/>
  <c r="R45" i="39" s="1"/>
  <c r="AG24" i="39"/>
  <c r="Y88" i="49"/>
  <c r="AE89" i="49"/>
  <c r="Y89" i="49" s="1"/>
  <c r="Y90" i="49"/>
  <c r="W105" i="45"/>
  <c r="AF105" i="45" s="1"/>
  <c r="Y67" i="49"/>
  <c r="Y207" i="49" s="1"/>
  <c r="Y177" i="51"/>
  <c r="AE178" i="51"/>
  <c r="Y178" i="51" s="1"/>
  <c r="AE208" i="49"/>
  <c r="Y232" i="51" l="1"/>
  <c r="Z232" i="51"/>
  <c r="Y61" i="51"/>
  <c r="Z61" i="51"/>
  <c r="Y209" i="49"/>
  <c r="Y63" i="51"/>
  <c r="Z63" i="51"/>
  <c r="Y210" i="49"/>
  <c r="Y228" i="51"/>
  <c r="Z228" i="51"/>
  <c r="Y330" i="51"/>
  <c r="Y288" i="51"/>
  <c r="AE209" i="49"/>
  <c r="AN356" i="40"/>
  <c r="Y175" i="51"/>
  <c r="Y308" i="51" s="1"/>
  <c r="AE176" i="51"/>
  <c r="Y176" i="51" s="1"/>
  <c r="R16" i="39"/>
  <c r="R43" i="39" s="1"/>
  <c r="AG16" i="39"/>
  <c r="R21" i="39"/>
  <c r="R44" i="39" s="1"/>
  <c r="AG21" i="39"/>
  <c r="Y28" i="51"/>
  <c r="AN28" i="51"/>
  <c r="AE205" i="49"/>
  <c r="Y94" i="49"/>
  <c r="Y211" i="49" s="1"/>
  <c r="Y101" i="49"/>
  <c r="Y4" i="49"/>
  <c r="Y195" i="49" s="1"/>
  <c r="Y89" i="51"/>
  <c r="AE90" i="51"/>
  <c r="AN89" i="51"/>
  <c r="Y176" i="49"/>
  <c r="AE87" i="51"/>
  <c r="AI88" i="51" s="1"/>
  <c r="AR88" i="51" s="1"/>
  <c r="AE133" i="51"/>
  <c r="AI134" i="51" s="1"/>
  <c r="Z134" i="51" s="1"/>
  <c r="Q26" i="45"/>
  <c r="Q25" i="45" s="1"/>
  <c r="Q23" i="45" s="1"/>
  <c r="W25" i="45"/>
  <c r="W23" i="45" s="1"/>
  <c r="Y74" i="49"/>
  <c r="Y208" i="49" s="1"/>
  <c r="Y85" i="51"/>
  <c r="AE86" i="51"/>
  <c r="AN85" i="51"/>
  <c r="Y248" i="51"/>
  <c r="Y331" i="51" s="1"/>
  <c r="AE249" i="51"/>
  <c r="Y249" i="51" s="1"/>
  <c r="AE197" i="49"/>
  <c r="Q104" i="45"/>
  <c r="W103" i="45"/>
  <c r="Y86" i="51" l="1"/>
  <c r="Z86" i="51"/>
  <c r="Y90" i="51"/>
  <c r="Z90" i="51"/>
  <c r="AN90" i="51"/>
  <c r="AN86" i="51"/>
  <c r="Y283" i="51"/>
  <c r="Y282" i="51"/>
  <c r="Q103" i="45"/>
  <c r="AF103" i="45"/>
  <c r="AE203" i="49"/>
  <c r="Y87" i="51"/>
  <c r="Z88" i="51" s="1"/>
  <c r="AE88" i="51"/>
  <c r="AN87" i="51"/>
  <c r="AN283" i="51"/>
  <c r="AN282" i="51"/>
  <c r="Y48" i="49"/>
  <c r="Y21" i="49"/>
  <c r="Y197" i="49" s="1"/>
  <c r="Y99" i="49"/>
  <c r="Y205" i="49" s="1"/>
  <c r="Y133" i="51"/>
  <c r="Y299" i="51" s="1"/>
  <c r="AE134" i="51"/>
  <c r="Y134" i="51" s="1"/>
  <c r="Y203" i="49" l="1"/>
  <c r="Y289" i="51"/>
  <c r="Y88" i="51"/>
  <c r="AN88" i="51"/>
  <c r="AN289" i="51"/>
  <c r="Y98" i="51" l="1"/>
  <c r="Y296" i="51" s="1"/>
  <c r="AN98" i="51"/>
  <c r="AN296" i="51" s="1"/>
  <c r="Y47" i="38" l="1"/>
  <c r="Q18" i="45" l="1"/>
  <c r="Y48" i="38" l="1"/>
  <c r="Y46" i="38"/>
  <c r="Y44" i="38" l="1"/>
  <c r="AE90" i="38"/>
  <c r="AE89" i="38"/>
  <c r="Y41" i="38"/>
  <c r="Y90" i="38" l="1"/>
  <c r="Y89" i="38"/>
  <c r="Y40" i="38"/>
  <c r="Y88" i="38" s="1"/>
  <c r="AE88" i="38"/>
  <c r="AB160" i="51" l="1"/>
  <c r="AB50" i="51"/>
  <c r="AB131" i="51"/>
  <c r="AB82" i="51"/>
  <c r="AB115" i="51"/>
  <c r="AB49" i="51"/>
  <c r="AK24" i="32" l="1"/>
  <c r="AL24" i="32"/>
  <c r="AK21" i="32"/>
  <c r="AL21" i="32"/>
  <c r="AK23" i="32" l="1"/>
  <c r="AL23" i="32"/>
  <c r="AF14" i="32" l="1"/>
  <c r="AF48" i="32" l="1"/>
  <c r="AB92" i="32"/>
  <c r="AB82" i="32"/>
  <c r="AB89" i="32"/>
  <c r="AB84" i="32"/>
  <c r="AB85" i="32"/>
  <c r="AB87" i="32"/>
  <c r="AB88" i="32"/>
  <c r="AB83" i="32"/>
  <c r="AB90" i="32"/>
  <c r="AK27" i="32"/>
  <c r="AL27" i="32"/>
  <c r="AK19" i="32"/>
  <c r="AL19" i="32"/>
  <c r="AK46" i="32"/>
  <c r="AL46" i="32"/>
  <c r="AB14" i="32"/>
  <c r="AK13" i="32"/>
  <c r="AB9" i="32"/>
  <c r="AL13" i="32"/>
  <c r="AK50" i="32"/>
  <c r="AL50" i="32"/>
  <c r="AK25" i="32"/>
  <c r="AL25" i="32"/>
  <c r="AK41" i="32"/>
  <c r="AL41" i="32"/>
  <c r="AK31" i="32"/>
  <c r="AL31" i="32"/>
  <c r="AK45" i="32"/>
  <c r="AL45" i="32"/>
  <c r="AK28" i="32"/>
  <c r="AL28" i="32"/>
  <c r="AK39" i="32"/>
  <c r="AL39" i="32"/>
  <c r="AK51" i="32"/>
  <c r="AL51" i="32"/>
  <c r="AK18" i="32"/>
  <c r="AL18" i="32"/>
  <c r="AK32" i="32"/>
  <c r="AL32" i="32"/>
  <c r="AK43" i="32"/>
  <c r="AL43" i="32"/>
  <c r="AK16" i="32"/>
  <c r="AL16" i="32"/>
  <c r="AK17" i="32"/>
  <c r="AL17" i="32"/>
  <c r="AK29" i="32"/>
  <c r="AL29" i="32"/>
  <c r="AK42" i="32"/>
  <c r="AL42" i="32"/>
  <c r="AB48" i="32"/>
  <c r="AK47" i="32"/>
  <c r="AL47" i="32"/>
  <c r="AB79" i="32" l="1"/>
  <c r="AC81" i="32"/>
  <c r="AK7" i="32"/>
  <c r="AB11" i="32"/>
  <c r="AL7" i="32"/>
  <c r="AB12" i="32"/>
  <c r="AK8" i="32"/>
  <c r="AL8" i="32"/>
  <c r="AK9" i="32"/>
  <c r="AL9" i="32"/>
  <c r="AB80" i="32" l="1"/>
  <c r="AK12" i="32"/>
  <c r="AL12" i="32"/>
  <c r="AK11" i="32"/>
  <c r="AL11" i="32"/>
  <c r="AK252" i="51" l="1"/>
  <c r="AL252" i="51"/>
  <c r="AC9" i="45" l="1"/>
  <c r="AD9" i="45"/>
  <c r="U42" i="39" l="1"/>
  <c r="AF35" i="32" l="1"/>
  <c r="AB35" i="32"/>
  <c r="AB86" i="32"/>
  <c r="AD5" i="39"/>
  <c r="AK33" i="32"/>
  <c r="AL33" i="32"/>
  <c r="AK34" i="32"/>
  <c r="AL34" i="32"/>
  <c r="AK37" i="32" l="1"/>
  <c r="AL37" i="32"/>
  <c r="AB38" i="32"/>
  <c r="AK38" i="32" l="1"/>
  <c r="AL38" i="32"/>
  <c r="U41" i="39" l="1"/>
  <c r="AE4" i="39" l="1"/>
  <c r="AD4" i="39"/>
  <c r="AB35" i="51" l="1"/>
  <c r="AB38" i="51" s="1"/>
  <c r="AB172" i="51" l="1"/>
  <c r="AB79" i="51"/>
  <c r="AB97" i="38" l="1"/>
  <c r="AB90" i="38" l="1"/>
  <c r="X35" i="51" l="1"/>
  <c r="X110" i="51"/>
  <c r="X111" i="51"/>
  <c r="X115" i="51" l="1"/>
  <c r="X49" i="51"/>
  <c r="X83" i="51"/>
  <c r="X173" i="51"/>
  <c r="X82" i="51"/>
  <c r="X131" i="51"/>
  <c r="X109" i="51"/>
  <c r="X297" i="51" s="1"/>
  <c r="X36" i="51"/>
  <c r="X160" i="51"/>
  <c r="X50" i="51"/>
  <c r="X37" i="51"/>
  <c r="X156" i="51"/>
  <c r="X38" i="51" l="1"/>
  <c r="X286" i="51" s="1"/>
  <c r="AO208" i="40"/>
  <c r="AO200" i="40"/>
  <c r="AO190" i="40"/>
  <c r="AO207" i="40"/>
  <c r="AO199" i="40"/>
  <c r="AO189" i="40"/>
  <c r="AO244" i="40"/>
  <c r="AO243" i="40"/>
  <c r="AO242" i="40"/>
  <c r="AO241" i="40"/>
  <c r="AO205" i="40"/>
  <c r="AO204" i="40"/>
  <c r="AO203" i="40"/>
  <c r="AO197" i="40"/>
  <c r="AO196" i="40"/>
  <c r="AO195" i="40"/>
  <c r="AO194" i="40"/>
  <c r="AO192" i="40"/>
  <c r="AF404" i="40"/>
  <c r="AF70" i="40"/>
  <c r="AF56" i="40"/>
  <c r="AF361" i="40" s="1"/>
  <c r="AO34" i="40"/>
  <c r="AO33" i="40"/>
  <c r="AO31" i="40"/>
  <c r="AO29" i="40"/>
  <c r="AO23" i="40"/>
  <c r="AO22" i="40"/>
  <c r="AO21" i="40"/>
  <c r="AO16" i="40"/>
  <c r="AO14" i="40"/>
  <c r="AO13" i="40"/>
  <c r="AO12" i="40"/>
  <c r="AO11" i="40"/>
  <c r="AO9" i="40"/>
  <c r="AF353" i="40" l="1"/>
  <c r="AF62" i="40"/>
  <c r="AF352" i="40"/>
  <c r="AF347" i="40"/>
  <c r="AO32" i="40"/>
  <c r="AO353" i="40" s="1"/>
  <c r="AF400" i="40"/>
  <c r="AO30" i="40"/>
  <c r="AO352" i="40" s="1"/>
  <c r="AF349" i="40"/>
  <c r="AO10" i="40"/>
  <c r="AO346" i="40" s="1"/>
  <c r="AF346" i="40"/>
  <c r="AF399" i="40"/>
  <c r="AO193" i="40"/>
  <c r="AO398" i="40" s="1"/>
  <c r="AF398" i="40"/>
  <c r="AF351" i="40"/>
  <c r="AO24" i="40"/>
  <c r="AO15" i="40"/>
  <c r="AO4" i="40"/>
  <c r="AF17" i="40"/>
  <c r="AO17" i="40" s="1"/>
  <c r="AO198" i="40"/>
  <c r="AF5" i="40"/>
  <c r="AO5" i="40" s="1"/>
  <c r="AO188" i="40"/>
  <c r="AF25" i="40"/>
  <c r="AO25" i="40" s="1"/>
  <c r="AO206" i="40"/>
  <c r="AF66" i="40"/>
  <c r="AF363" i="40" s="1"/>
  <c r="AF83" i="40"/>
  <c r="AF88" i="40"/>
  <c r="AO108" i="40"/>
  <c r="AO240" i="40"/>
  <c r="AF78" i="40"/>
  <c r="AO245" i="40"/>
  <c r="AO109" i="40"/>
  <c r="AF362" i="40"/>
  <c r="AF52" i="40"/>
  <c r="AO110" i="40"/>
  <c r="AO399" i="40" l="1"/>
  <c r="AO400" i="40"/>
  <c r="AO347" i="40"/>
  <c r="AO349" i="40"/>
  <c r="AO351" i="40"/>
  <c r="AF392" i="40"/>
  <c r="AF77" i="40"/>
  <c r="AO111" i="40"/>
  <c r="AF374" i="40"/>
  <c r="AF394" i="40"/>
  <c r="AO107" i="40"/>
  <c r="AO373" i="40" s="1"/>
  <c r="AF373" i="40"/>
  <c r="AO106" i="40"/>
  <c r="AF372" i="40"/>
  <c r="AO115" i="40"/>
  <c r="AO375" i="40" s="1"/>
  <c r="AF375" i="40"/>
  <c r="AO116" i="40"/>
  <c r="AO246" i="40"/>
  <c r="AO239" i="40"/>
  <c r="AF406" i="40"/>
  <c r="AF410" i="40"/>
  <c r="AF360" i="40"/>
  <c r="AF403" i="40"/>
  <c r="AF72" i="40"/>
  <c r="AF61" i="40" s="1"/>
  <c r="AF8" i="40"/>
  <c r="AF20" i="40"/>
  <c r="AF28" i="40"/>
  <c r="AO28" i="40" s="1"/>
  <c r="AO350" i="40" s="1"/>
  <c r="AF48" i="40"/>
  <c r="AF405" i="40" s="1"/>
  <c r="AO410" i="40" l="1"/>
  <c r="AO406" i="40"/>
  <c r="AO372" i="40"/>
  <c r="AO374" i="40"/>
  <c r="AO394" i="40"/>
  <c r="AF364" i="40"/>
  <c r="AO8" i="40"/>
  <c r="AO345" i="40" s="1"/>
  <c r="AF345" i="40"/>
  <c r="AF47" i="40"/>
  <c r="AF359" i="40"/>
  <c r="AO20" i="40"/>
  <c r="AO348" i="40" s="1"/>
  <c r="AF348" i="40"/>
  <c r="AF350" i="40"/>
  <c r="AO326" i="40"/>
  <c r="AO325" i="40"/>
  <c r="AO324" i="40"/>
  <c r="AO323" i="40"/>
  <c r="AO321" i="40"/>
  <c r="AO320" i="40"/>
  <c r="AO319" i="40"/>
  <c r="AO318" i="40"/>
  <c r="AO317" i="40"/>
  <c r="AO316" i="40"/>
  <c r="AO315" i="40"/>
  <c r="AO314" i="40"/>
  <c r="AF45" i="40" l="1"/>
  <c r="AF43" i="40" s="1"/>
  <c r="AO337" i="40"/>
  <c r="AO376" i="40" s="1"/>
  <c r="AF376" i="40"/>
  <c r="AO249" i="40" l="1"/>
  <c r="AO252" i="40"/>
  <c r="AO250" i="40"/>
  <c r="AO248" i="40"/>
  <c r="AO251" i="40"/>
  <c r="AO253" i="40"/>
  <c r="AO247" i="40" l="1"/>
  <c r="AO409" i="40" s="1"/>
  <c r="AF409" i="40"/>
  <c r="AO274" i="40"/>
  <c r="AO273" i="40" l="1"/>
  <c r="AO414" i="40" s="1"/>
  <c r="AF414" i="40"/>
  <c r="AO201" i="40"/>
  <c r="AO209" i="40" l="1"/>
  <c r="AO401" i="40" s="1"/>
  <c r="AF401" i="40"/>
  <c r="AO191" i="40" l="1"/>
  <c r="AO397" i="40" s="1"/>
  <c r="AF397" i="40"/>
  <c r="AF35" i="51" l="1"/>
  <c r="AF38" i="51" s="1"/>
  <c r="AF115" i="51" l="1"/>
  <c r="AF49" i="51"/>
  <c r="AF50" i="51"/>
  <c r="AF160" i="51"/>
  <c r="AO252" i="51" l="1"/>
  <c r="AF97" i="38" l="1"/>
  <c r="AO98" i="51" l="1"/>
  <c r="AF131" i="51" l="1"/>
  <c r="AF82" i="51"/>
  <c r="AL98" i="51"/>
  <c r="AK98" i="51"/>
  <c r="AO97" i="51"/>
  <c r="AO296" i="51" s="1"/>
  <c r="AK97" i="51" l="1"/>
  <c r="AK296" i="51" s="1"/>
  <c r="AL97" i="51"/>
  <c r="AL296" i="51" s="1"/>
  <c r="AF89" i="38" l="1"/>
  <c r="AF88" i="38"/>
  <c r="AF90" i="38" l="1"/>
  <c r="AF5" i="39" l="1"/>
  <c r="AE5" i="39"/>
  <c r="AF14" i="48" l="1"/>
  <c r="AG14" i="48"/>
  <c r="AG197" i="51" l="1"/>
  <c r="AQ13" i="51"/>
  <c r="AG15" i="51"/>
  <c r="AJ35" i="39"/>
  <c r="AP33" i="32"/>
  <c r="AP4" i="32"/>
  <c r="AJ20" i="39"/>
  <c r="AH10" i="45"/>
  <c r="AH9" i="45"/>
  <c r="AG110" i="51"/>
  <c r="AP15" i="51" l="1"/>
  <c r="AQ15" i="51"/>
  <c r="AQ278" i="51" s="1"/>
  <c r="AP197" i="51"/>
  <c r="AQ197" i="51"/>
  <c r="AP13" i="51"/>
  <c r="AP278" i="51" s="1"/>
  <c r="AP322" i="51"/>
  <c r="AP321" i="51"/>
  <c r="AI20" i="39"/>
  <c r="AI35" i="39"/>
  <c r="AH12" i="45"/>
  <c r="AP34" i="32"/>
  <c r="AG246" i="51" l="1"/>
  <c r="AG247" i="51" s="1"/>
  <c r="AH11" i="45" l="1"/>
  <c r="AJ5" i="39"/>
  <c r="AI5" i="39" l="1"/>
  <c r="AP37" i="32" l="1"/>
  <c r="AP38" i="32" l="1"/>
  <c r="AG46" i="51" l="1"/>
  <c r="AG267" i="51"/>
  <c r="AG216" i="51"/>
  <c r="AP267" i="51" l="1"/>
  <c r="AQ267" i="51"/>
  <c r="AP216" i="51"/>
  <c r="AQ216" i="51"/>
  <c r="AP23" i="32"/>
  <c r="AG264" i="51"/>
  <c r="AI32" i="39" l="1"/>
  <c r="AJ32" i="39"/>
  <c r="AI31" i="39"/>
  <c r="AJ31" i="39"/>
  <c r="AI33" i="39"/>
  <c r="AJ33" i="39"/>
  <c r="AI30" i="39"/>
  <c r="AJ30" i="39"/>
  <c r="AP264" i="51"/>
  <c r="AQ264" i="51"/>
  <c r="AI10" i="39"/>
  <c r="AP7" i="32"/>
  <c r="AP8" i="32"/>
  <c r="AG79" i="32" l="1"/>
  <c r="AP314" i="51"/>
  <c r="AG57" i="51"/>
  <c r="Y55" i="45"/>
  <c r="AG82" i="49"/>
  <c r="AG74" i="51" l="1"/>
  <c r="AG239" i="51"/>
  <c r="AG55" i="51"/>
  <c r="AG161" i="51"/>
  <c r="AG240" i="51"/>
  <c r="AG75" i="51"/>
  <c r="AG71" i="51"/>
  <c r="AG236" i="51"/>
  <c r="AG156" i="51"/>
  <c r="AG37" i="51"/>
  <c r="AG114" i="51"/>
  <c r="AG42" i="51"/>
  <c r="AG111" i="51"/>
  <c r="AG73" i="51" l="1"/>
  <c r="AG238" i="51"/>
  <c r="AG109" i="51"/>
  <c r="AG36" i="51"/>
  <c r="AP274" i="51" l="1"/>
  <c r="AP293" i="51"/>
  <c r="AP304" i="51"/>
  <c r="AG12" i="51"/>
  <c r="AP292" i="51"/>
  <c r="AG11" i="51"/>
  <c r="AP303" i="51"/>
  <c r="AP11" i="51" l="1"/>
  <c r="AQ11" i="51"/>
  <c r="AP12" i="51"/>
  <c r="AQ12" i="51"/>
  <c r="AP302" i="51"/>
  <c r="AG10" i="51"/>
  <c r="AI34" i="39" l="1"/>
  <c r="AJ34" i="39"/>
  <c r="AP10" i="51"/>
  <c r="AP277" i="51" s="1"/>
  <c r="AQ10" i="51"/>
  <c r="AP60" i="32"/>
  <c r="AJ29" i="39"/>
  <c r="AP279" i="51" l="1"/>
  <c r="AQ277" i="51"/>
  <c r="AQ279" i="51"/>
  <c r="AI29" i="39"/>
  <c r="Z47" i="39"/>
  <c r="AO67" i="32"/>
  <c r="AP67" i="32"/>
  <c r="AP19" i="32"/>
  <c r="AP20" i="32"/>
  <c r="AP21" i="32"/>
  <c r="AP18" i="32"/>
  <c r="AG244" i="51"/>
  <c r="AG245" i="51" s="1"/>
  <c r="AG95" i="38" l="1"/>
  <c r="AG83" i="32"/>
  <c r="AG93" i="38"/>
  <c r="AP24" i="32"/>
  <c r="AG94" i="38"/>
  <c r="AG18" i="49" l="1"/>
  <c r="AP284" i="51"/>
  <c r="AP47" i="32"/>
  <c r="AP51" i="32"/>
  <c r="Y27" i="45"/>
  <c r="AG137" i="51"/>
  <c r="AG138" i="51" s="1"/>
  <c r="AP41" i="32"/>
  <c r="AP44" i="32"/>
  <c r="Y29" i="45"/>
  <c r="AP30" i="32"/>
  <c r="AI11" i="39"/>
  <c r="AP16" i="32"/>
  <c r="AP29" i="32"/>
  <c r="AP32" i="32"/>
  <c r="AI9" i="39"/>
  <c r="AP334" i="51"/>
  <c r="AG96" i="38"/>
  <c r="AJ17" i="39"/>
  <c r="AI7" i="39"/>
  <c r="AP49" i="32"/>
  <c r="Y30" i="45"/>
  <c r="AG220" i="51"/>
  <c r="AP50" i="32"/>
  <c r="AG121" i="51"/>
  <c r="AG122" i="51" s="1"/>
  <c r="AG125" i="51"/>
  <c r="AG126" i="51" s="1"/>
  <c r="AG231" i="51"/>
  <c r="AG232" i="51" s="1"/>
  <c r="AG91" i="49"/>
  <c r="AG167" i="51"/>
  <c r="AG168" i="51" s="1"/>
  <c r="AG135" i="51"/>
  <c r="AG136" i="51" s="1"/>
  <c r="Y31" i="45"/>
  <c r="AP45" i="32"/>
  <c r="AG38" i="49"/>
  <c r="AG12" i="49"/>
  <c r="AP13" i="32"/>
  <c r="AP17" i="32"/>
  <c r="AG123" i="51"/>
  <c r="AG124" i="51" s="1"/>
  <c r="AP43" i="32"/>
  <c r="AP46" i="32"/>
  <c r="AJ26" i="39"/>
  <c r="AP39" i="32"/>
  <c r="AP42" i="32"/>
  <c r="AG139" i="51"/>
  <c r="AG140" i="51" s="1"/>
  <c r="Y28" i="45"/>
  <c r="AG179" i="51"/>
  <c r="AG180" i="51" s="1"/>
  <c r="AG64" i="49"/>
  <c r="AG229" i="51"/>
  <c r="AG230" i="51" s="1"/>
  <c r="AP25" i="32"/>
  <c r="AP28" i="32"/>
  <c r="AP31" i="32"/>
  <c r="AG165" i="51"/>
  <c r="AG166" i="51" s="1"/>
  <c r="AP27" i="32"/>
  <c r="AP294" i="51"/>
  <c r="AI8" i="39"/>
  <c r="AP306" i="51"/>
  <c r="AJ23" i="39"/>
  <c r="AQ58" i="32" l="1"/>
  <c r="AG92" i="32"/>
  <c r="AI15" i="39"/>
  <c r="AJ15" i="39"/>
  <c r="AI13" i="39"/>
  <c r="AJ13" i="39"/>
  <c r="AI14" i="39"/>
  <c r="AJ14" i="39"/>
  <c r="AP54" i="32"/>
  <c r="AQ54" i="32"/>
  <c r="AP52" i="32"/>
  <c r="AQ52" i="32"/>
  <c r="AP57" i="32"/>
  <c r="AQ57" i="32"/>
  <c r="AP53" i="32"/>
  <c r="AQ53" i="32"/>
  <c r="AP55" i="32"/>
  <c r="AQ55" i="32"/>
  <c r="AP56" i="32"/>
  <c r="AQ56" i="32"/>
  <c r="AG82" i="38"/>
  <c r="AG85" i="38"/>
  <c r="AI17" i="39"/>
  <c r="AI23" i="39"/>
  <c r="Z46" i="39"/>
  <c r="AI26" i="39"/>
  <c r="AP58" i="32"/>
  <c r="AG87" i="32"/>
  <c r="AG60" i="51"/>
  <c r="AG61" i="51" s="1"/>
  <c r="AG163" i="51"/>
  <c r="AG164" i="51" s="1"/>
  <c r="AG85" i="32"/>
  <c r="AG86" i="32"/>
  <c r="AG159" i="51"/>
  <c r="AG43" i="51"/>
  <c r="AO68" i="32"/>
  <c r="AG59" i="32"/>
  <c r="AG45" i="51"/>
  <c r="AG225" i="51"/>
  <c r="AO66" i="32"/>
  <c r="AG237" i="51"/>
  <c r="AG72" i="51"/>
  <c r="AQ72" i="32"/>
  <c r="AG54" i="51"/>
  <c r="AG117" i="51"/>
  <c r="AG116" i="51"/>
  <c r="AG53" i="51"/>
  <c r="AG82" i="32"/>
  <c r="AG12" i="32"/>
  <c r="AG86" i="38"/>
  <c r="AO69" i="32"/>
  <c r="AP69" i="32"/>
  <c r="AG227" i="51"/>
  <c r="AG228" i="51" s="1"/>
  <c r="AG62" i="51"/>
  <c r="AG63" i="51" s="1"/>
  <c r="AG88" i="32"/>
  <c r="AG14" i="32"/>
  <c r="AG9" i="32"/>
  <c r="AP65" i="32"/>
  <c r="AO65" i="32"/>
  <c r="AG67" i="51"/>
  <c r="AG129" i="51"/>
  <c r="AG91" i="32"/>
  <c r="AG79" i="51"/>
  <c r="AG172" i="51"/>
  <c r="AQ70" i="32"/>
  <c r="AG68" i="51"/>
  <c r="AG171" i="51"/>
  <c r="AG83" i="51"/>
  <c r="AG173" i="51"/>
  <c r="AG58" i="51"/>
  <c r="AG59" i="51" s="1"/>
  <c r="AG119" i="51"/>
  <c r="AG120" i="51" s="1"/>
  <c r="AG242" i="51"/>
  <c r="AG243" i="51" s="1"/>
  <c r="AG91" i="51"/>
  <c r="AG78" i="51"/>
  <c r="AG130" i="51"/>
  <c r="AG217" i="51"/>
  <c r="AP326" i="51"/>
  <c r="AG83" i="38"/>
  <c r="AG188" i="51"/>
  <c r="AQ188" i="51" s="1"/>
  <c r="AQ311" i="51" s="1"/>
  <c r="AG90" i="32"/>
  <c r="AG48" i="32"/>
  <c r="Y94" i="45"/>
  <c r="AG11" i="32"/>
  <c r="AG248" i="51"/>
  <c r="AG249" i="51" s="1"/>
  <c r="AG87" i="38"/>
  <c r="AG84" i="38"/>
  <c r="AG44" i="51"/>
  <c r="AG177" i="51"/>
  <c r="AG178" i="51" s="1"/>
  <c r="AP325" i="51"/>
  <c r="AG42" i="49"/>
  <c r="AG70" i="49"/>
  <c r="AG207" i="49" s="1"/>
  <c r="AP91" i="51" l="1"/>
  <c r="AQ91" i="51"/>
  <c r="AI22" i="39"/>
  <c r="AJ22" i="39"/>
  <c r="AI25" i="39"/>
  <c r="AJ25" i="39"/>
  <c r="AP217" i="51"/>
  <c r="AQ217" i="51"/>
  <c r="AP11" i="32"/>
  <c r="AQ11" i="32"/>
  <c r="AG93" i="32"/>
  <c r="AQ64" i="32"/>
  <c r="AP9" i="32"/>
  <c r="AQ9" i="32"/>
  <c r="AP12" i="32"/>
  <c r="AQ12" i="32"/>
  <c r="AG94" i="32"/>
  <c r="AP188" i="51"/>
  <c r="AP311" i="51" s="1"/>
  <c r="AP68" i="32"/>
  <c r="AP64" i="32"/>
  <c r="AP70" i="32"/>
  <c r="AG73" i="32"/>
  <c r="AP72" i="32"/>
  <c r="AP66" i="32"/>
  <c r="AP63" i="32"/>
  <c r="AG206" i="49"/>
  <c r="AG198" i="49"/>
  <c r="AO63" i="32"/>
  <c r="AO70" i="32"/>
  <c r="AF71" i="32"/>
  <c r="AO71" i="32" s="1"/>
  <c r="AG71" i="32"/>
  <c r="AQ71" i="32" s="1"/>
  <c r="AG95" i="49"/>
  <c r="AG80" i="32"/>
  <c r="AH81" i="32"/>
  <c r="AG85" i="49"/>
  <c r="AG209" i="49" s="1"/>
  <c r="Y26" i="45"/>
  <c r="Y25" i="45" s="1"/>
  <c r="Y23" i="45" s="1"/>
  <c r="AG196" i="49"/>
  <c r="Y95" i="45"/>
  <c r="Y93" i="45" s="1"/>
  <c r="AG199" i="49"/>
  <c r="AO64" i="32"/>
  <c r="AO72" i="32"/>
  <c r="AF73" i="32"/>
  <c r="AG89" i="49"/>
  <c r="Y105" i="45"/>
  <c r="AG70" i="51"/>
  <c r="AG235" i="51"/>
  <c r="AG200" i="49"/>
  <c r="AG92" i="51"/>
  <c r="AP92" i="51" s="1"/>
  <c r="AG85" i="51"/>
  <c r="AG195" i="49"/>
  <c r="AJ21" i="39"/>
  <c r="AG197" i="49"/>
  <c r="AP283" i="51"/>
  <c r="AG208" i="49"/>
  <c r="AJ24" i="39"/>
  <c r="AG211" i="49"/>
  <c r="AG210" i="49"/>
  <c r="AG41" i="51"/>
  <c r="Y103" i="45" l="1"/>
  <c r="AI105" i="45"/>
  <c r="AH105" i="45"/>
  <c r="AP85" i="51"/>
  <c r="AQ85" i="51"/>
  <c r="Z43" i="39"/>
  <c r="AJ16" i="39"/>
  <c r="AP312" i="51"/>
  <c r="AP282" i="51"/>
  <c r="AI24" i="39"/>
  <c r="Z45" i="39"/>
  <c r="AI21" i="39"/>
  <c r="Z44" i="39"/>
  <c r="AI16" i="39"/>
  <c r="AP71" i="32"/>
  <c r="AG86" i="51"/>
  <c r="AP86" i="51" s="1"/>
  <c r="AG87" i="51"/>
  <c r="AG133" i="51"/>
  <c r="AG134" i="51" s="1"/>
  <c r="AG175" i="51"/>
  <c r="AG176" i="51" s="1"/>
  <c r="AG89" i="51"/>
  <c r="AG205" i="49"/>
  <c r="AP89" i="51" l="1"/>
  <c r="AQ89" i="51"/>
  <c r="AP87" i="51"/>
  <c r="AQ87" i="51"/>
  <c r="AI103" i="45"/>
  <c r="AH103" i="45"/>
  <c r="AG90" i="51"/>
  <c r="AP90" i="51" s="1"/>
  <c r="AG88" i="51"/>
  <c r="AP88" i="51" s="1"/>
  <c r="AG203" i="49"/>
  <c r="AP289" i="51" l="1"/>
  <c r="AQ289" i="51"/>
  <c r="AG88" i="38" l="1"/>
  <c r="AG56" i="40" l="1"/>
  <c r="AG361" i="40" s="1"/>
  <c r="AG83" i="40" l="1"/>
  <c r="AG52" i="40"/>
  <c r="AG360" i="40" s="1"/>
  <c r="AG66" i="40"/>
  <c r="AG88" i="40"/>
  <c r="AG48" i="40"/>
  <c r="AG78" i="40"/>
  <c r="AG62" i="40"/>
  <c r="AG362" i="40" l="1"/>
  <c r="AG363" i="40"/>
  <c r="AG47" i="40"/>
  <c r="AG359" i="40"/>
  <c r="AG77" i="40"/>
  <c r="AG72" i="40"/>
  <c r="AG364" i="40" s="1"/>
  <c r="AG61" i="40" l="1"/>
  <c r="AG45" i="40" s="1"/>
  <c r="AG43" i="40" s="1"/>
  <c r="AQ15" i="40" l="1"/>
  <c r="AP15" i="40" l="1"/>
  <c r="AP109" i="40" l="1"/>
  <c r="AQ109" i="40"/>
  <c r="AP245" i="40"/>
  <c r="AQ245" i="40"/>
  <c r="AP106" i="40" l="1"/>
  <c r="AQ106" i="40"/>
  <c r="AP177" i="40"/>
  <c r="AQ177" i="40"/>
  <c r="AP253" i="40" l="1"/>
  <c r="AQ253" i="40"/>
  <c r="AP207" i="40" l="1"/>
  <c r="AQ207" i="40"/>
  <c r="AP108" i="40"/>
  <c r="AQ108" i="40"/>
  <c r="AP201" i="40"/>
  <c r="AQ201" i="40"/>
  <c r="AP240" i="40"/>
  <c r="AQ240" i="40"/>
  <c r="AP199" i="40"/>
  <c r="AQ199" i="40"/>
  <c r="AP209" i="40"/>
  <c r="AQ209" i="40"/>
  <c r="AP200" i="40"/>
  <c r="AQ200" i="40"/>
  <c r="AP208" i="40"/>
  <c r="AQ208" i="40"/>
  <c r="AP190" i="40" l="1"/>
  <c r="AQ190" i="40"/>
  <c r="AP191" i="40"/>
  <c r="AQ191" i="40"/>
  <c r="AP189" i="40"/>
  <c r="AQ189" i="40"/>
  <c r="AP277" i="40" l="1"/>
  <c r="AQ277" i="40"/>
  <c r="AP284" i="40"/>
  <c r="AQ284" i="40"/>
  <c r="AP276" i="40"/>
  <c r="AQ276" i="40"/>
  <c r="AP280" i="40"/>
  <c r="AQ280" i="40"/>
  <c r="AP285" i="40"/>
  <c r="AQ285" i="40"/>
  <c r="AP278" i="40"/>
  <c r="AQ278" i="40"/>
  <c r="AP282" i="40"/>
  <c r="AQ282" i="40"/>
  <c r="AP275" i="40"/>
  <c r="AQ275" i="40"/>
  <c r="AP279" i="40"/>
  <c r="AQ279" i="40"/>
  <c r="AG413" i="40"/>
  <c r="AQ30" i="40"/>
  <c r="AQ10" i="40"/>
  <c r="AQ32" i="40"/>
  <c r="AQ21" i="40"/>
  <c r="AQ24" i="40"/>
  <c r="AP115" i="40"/>
  <c r="AP413" i="40" l="1"/>
  <c r="AQ413" i="40"/>
  <c r="AP197" i="40"/>
  <c r="AQ197" i="40"/>
  <c r="AP326" i="40"/>
  <c r="AQ326" i="40"/>
  <c r="AP251" i="40"/>
  <c r="AQ251" i="40"/>
  <c r="AP12" i="40"/>
  <c r="AQ12" i="40"/>
  <c r="AP293" i="40"/>
  <c r="AQ293" i="40"/>
  <c r="AP147" i="40"/>
  <c r="AQ147" i="40"/>
  <c r="AP143" i="40"/>
  <c r="AQ143" i="40"/>
  <c r="AP323" i="40"/>
  <c r="AQ323" i="40"/>
  <c r="AP135" i="40"/>
  <c r="AQ135" i="40"/>
  <c r="AP13" i="40"/>
  <c r="AQ13" i="40"/>
  <c r="AP273" i="40"/>
  <c r="AQ273" i="40"/>
  <c r="AP300" i="40"/>
  <c r="AQ300" i="40"/>
  <c r="AP196" i="40"/>
  <c r="AQ196" i="40"/>
  <c r="AP23" i="40"/>
  <c r="AQ23" i="40"/>
  <c r="AP14" i="40"/>
  <c r="AQ14" i="40"/>
  <c r="AP195" i="40"/>
  <c r="AQ195" i="40"/>
  <c r="AP316" i="40"/>
  <c r="AQ316" i="40"/>
  <c r="AP194" i="40"/>
  <c r="AQ194" i="40"/>
  <c r="AP314" i="40"/>
  <c r="AQ314" i="40"/>
  <c r="AP308" i="40"/>
  <c r="AP375" i="40" s="1"/>
  <c r="AQ308" i="40"/>
  <c r="AQ375" i="40" s="1"/>
  <c r="AP29" i="40"/>
  <c r="AQ29" i="40"/>
  <c r="AQ351" i="40" s="1"/>
  <c r="AP198" i="40"/>
  <c r="AQ198" i="40"/>
  <c r="AP127" i="40"/>
  <c r="AQ127" i="40"/>
  <c r="AP134" i="40"/>
  <c r="AQ134" i="40"/>
  <c r="AP325" i="40"/>
  <c r="AQ325" i="40"/>
  <c r="AP131" i="40"/>
  <c r="AQ131" i="40"/>
  <c r="AP133" i="40"/>
  <c r="AQ133" i="40"/>
  <c r="AP151" i="40"/>
  <c r="AQ151" i="40"/>
  <c r="AP320" i="40"/>
  <c r="AQ320" i="40"/>
  <c r="AP139" i="40"/>
  <c r="AQ139" i="40"/>
  <c r="AP250" i="40"/>
  <c r="AQ250" i="40"/>
  <c r="AP247" i="40"/>
  <c r="AQ247" i="40"/>
  <c r="AP317" i="40"/>
  <c r="AQ317" i="40"/>
  <c r="AP321" i="40"/>
  <c r="AQ321" i="40"/>
  <c r="AP318" i="40"/>
  <c r="AQ318" i="40"/>
  <c r="AP203" i="40"/>
  <c r="AQ203" i="40"/>
  <c r="AP116" i="40"/>
  <c r="AQ116" i="40"/>
  <c r="AP11" i="40"/>
  <c r="AQ11" i="40"/>
  <c r="AQ346" i="40" s="1"/>
  <c r="AP274" i="40"/>
  <c r="AQ274" i="40"/>
  <c r="AP337" i="40"/>
  <c r="AQ337" i="40"/>
  <c r="AP148" i="40"/>
  <c r="AQ148" i="40"/>
  <c r="AP291" i="40"/>
  <c r="AQ291" i="40"/>
  <c r="AP299" i="40"/>
  <c r="AQ299" i="40"/>
  <c r="AP132" i="40"/>
  <c r="AQ132" i="40"/>
  <c r="AP297" i="40"/>
  <c r="AQ297" i="40"/>
  <c r="AP157" i="40"/>
  <c r="AQ157" i="40"/>
  <c r="AP249" i="40"/>
  <c r="AQ249" i="40"/>
  <c r="AP140" i="40"/>
  <c r="AQ140" i="40"/>
  <c r="AP31" i="40"/>
  <c r="AQ31" i="40"/>
  <c r="AQ352" i="40" s="1"/>
  <c r="AP193" i="40"/>
  <c r="AP398" i="40" s="1"/>
  <c r="AQ193" i="40"/>
  <c r="AQ398" i="40" s="1"/>
  <c r="AP111" i="40"/>
  <c r="AQ111" i="40"/>
  <c r="AP294" i="40"/>
  <c r="AQ294" i="40"/>
  <c r="AP319" i="40"/>
  <c r="AQ319" i="40"/>
  <c r="AP34" i="40"/>
  <c r="AQ34" i="40"/>
  <c r="AP126" i="40"/>
  <c r="AQ126" i="40"/>
  <c r="AP154" i="40"/>
  <c r="AQ154" i="40"/>
  <c r="AP315" i="40"/>
  <c r="AQ315" i="40"/>
  <c r="AP290" i="40"/>
  <c r="AQ290" i="40"/>
  <c r="AP156" i="40"/>
  <c r="AQ156" i="40"/>
  <c r="AP295" i="40"/>
  <c r="AQ295" i="40"/>
  <c r="AP283" i="40"/>
  <c r="AP415" i="40" s="1"/>
  <c r="AQ283" i="40"/>
  <c r="AQ415" i="40" s="1"/>
  <c r="AP33" i="40"/>
  <c r="AQ33" i="40"/>
  <c r="AQ353" i="40" s="1"/>
  <c r="AP144" i="40"/>
  <c r="AQ144" i="40"/>
  <c r="AP175" i="40"/>
  <c r="AQ175" i="40"/>
  <c r="AP205" i="40"/>
  <c r="AQ205" i="40"/>
  <c r="AP289" i="40"/>
  <c r="AQ289" i="40"/>
  <c r="AP150" i="40"/>
  <c r="AQ150" i="40"/>
  <c r="AP152" i="40"/>
  <c r="AQ152" i="40"/>
  <c r="AP192" i="40"/>
  <c r="AQ192" i="40"/>
  <c r="AP292" i="40"/>
  <c r="AQ292" i="40"/>
  <c r="AP206" i="40"/>
  <c r="AP401" i="40" s="1"/>
  <c r="AQ206" i="40"/>
  <c r="AQ401" i="40" s="1"/>
  <c r="AP149" i="40"/>
  <c r="AQ149" i="40"/>
  <c r="AG27" i="40"/>
  <c r="AP32" i="40"/>
  <c r="AG353" i="40"/>
  <c r="AG346" i="40"/>
  <c r="AP10" i="40"/>
  <c r="AG17" i="40"/>
  <c r="AQ17" i="40" s="1"/>
  <c r="AP21" i="40"/>
  <c r="AG391" i="40"/>
  <c r="AG392" i="40"/>
  <c r="AG386" i="40"/>
  <c r="AP30" i="40"/>
  <c r="AG352" i="40"/>
  <c r="AG26" i="40"/>
  <c r="AG18" i="40"/>
  <c r="AG375" i="40"/>
  <c r="AG376" i="40"/>
  <c r="AG394" i="40"/>
  <c r="AG415" i="40"/>
  <c r="AG19" i="40"/>
  <c r="AG398" i="40"/>
  <c r="AG414" i="40"/>
  <c r="AP24" i="40"/>
  <c r="AG351" i="40"/>
  <c r="AG401" i="40"/>
  <c r="AG25" i="40"/>
  <c r="AG418" i="40"/>
  <c r="AQ145" i="40"/>
  <c r="AQ4" i="40"/>
  <c r="AP376" i="40" l="1"/>
  <c r="AP353" i="40"/>
  <c r="AQ414" i="40"/>
  <c r="AP346" i="40"/>
  <c r="AP352" i="40"/>
  <c r="AP386" i="40"/>
  <c r="AP414" i="40"/>
  <c r="AP351" i="40"/>
  <c r="AP394" i="40"/>
  <c r="AP418" i="40"/>
  <c r="AQ394" i="40"/>
  <c r="AQ418" i="40"/>
  <c r="AQ386" i="40"/>
  <c r="AQ385" i="40"/>
  <c r="AQ376" i="40"/>
  <c r="AP130" i="40"/>
  <c r="AP380" i="40" s="1"/>
  <c r="AQ130" i="40"/>
  <c r="AQ380" i="40" s="1"/>
  <c r="AP298" i="40"/>
  <c r="AP420" i="40" s="1"/>
  <c r="AQ298" i="40"/>
  <c r="AQ420" i="40" s="1"/>
  <c r="AP27" i="40"/>
  <c r="AQ27" i="40"/>
  <c r="AP202" i="40"/>
  <c r="AQ202" i="40"/>
  <c r="AP153" i="40"/>
  <c r="AQ153" i="40"/>
  <c r="AP252" i="40"/>
  <c r="AQ252" i="40"/>
  <c r="AP188" i="40"/>
  <c r="AQ188" i="40"/>
  <c r="AP288" i="40"/>
  <c r="AP419" i="40" s="1"/>
  <c r="AQ288" i="40"/>
  <c r="AQ419" i="40" s="1"/>
  <c r="AP239" i="40"/>
  <c r="AQ239" i="40"/>
  <c r="AP248" i="40"/>
  <c r="AQ248" i="40"/>
  <c r="AP129" i="40"/>
  <c r="AQ129" i="40"/>
  <c r="AP128" i="40"/>
  <c r="AQ128" i="40"/>
  <c r="AP107" i="40"/>
  <c r="AQ107" i="40"/>
  <c r="AP16" i="40"/>
  <c r="AQ16" i="40"/>
  <c r="AP138" i="40"/>
  <c r="AP382" i="40" s="1"/>
  <c r="AQ138" i="40"/>
  <c r="AQ382" i="40" s="1"/>
  <c r="AP146" i="40"/>
  <c r="AQ146" i="40"/>
  <c r="AQ387" i="40" s="1"/>
  <c r="AP25" i="40"/>
  <c r="AQ25" i="40"/>
  <c r="AP19" i="40"/>
  <c r="AQ19" i="40"/>
  <c r="AP114" i="40"/>
  <c r="AQ114" i="40"/>
  <c r="AP324" i="40"/>
  <c r="AQ324" i="40"/>
  <c r="AP9" i="40"/>
  <c r="AQ9" i="40"/>
  <c r="AQ347" i="40" s="1"/>
  <c r="AP22" i="40"/>
  <c r="AP349" i="40" s="1"/>
  <c r="AQ22" i="40"/>
  <c r="AQ349" i="40" s="1"/>
  <c r="AP204" i="40"/>
  <c r="AP400" i="40" s="1"/>
  <c r="AQ204" i="40"/>
  <c r="AQ400" i="40" s="1"/>
  <c r="AP18" i="40"/>
  <c r="AP389" i="40" s="1"/>
  <c r="AQ18" i="40"/>
  <c r="AQ389" i="40" s="1"/>
  <c r="AP179" i="40"/>
  <c r="AQ179" i="40"/>
  <c r="AP155" i="40"/>
  <c r="AP388" i="40" s="1"/>
  <c r="AQ155" i="40"/>
  <c r="AQ388" i="40" s="1"/>
  <c r="AP178" i="40"/>
  <c r="AQ178" i="40"/>
  <c r="AP113" i="40"/>
  <c r="AQ113" i="40"/>
  <c r="AP26" i="40"/>
  <c r="AQ26" i="40"/>
  <c r="AG389" i="40"/>
  <c r="AG28" i="40"/>
  <c r="AG385" i="40"/>
  <c r="AP145" i="40"/>
  <c r="AG420" i="40"/>
  <c r="AG350" i="40"/>
  <c r="AP17" i="40"/>
  <c r="AG20" i="40"/>
  <c r="AG397" i="40"/>
  <c r="AG399" i="40"/>
  <c r="AG5" i="40"/>
  <c r="AG400" i="40"/>
  <c r="AG382" i="40"/>
  <c r="AG387" i="40"/>
  <c r="AG6" i="40"/>
  <c r="AG419" i="40"/>
  <c r="AG7" i="40"/>
  <c r="AG410" i="40"/>
  <c r="AG379" i="40"/>
  <c r="AG381" i="40"/>
  <c r="AG372" i="40"/>
  <c r="AG349" i="40"/>
  <c r="AG388" i="40"/>
  <c r="AP4" i="40"/>
  <c r="AG347" i="40"/>
  <c r="AG380" i="40"/>
  <c r="AP387" i="40" l="1"/>
  <c r="AP381" i="40"/>
  <c r="AP379" i="40"/>
  <c r="AP347" i="40"/>
  <c r="AP410" i="40"/>
  <c r="AP385" i="40"/>
  <c r="AP372" i="40"/>
  <c r="AP397" i="40"/>
  <c r="AP399" i="40"/>
  <c r="AQ399" i="40"/>
  <c r="AQ397" i="40"/>
  <c r="AQ372" i="40"/>
  <c r="AQ410" i="40"/>
  <c r="AQ381" i="40"/>
  <c r="AQ379" i="40"/>
  <c r="AP5" i="40"/>
  <c r="AQ5" i="40"/>
  <c r="AP7" i="40"/>
  <c r="AQ7" i="40"/>
  <c r="AP20" i="40"/>
  <c r="AP348" i="40" s="1"/>
  <c r="AQ20" i="40"/>
  <c r="AQ348" i="40" s="1"/>
  <c r="AP28" i="40"/>
  <c r="AP350" i="40" s="1"/>
  <c r="AQ28" i="40"/>
  <c r="AQ350" i="40" s="1"/>
  <c r="AP6" i="40"/>
  <c r="AQ6" i="40"/>
  <c r="AG348" i="40"/>
  <c r="AG8" i="40"/>
  <c r="AP8" i="40" l="1"/>
  <c r="AP345" i="40" s="1"/>
  <c r="AQ8" i="40"/>
  <c r="AQ345" i="40" s="1"/>
  <c r="AG345" i="40"/>
  <c r="AG403" i="40"/>
  <c r="AG405" i="40"/>
  <c r="AG404" i="40" l="1"/>
  <c r="AP244" i="40" l="1"/>
  <c r="AQ244" i="40"/>
  <c r="AP243" i="40"/>
  <c r="AQ243" i="40"/>
  <c r="AP242" i="40"/>
  <c r="AQ242" i="40"/>
  <c r="AP241" i="40"/>
  <c r="AQ241" i="40"/>
  <c r="AP176" i="40" l="1"/>
  <c r="AP393" i="40" s="1"/>
  <c r="AQ176" i="40"/>
  <c r="AQ393" i="40" s="1"/>
  <c r="AP112" i="40"/>
  <c r="AP374" i="40" s="1"/>
  <c r="AQ112" i="40"/>
  <c r="AQ374" i="40" s="1"/>
  <c r="AG374" i="40"/>
  <c r="AG393" i="40"/>
  <c r="AP110" i="40" l="1"/>
  <c r="AP373" i="40" s="1"/>
  <c r="AQ110" i="40"/>
  <c r="AQ373" i="40" s="1"/>
  <c r="AP246" i="40"/>
  <c r="AQ246" i="40"/>
  <c r="AG373" i="40"/>
  <c r="AG409" i="40"/>
  <c r="AG406" i="40"/>
  <c r="AP409" i="40" l="1"/>
  <c r="AP406" i="40"/>
  <c r="AQ409" i="40"/>
  <c r="AQ406" i="40"/>
  <c r="AP252" i="51" l="1"/>
  <c r="AG49" i="51"/>
  <c r="AG35" i="51"/>
  <c r="AG38" i="51" s="1"/>
  <c r="AG50" i="51" l="1"/>
  <c r="AG160" i="51"/>
  <c r="AG82" i="51"/>
  <c r="AG131" i="51"/>
  <c r="AG115" i="51"/>
  <c r="AG97" i="38" l="1"/>
  <c r="Z41" i="39" l="1"/>
  <c r="AI4" i="39"/>
  <c r="Z42" i="39"/>
  <c r="AI6" i="39"/>
  <c r="AP98" i="51" l="1"/>
  <c r="AP97" i="51" l="1"/>
  <c r="AP296" i="51" s="1"/>
  <c r="AG89" i="38" l="1"/>
  <c r="AG90" i="38" l="1"/>
  <c r="AH35" i="51" l="1"/>
  <c r="AH38" i="51" s="1"/>
  <c r="AH131" i="51" l="1"/>
  <c r="AH82" i="51"/>
  <c r="AH115" i="51"/>
  <c r="AH49" i="51"/>
  <c r="AH50" i="51"/>
  <c r="AH160" i="51"/>
  <c r="AQ98" i="51" l="1"/>
  <c r="AQ97" i="51"/>
  <c r="AQ296" i="51" s="1"/>
  <c r="AQ252" i="51" l="1"/>
  <c r="AQ254" i="51" l="1"/>
  <c r="AR254" i="51"/>
  <c r="AQ186" i="51" l="1"/>
  <c r="AR186" i="51"/>
  <c r="AQ257" i="51" l="1"/>
  <c r="AQ334" i="51" s="1"/>
  <c r="AR257" i="51"/>
  <c r="AR334" i="51" s="1"/>
  <c r="AQ187" i="51"/>
  <c r="AQ325" i="51" s="1"/>
  <c r="AR187" i="51"/>
  <c r="AR325" i="51" s="1"/>
  <c r="AA41" i="39"/>
  <c r="AJ4" i="39"/>
  <c r="AJ6" i="39"/>
  <c r="AA42" i="39"/>
  <c r="AH97" i="38" l="1"/>
  <c r="AH89" i="38" l="1"/>
  <c r="AH90" i="38" l="1"/>
  <c r="Z98" i="51" l="1"/>
  <c r="AR98" i="51"/>
  <c r="Z40" i="38"/>
  <c r="Z41" i="38" l="1"/>
  <c r="Z88" i="38" s="1"/>
  <c r="AI88" i="38"/>
  <c r="Z97" i="51" l="1"/>
  <c r="Z296" i="51" s="1"/>
  <c r="AR97" i="51"/>
  <c r="AR296" i="51" s="1"/>
  <c r="R49" i="45" l="1"/>
  <c r="R18" i="45"/>
  <c r="Z76" i="38"/>
  <c r="Z47" i="38" l="1"/>
  <c r="AI97" i="38"/>
  <c r="Z75" i="38"/>
  <c r="Z97" i="38" s="1"/>
  <c r="Z44" i="38"/>
  <c r="Z48" i="38"/>
  <c r="Z46" i="38"/>
  <c r="AB42" i="39"/>
  <c r="S6" i="39"/>
  <c r="S42" i="39" s="1"/>
  <c r="AK6" i="39"/>
  <c r="Z252" i="51"/>
  <c r="AR252" i="51"/>
  <c r="Z89" i="38" l="1"/>
  <c r="AI90" i="38"/>
  <c r="AI89" i="38"/>
  <c r="Z90" i="38"/>
  <c r="S4" i="39"/>
  <c r="S41" i="39" s="1"/>
  <c r="AB41" i="39"/>
  <c r="AK4" i="39"/>
  <c r="Z199" i="51" l="1"/>
  <c r="AR199" i="51"/>
  <c r="Z213" i="51"/>
  <c r="Z280" i="51" s="1"/>
  <c r="AR213" i="51"/>
  <c r="AR280" i="51" s="1"/>
  <c r="Z212" i="51" l="1"/>
  <c r="Z322" i="51" s="1"/>
  <c r="AR212" i="51"/>
  <c r="AR322" i="51" s="1"/>
  <c r="Z198" i="51"/>
  <c r="Z314" i="51" s="1"/>
  <c r="AR198" i="51"/>
  <c r="AR314"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LOURENÇO ALVES</author>
    <author>tc={4AD21A47-852A-41FF-BAFE-EFA71AE402CF}</author>
  </authors>
  <commentList>
    <comment ref="B25" authorId="0" shapeId="0" xr:uid="{070F2C26-4C47-4769-AC5C-1BDF7193D7A4}">
      <text>
        <r>
          <rPr>
            <b/>
            <sz val="9"/>
            <color indexed="81"/>
            <rFont val="Tahoma"/>
            <family val="2"/>
          </rPr>
          <t>IR EDP:</t>
        </r>
        <r>
          <rPr>
            <sz val="9"/>
            <color indexed="81"/>
            <rFont val="Tahoma"/>
            <family val="2"/>
          </rPr>
          <t xml:space="preserve">
- Until 2020 "JVs and Associates" were accounted for below EBITDA, at the Financial results line. 
- 2019 accounts were restated.</t>
        </r>
      </text>
    </comment>
    <comment ref="B33" authorId="0" shapeId="0" xr:uid="{90259680-BBFC-4D36-A515-2E7BF65B1D50}">
      <text>
        <r>
          <rPr>
            <b/>
            <sz val="9"/>
            <color indexed="81"/>
            <rFont val="Tahoma"/>
            <family val="2"/>
          </rPr>
          <t>IR EDP:</t>
        </r>
        <r>
          <rPr>
            <sz val="9"/>
            <color indexed="81"/>
            <rFont val="Tahoma"/>
            <family val="2"/>
          </rPr>
          <t xml:space="preserve">
Adjustments for one-off impacts</t>
        </r>
      </text>
    </comment>
    <comment ref="B34" authorId="0" shapeId="0" xr:uid="{9AFDF67F-C042-4EED-8C62-94F9846CC41A}">
      <text>
        <r>
          <rPr>
            <b/>
            <sz val="9"/>
            <color indexed="81"/>
            <rFont val="Tahoma"/>
            <family val="2"/>
          </rPr>
          <t>IR EDP:</t>
        </r>
        <r>
          <rPr>
            <sz val="9"/>
            <color indexed="81"/>
            <rFont val="Tahoma"/>
            <family val="2"/>
          </rPr>
          <t xml:space="preserve">
Excluding one-off impacts</t>
        </r>
      </text>
    </comment>
    <comment ref="B43" authorId="0" shapeId="0" xr:uid="{4206BFBB-C30C-4116-ABCA-A13DBBA19624}">
      <text>
        <r>
          <rPr>
            <b/>
            <sz val="9"/>
            <color indexed="81"/>
            <rFont val="Tahoma"/>
            <family val="2"/>
          </rPr>
          <t>IR EDP:</t>
        </r>
        <r>
          <rPr>
            <sz val="9"/>
            <color indexed="81"/>
            <rFont val="Tahoma"/>
            <family val="2"/>
          </rPr>
          <t xml:space="preserve">
Depreciation and amortisation expense net of compensation for depreciation and amortisation of subsidised assets.</t>
        </r>
      </text>
    </comment>
    <comment ref="B55" authorId="0" shapeId="0" xr:uid="{72586782-A9E5-494D-8C36-035E06A89205}">
      <text>
        <r>
          <rPr>
            <b/>
            <sz val="9"/>
            <color indexed="81"/>
            <rFont val="Tahoma"/>
            <family val="2"/>
          </rPr>
          <t>IR EDP:</t>
        </r>
        <r>
          <rPr>
            <sz val="9"/>
            <color indexed="81"/>
            <rFont val="Tahoma"/>
            <family val="2"/>
          </rPr>
          <t xml:space="preserve">
Includes unwinding of medium, long term liabilities (TEIs, IFRS-16, dismantling &amp; decommissioning provision for generation assets, concessions) and interest on medical care and pension fund liabilities.</t>
        </r>
      </text>
    </comment>
    <comment ref="B64" authorId="0" shapeId="0" xr:uid="{287550C4-0E60-49DF-BA9D-5A2B6320AF2D}">
      <text>
        <r>
          <rPr>
            <b/>
            <sz val="9"/>
            <color indexed="81"/>
            <rFont val="Tahoma"/>
            <family val="2"/>
          </rPr>
          <t>IR EDP:</t>
        </r>
        <r>
          <rPr>
            <sz val="9"/>
            <color indexed="81"/>
            <rFont val="Tahoma"/>
            <family val="2"/>
          </rPr>
          <t xml:space="preserve">
Details on page 27 of EDP's Handout</t>
        </r>
      </text>
    </comment>
    <comment ref="B66" authorId="0" shapeId="0" xr:uid="{53E1733B-9A76-4203-B22D-B83330C046B0}">
      <text>
        <r>
          <rPr>
            <b/>
            <sz val="9"/>
            <color indexed="81"/>
            <rFont val="Tahoma"/>
            <family val="2"/>
          </rPr>
          <t>IR EDP:</t>
        </r>
        <r>
          <rPr>
            <sz val="9"/>
            <color indexed="81"/>
            <rFont val="Tahoma"/>
            <family val="2"/>
          </rPr>
          <t xml:space="preserve">
17.4% in Sep-20.</t>
        </r>
      </text>
    </comment>
    <comment ref="B71" authorId="0" shapeId="0" xr:uid="{792C1499-529C-4ACA-BDE0-BB85588B4DCA}">
      <text>
        <r>
          <rPr>
            <b/>
            <sz val="9"/>
            <color indexed="81"/>
            <rFont val="Tahoma"/>
            <family val="2"/>
          </rPr>
          <t>IR EDP:</t>
        </r>
        <r>
          <rPr>
            <sz val="9"/>
            <color indexed="81"/>
            <rFont val="Tahoma"/>
            <family val="2"/>
          </rPr>
          <t xml:space="preserve"> 
Adjustments for one-off impacts</t>
        </r>
      </text>
    </comment>
    <comment ref="B72" authorId="0" shapeId="0" xr:uid="{935B928B-5EE0-4C02-A070-62F2D42DD7F5}">
      <text>
        <r>
          <rPr>
            <b/>
            <sz val="9"/>
            <color indexed="81"/>
            <rFont val="Tahoma"/>
            <family val="2"/>
          </rPr>
          <t>IR EDP:</t>
        </r>
        <r>
          <rPr>
            <sz val="9"/>
            <color indexed="81"/>
            <rFont val="Tahoma"/>
            <family val="2"/>
          </rPr>
          <t xml:space="preserve">
Excluding one-off impacts</t>
        </r>
      </text>
    </comment>
    <comment ref="R92" authorId="1" shapeId="0" xr:uid="{4AD21A47-852A-41FF-BAFE-EFA71AE402CF}">
      <text>
        <t>[Threaded comment]
Your version of Excel allows you to read this threaded comment; however, any edits to it will get removed if the file is opened in a newer version of Excel. Learn more: https://go.microsoft.com/fwlink/?linkid=870924
Comment:
    explicado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B8" authorId="0" shapeId="0" xr:uid="{B3399116-E738-419B-B4A3-5A1562CB16EF}">
      <text>
        <r>
          <rPr>
            <b/>
            <sz val="9"/>
            <color indexed="81"/>
            <rFont val="Tahoma"/>
            <family val="2"/>
          </rPr>
          <t>IR EDP:</t>
        </r>
        <r>
          <rPr>
            <sz val="9"/>
            <color indexed="81"/>
            <rFont val="Tahoma"/>
            <family val="2"/>
          </rPr>
          <t xml:space="preserve">
Details on page 27 of EDP's Handout</t>
        </r>
      </text>
    </comment>
    <comment ref="B18" authorId="0" shapeId="0" xr:uid="{3CF07271-59A1-486F-94F5-F5A36F71E747}">
      <text>
        <r>
          <rPr>
            <b/>
            <sz val="9"/>
            <color indexed="81"/>
            <rFont val="Tahoma"/>
            <family val="2"/>
          </rPr>
          <t>IR EDP:</t>
        </r>
        <r>
          <rPr>
            <sz val="9"/>
            <color indexed="81"/>
            <rFont val="Tahoma"/>
            <family val="2"/>
          </rPr>
          <t xml:space="preserve">
Details on page 27 of EDP's Handout</t>
        </r>
      </text>
    </comment>
    <comment ref="B36" authorId="0" shapeId="0" xr:uid="{50629A65-F40A-4AC6-9705-19C3C4D5941E}">
      <text>
        <r>
          <rPr>
            <b/>
            <sz val="9"/>
            <color indexed="81"/>
            <rFont val="Tahoma"/>
            <family val="2"/>
          </rPr>
          <t>IR EDP:</t>
        </r>
        <r>
          <rPr>
            <sz val="9"/>
            <color indexed="81"/>
            <rFont val="Tahoma"/>
            <family val="2"/>
          </rPr>
          <t xml:space="preserve">
For more detail please refer to our Annual Report available in our website
</t>
        </r>
      </text>
    </comment>
    <comment ref="S37" authorId="0" shapeId="0" xr:uid="{68A9D4F0-9879-4BBC-A76E-CC7BF86791E7}">
      <text>
        <r>
          <rPr>
            <b/>
            <sz val="9"/>
            <color indexed="81"/>
            <rFont val="Tahoma"/>
            <family val="2"/>
          </rPr>
          <t>IR EDP:</t>
        </r>
        <r>
          <rPr>
            <sz val="9"/>
            <color indexed="81"/>
            <rFont val="Tahoma"/>
            <family val="2"/>
          </rPr>
          <t xml:space="preserve">
From 2017 backwards, values register gross employee benefits</t>
        </r>
      </text>
    </comment>
    <comment ref="R45" authorId="0" shapeId="0" xr:uid="{A7930074-B0C8-4B7A-93BB-E1C5385CF1DD}">
      <text>
        <r>
          <rPr>
            <b/>
            <sz val="9"/>
            <color indexed="81"/>
            <rFont val="Tahoma"/>
            <family val="2"/>
          </rPr>
          <t>IR EDP:</t>
        </r>
        <r>
          <rPr>
            <sz val="9"/>
            <color indexed="81"/>
            <rFont val="Tahoma"/>
            <family val="2"/>
          </rPr>
          <t xml:space="preserve">
From 2016 backwards, values integrate spanish regulatory receivables &amp; Changes in fair value.</t>
        </r>
      </text>
    </comment>
    <comment ref="B46" authorId="0" shapeId="0" xr:uid="{7E622F4D-3AB4-48D9-B397-6A1C0C3A3F99}">
      <text>
        <r>
          <rPr>
            <b/>
            <sz val="9"/>
            <color indexed="81"/>
            <rFont val="Tahoma"/>
            <family val="2"/>
          </rPr>
          <t>IR EDP:</t>
        </r>
        <r>
          <rPr>
            <sz val="9"/>
            <color indexed="81"/>
            <rFont val="Tahoma"/>
            <family val="2"/>
          </rPr>
          <t xml:space="preserve">
Excluding the amount corresponding to the impact from the exclusion of ICMS from the calculation of PIS/COFINS from past years in our distribution companies (R$1 Bn), since the receivable (recognized under current tax assets) is a pass-through to the tariff.</t>
        </r>
      </text>
    </comment>
    <comment ref="Q57" authorId="0" shapeId="0" xr:uid="{F0073A98-5554-4F8F-962E-A966E0DA48B0}">
      <text>
        <r>
          <rPr>
            <b/>
            <sz val="9"/>
            <color indexed="81"/>
            <rFont val="Tahoma"/>
            <family val="2"/>
          </rPr>
          <t>IR EDP:</t>
        </r>
        <r>
          <rPr>
            <sz val="9"/>
            <color indexed="81"/>
            <rFont val="Tahoma"/>
            <family val="2"/>
          </rPr>
          <t xml:space="preserve">
EDP Produção &amp; Other</t>
        </r>
      </text>
    </comment>
    <comment ref="R57" authorId="0" shapeId="0" xr:uid="{4C642008-8815-45FB-9210-071B3C475329}">
      <text>
        <r>
          <rPr>
            <b/>
            <sz val="9"/>
            <color indexed="81"/>
            <rFont val="Tahoma"/>
            <family val="2"/>
          </rPr>
          <t>IR EDP:</t>
        </r>
        <r>
          <rPr>
            <sz val="9"/>
            <color indexed="81"/>
            <rFont val="Tahoma"/>
            <family val="2"/>
          </rPr>
          <t xml:space="preserve">
EDP Produção &amp; Other</t>
        </r>
      </text>
    </comment>
    <comment ref="V57" authorId="1" shapeId="0" xr:uid="{6FF8B44F-619C-4E49-BD6D-500F4F5EC8F3}">
      <text>
        <r>
          <rPr>
            <b/>
            <sz val="9"/>
            <color indexed="81"/>
            <rFont val="Tahoma"/>
            <family val="2"/>
          </rPr>
          <t>IR EDP:</t>
        </r>
        <r>
          <rPr>
            <sz val="9"/>
            <color indexed="81"/>
            <rFont val="Tahoma"/>
            <family val="2"/>
          </rPr>
          <t xml:space="preserve">
Relative to the integration of Viesgo's bonds</t>
        </r>
      </text>
    </comment>
    <comment ref="B60" authorId="0" shapeId="0" xr:uid="{C3C5EAC9-E8DD-4CFC-8690-984E2DFDEE8E}">
      <text>
        <r>
          <rPr>
            <b/>
            <sz val="9"/>
            <color indexed="81"/>
            <rFont val="Tahoma"/>
            <family val="2"/>
          </rPr>
          <t>IR EDP:</t>
        </r>
        <r>
          <rPr>
            <sz val="9"/>
            <color indexed="81"/>
            <rFont val="Tahoma"/>
            <family val="2"/>
          </rPr>
          <t xml:space="preserve">
Derivatives designated for fair-value hedge of debt including accrued interest</t>
        </r>
      </text>
    </comment>
    <comment ref="W62" authorId="0" shapeId="0" xr:uid="{6F9A3AE8-FA40-468A-8C85-04E2E3B7D0E6}">
      <text>
        <r>
          <rPr>
            <b/>
            <sz val="9"/>
            <color indexed="81"/>
            <rFont val="Tahoma"/>
            <family val="2"/>
          </rPr>
          <t>IR EDP:</t>
        </r>
        <r>
          <rPr>
            <sz val="9"/>
            <color indexed="81"/>
            <rFont val="Tahoma"/>
            <family val="2"/>
          </rPr>
          <t xml:space="preserve">
In 2021, EDP completed the following operations:
- In Jan-21, €750m Green Hybrid issue, with a coupon of 1.88% (first call date in May-26 and final maturity in 2081).
- In Sep-21, €750m Green Hybrid issue, with a coupon of 1.50% (first call date in Dec-26 and final maturity in 2082).
- In Sep-21, €500m Green Hybrid issue, with a coupon of 1.88% (first call date in Jun-29 and final maturity in 2082).</t>
        </r>
      </text>
    </comment>
    <comment ref="B71" authorId="0" shapeId="0" xr:uid="{873B4D3F-0C81-4078-BEF0-A65B49B9F0EB}">
      <text>
        <r>
          <rPr>
            <b/>
            <sz val="9"/>
            <color indexed="81"/>
            <rFont val="Tahoma"/>
            <family val="2"/>
          </rPr>
          <t>IR EDP:</t>
        </r>
        <r>
          <rPr>
            <sz val="9"/>
            <color indexed="81"/>
            <rFont val="Tahoma"/>
            <family val="2"/>
          </rPr>
          <t xml:space="preserve">
Net of regulatory receivables;  net debt excluding 50% of hybrid bond issues (including interest); Based on trailing 12 months recurring EBITDA and net debt excluding 50% of hybrid bond issue (including interest); Includes operating leases (IFRS-16)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4" authorId="0" shapeId="0" xr:uid="{57FC9195-3C84-449B-B416-0F15E813DB0A}">
      <text>
        <r>
          <rPr>
            <b/>
            <sz val="9"/>
            <color indexed="81"/>
            <rFont val="Tahoma"/>
            <family val="2"/>
          </rPr>
          <t>IR EDP:</t>
        </r>
        <r>
          <rPr>
            <sz val="9"/>
            <color indexed="81"/>
            <rFont val="Tahoma"/>
            <family val="2"/>
          </rPr>
          <t xml:space="preserve">
Excluding Regulatory Receivables </t>
        </r>
      </text>
    </comment>
    <comment ref="P10" authorId="0" shapeId="0" xr:uid="{D440737E-F842-4371-AC83-BCC8B0E9171D}">
      <text>
        <r>
          <rPr>
            <b/>
            <sz val="9"/>
            <color indexed="81"/>
            <rFont val="Tahoma"/>
            <family val="2"/>
          </rPr>
          <t>IR EDP:</t>
        </r>
        <r>
          <rPr>
            <sz val="9"/>
            <color indexed="81"/>
            <rFont val="Tahoma"/>
            <family val="2"/>
          </rPr>
          <t xml:space="preserve">
Recurring organic cash flow decreased by 65% YoY, to €0.6 bn in 2021, including €1.2 bn negative impact associated to the increase of energy prices, mostly in 2H21, namely: (i) €0.8 bn increase in working capital investment on trade receivables &amp; payables and higher inventories (+€0.5 bn); and (ii) negative non-cash impact (-€0.2 bn) related to financial derivatives associated energy management medium term hedging strategy. Excluding these impacts associated to the strong increase of prices in energy, adjusted recurring organic cash flow would have been €1.8 bn in 2021. Recurring organic cash flow translates the cash generated and available to fulfill EDP’s key strategic pillars of sustainable growth, deleveraging and shareholder remuneration.
</t>
        </r>
      </text>
    </comment>
    <comment ref="U10" authorId="0" shapeId="0" xr:uid="{9DCE5278-FBDD-485D-8A54-95EF6C0F6249}">
      <text>
        <r>
          <rPr>
            <b/>
            <sz val="9"/>
            <color indexed="81"/>
            <rFont val="Tahoma"/>
            <family val="2"/>
          </rPr>
          <t>IR EDP:</t>
        </r>
        <r>
          <rPr>
            <sz val="9"/>
            <color indexed="81"/>
            <rFont val="Tahoma"/>
            <family val="2"/>
          </rPr>
          <t xml:space="preserve">
Recurring organic cash flow decreased YoY, to -€0.5 bn in 1Q22, including €0.7 bn negative impact associated to the increase of energy prices MTM on derivatives and margin calls. Excluding this impact recurring organic cash flow would have been €0.2 bn in 1Q22, in line YoY. Recurring organic cash flow translates the cash generated and available to fulfill EDP’s key strategic pillars of sustainable growth, deleveraging and shareholder remuneration.</t>
        </r>
      </text>
    </comment>
    <comment ref="B12" authorId="0" shapeId="0" xr:uid="{E4BFD06F-C984-4FF6-BC30-F104BF35D8AC}">
      <text>
        <r>
          <rPr>
            <b/>
            <sz val="9"/>
            <color indexed="81"/>
            <rFont val="Tahoma"/>
            <family val="2"/>
          </rPr>
          <t>IR EDP:</t>
        </r>
        <r>
          <rPr>
            <sz val="9"/>
            <color indexed="81"/>
            <rFont val="Tahoma"/>
            <family val="2"/>
          </rPr>
          <t xml:space="preserve">
Maintenance capex includes payables to fixed assets suppliers</t>
        </r>
      </text>
    </comment>
    <comment ref="B13" authorId="0" shapeId="0" xr:uid="{E8FA5D05-BC77-4B71-BD81-AEC181593634}">
      <text>
        <r>
          <rPr>
            <b/>
            <sz val="9"/>
            <color indexed="81"/>
            <rFont val="Tahoma"/>
            <family val="2"/>
          </rPr>
          <t>IR EDP:</t>
        </r>
        <r>
          <rPr>
            <sz val="9"/>
            <color indexed="81"/>
            <rFont val="Tahoma"/>
            <family val="2"/>
          </rPr>
          <t xml:space="preserve">
Changes pre-tax
</t>
        </r>
      </text>
    </comment>
    <comment ref="B34" authorId="0" shapeId="0" xr:uid="{76AF6A63-92F0-481F-9F29-C3BDB98C3908}">
      <text>
        <r>
          <rPr>
            <b/>
            <sz val="9"/>
            <color indexed="81"/>
            <rFont val="Tahoma"/>
            <family val="2"/>
          </rPr>
          <t>IR EDP:</t>
        </r>
        <r>
          <rPr>
            <sz val="9"/>
            <color indexed="81"/>
            <rFont val="Tahoma"/>
            <family val="2"/>
          </rPr>
          <t xml:space="preserve">
Includes Proceeds from Change in WC Fixed asset suppliers, change in consolidation perimeter, reclassification of asset rotation gains and other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O10" authorId="0" shapeId="0" xr:uid="{E13A81D9-FC29-46C8-AAAB-2140C39C6A7A}">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B51" authorId="0" shapeId="0" xr:uid="{8A1A3658-05DA-44EA-94E4-7E8454C7C7CA}">
      <text>
        <r>
          <rPr>
            <b/>
            <sz val="9"/>
            <color indexed="81"/>
            <rFont val="Tahoma"/>
            <family val="2"/>
          </rPr>
          <t>IR EDP:</t>
        </r>
        <r>
          <rPr>
            <sz val="9"/>
            <color indexed="81"/>
            <rFont val="Tahoma"/>
            <family val="2"/>
          </rPr>
          <t xml:space="preserve">
Load factors respective to EBITDA MW gross capacity</t>
        </r>
      </text>
    </comment>
    <comment ref="B61" authorId="0" shapeId="0" xr:uid="{FA1467AD-631F-47A2-B6DB-2C5CD0E40247}">
      <text>
        <r>
          <rPr>
            <b/>
            <sz val="9"/>
            <color indexed="81"/>
            <rFont val="Tahoma"/>
            <family val="2"/>
          </rPr>
          <t>IR EDP:</t>
        </r>
        <r>
          <rPr>
            <sz val="9"/>
            <color indexed="81"/>
            <rFont val="Tahoma"/>
            <family val="2"/>
          </rPr>
          <t xml:space="preserve">
 Average of the period</t>
        </r>
      </text>
    </comment>
    <comment ref="O62" authorId="0" shapeId="0" xr:uid="{361C0A55-4879-43EA-BA76-2C1E78CE65BB}">
      <text>
        <r>
          <rPr>
            <b/>
            <sz val="9"/>
            <color indexed="81"/>
            <rFont val="Tahoma"/>
            <family val="2"/>
          </rPr>
          <t>IR EDP:</t>
        </r>
        <r>
          <rPr>
            <sz val="9"/>
            <color indexed="81"/>
            <rFont val="Tahoma"/>
            <family val="2"/>
          </rPr>
          <t xml:space="preserve">
Average electricity spot price highly increased in 4Q21, reaching average of €211/MWh. This translated into an increase of 230% YoY in 2021, to ~€112/MWh, supported by a strong increase commodity prices, namely gas (+363% YoY) and CO2 allowances (+115% YoY). Average electricity final price in Spain increased 182% YoY in 2021, to €117/MWh, reflecting the evolution of wholesale spot price and higher demand for restrictions.
</t>
        </r>
      </text>
    </comment>
    <comment ref="B63" authorId="0" shapeId="0" xr:uid="{9DD6D22E-524F-48E2-8804-1D8C22C63AA3}">
      <text>
        <r>
          <rPr>
            <b/>
            <sz val="9"/>
            <color indexed="81"/>
            <rFont val="Tahoma"/>
            <family val="2"/>
          </rPr>
          <t>IR EDP:</t>
        </r>
        <r>
          <rPr>
            <sz val="9"/>
            <color indexed="81"/>
            <rFont val="Tahoma"/>
            <family val="2"/>
          </rPr>
          <t xml:space="preserve">
Final price reflects spot price and system costs (capacity payment, ancillary services)</t>
        </r>
      </text>
    </comment>
    <comment ref="B71" authorId="0" shapeId="0" xr:uid="{369BA492-3795-45A2-89C6-217B046283E6}">
      <text>
        <r>
          <rPr>
            <b/>
            <sz val="9"/>
            <color indexed="81"/>
            <rFont val="Tahoma"/>
            <family val="2"/>
          </rPr>
          <t>IR EDP:</t>
        </r>
        <r>
          <rPr>
            <sz val="9"/>
            <color indexed="81"/>
            <rFont val="Tahoma"/>
            <family val="2"/>
          </rPr>
          <t xml:space="preserve">
Only includes Portugal</t>
        </r>
      </text>
    </comment>
    <comment ref="B73" authorId="1" shapeId="0" xr:uid="{DD88E8E1-BD2D-4F83-A35C-73BCC2454638}">
      <text>
        <r>
          <rPr>
            <b/>
            <sz val="9"/>
            <color indexed="81"/>
            <rFont val="Tahoma"/>
            <family val="2"/>
          </rPr>
          <t xml:space="preserve">IR EDP: </t>
        </r>
        <r>
          <rPr>
            <sz val="9"/>
            <color indexed="81"/>
            <rFont val="Tahoma"/>
            <family val="2"/>
          </rPr>
          <t>Up until 2021 Portugal - Regulated activities were considered in the Networks segment. Accounts have been restated for 2020</t>
        </r>
      </text>
    </comment>
    <comment ref="B85" authorId="1" shapeId="0" xr:uid="{3E887160-BB99-421F-B714-1F7FAB5EACAA}">
      <text>
        <r>
          <rPr>
            <b/>
            <sz val="9"/>
            <color indexed="81"/>
            <rFont val="Tahoma"/>
            <family val="2"/>
          </rPr>
          <t xml:space="preserve">IR EDP: </t>
        </r>
        <r>
          <rPr>
            <sz val="9"/>
            <color indexed="81"/>
            <rFont val="Tahoma"/>
            <family val="2"/>
          </rPr>
          <t>Regulated includes Last Resort Supply activities that were considered under the 'Networks' segment until 2021 (2020 was restated)</t>
        </r>
      </text>
    </comment>
    <comment ref="B88" authorId="0" shapeId="0" xr:uid="{6ADB9C34-DBCF-44D8-B48A-2EF606D27A4C}">
      <text>
        <r>
          <rPr>
            <b/>
            <sz val="9"/>
            <color indexed="81"/>
            <rFont val="Tahoma"/>
            <family val="2"/>
          </rPr>
          <t>IR EDP:</t>
        </r>
        <r>
          <rPr>
            <sz val="9"/>
            <color indexed="81"/>
            <rFont val="Tahoma"/>
            <family val="2"/>
          </rPr>
          <t xml:space="preserve">
Includes SMEs. Last resort supply activities in Portugal are now considered together with the remaining Supply activities. Consequently, Electricity Networks and Client Solutions &amp; Energy management results, including 2020 numbers, were adjusted accordingly.</t>
        </r>
      </text>
    </comment>
    <comment ref="B100" authorId="0" shapeId="0" xr:uid="{C57B7455-AAA3-43F0-B29F-9F99DFA9DD74}">
      <text>
        <r>
          <rPr>
            <b/>
            <sz val="9"/>
            <color indexed="81"/>
            <rFont val="Tahoma"/>
            <family val="2"/>
          </rPr>
          <t>IR EDP:</t>
        </r>
        <r>
          <rPr>
            <sz val="9"/>
            <color indexed="81"/>
            <rFont val="Tahoma"/>
            <family val="2"/>
          </rPr>
          <t xml:space="preserve">
Includes only Coal production in Spain.</t>
        </r>
      </text>
    </comment>
    <comment ref="B107" authorId="0" shapeId="0" xr:uid="{10E8C8A3-E567-4242-BFCC-884DE872A2F6}">
      <text>
        <r>
          <rPr>
            <b/>
            <sz val="9"/>
            <color indexed="81"/>
            <rFont val="Tahoma"/>
            <family val="2"/>
          </rPr>
          <t>IR EDP:</t>
        </r>
        <r>
          <rPr>
            <sz val="9"/>
            <color indexed="81"/>
            <rFont val="Tahoma"/>
            <family val="2"/>
          </rPr>
          <t xml:space="preserve">
Values of Pecém individual accounts.</t>
        </r>
      </text>
    </comment>
    <comment ref="O109" authorId="0" shapeId="0" xr:uid="{1F0FAE28-D4AE-435B-9A6F-B5EB0D393DAA}">
      <text>
        <r>
          <rPr>
            <b/>
            <sz val="9"/>
            <color indexed="81"/>
            <rFont val="Tahoma"/>
            <family val="2"/>
          </rPr>
          <t>IR EDP:</t>
        </r>
        <r>
          <rPr>
            <sz val="9"/>
            <color indexed="81"/>
            <rFont val="Tahoma"/>
            <family val="2"/>
          </rPr>
          <t xml:space="preserve">
Brazil is witnessing a historically dry season, which translated into a 15% YoY decrease in the Brazilian hydro production output, which led to a significant increase in Pecém production to 1,130 GWh, following the dispatch order by the National System Operator (ONS). Our thermal generation plant, increased availability from 88% to 90%. Given that this plant is PPA remunerated based on availability, this was positive for results which was offset by a negative impact  mainly in the 1Q20 of R$24m, due to the downwards revision of the reference availability level of Pecém. Additionally, given the increase in the number of operating hours, costs with materials and third party services also increased +R$25m (+10% YoY). Worth also highlighting that Pecém has a fixed monthly revenue of R$73m, annually adjusted by inflation (IPCA), with the last update in Nov-20 of +3.9% YoY.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W10" authorId="0" shapeId="0" xr:uid="{C8F08ED4-C6FC-4AED-BB27-22B9932C437E}">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W11" authorId="0" shapeId="0" xr:uid="{A7C15540-7E40-4479-9828-440AD3733401}">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W12" authorId="0" shapeId="0" xr:uid="{C75C66C2-2F00-402B-97F0-378F39CF6DE2}">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B20" authorId="0" shapeId="0" xr:uid="{F673F305-40A5-4F80-9E07-8447649534D2}">
      <text>
        <r>
          <rPr>
            <b/>
            <sz val="9"/>
            <color indexed="81"/>
            <rFont val="Tahoma"/>
            <family val="2"/>
          </rPr>
          <t xml:space="preserve">IR EDP: </t>
        </r>
        <r>
          <rPr>
            <sz val="9"/>
            <color indexed="81"/>
            <rFont val="Tahoma"/>
            <family val="2"/>
          </rPr>
          <t xml:space="preserve">
Supplies &amp; services + Personnel costs</t>
        </r>
      </text>
    </comment>
    <comment ref="B25" authorId="0" shapeId="0" xr:uid="{1FF21049-7A76-4C87-B7C9-5580B273E063}">
      <text>
        <r>
          <rPr>
            <b/>
            <sz val="9"/>
            <color indexed="81"/>
            <rFont val="Tahoma"/>
            <family val="2"/>
          </rPr>
          <t>IR EDP:</t>
        </r>
        <r>
          <rPr>
            <sz val="9"/>
            <color indexed="81"/>
            <rFont val="Tahoma"/>
            <family val="2"/>
          </rPr>
          <t xml:space="preserve">
Net of subsidies</t>
        </r>
      </text>
    </comment>
    <comment ref="B31" authorId="1" shapeId="0" xr:uid="{4C9A6B67-B390-41E5-B902-A2F4A3C13F95}">
      <text>
        <r>
          <rPr>
            <b/>
            <sz val="9"/>
            <color indexed="81"/>
            <rFont val="Tahoma"/>
            <family val="2"/>
          </rPr>
          <t>IR EDP:</t>
        </r>
        <r>
          <rPr>
            <sz val="9"/>
            <color indexed="81"/>
            <rFont val="Tahoma"/>
            <family val="2"/>
          </rPr>
          <t xml:space="preserve">
Up until 2019, investments in distribution were only considered maintenance</t>
        </r>
      </text>
    </comment>
    <comment ref="B35" authorId="0" shapeId="0" xr:uid="{506D6758-5368-43A7-AA07-955F14CAC529}">
      <text>
        <r>
          <rPr>
            <b/>
            <sz val="9"/>
            <color indexed="81"/>
            <rFont val="Tahoma"/>
            <family val="2"/>
          </rPr>
          <t>IR EDP:</t>
        </r>
        <r>
          <rPr>
            <sz val="9"/>
            <color indexed="81"/>
            <rFont val="Tahoma"/>
            <family val="2"/>
          </rPr>
          <t xml:space="preserve">
Financial assets as to the transmission business. </t>
        </r>
      </text>
    </comment>
    <comment ref="B37" authorId="0" shapeId="0" xr:uid="{3CD262B4-B80F-410B-8B96-6965C1EE0DEB}">
      <text>
        <r>
          <rPr>
            <b/>
            <sz val="9"/>
            <color indexed="81"/>
            <rFont val="Tahoma"/>
            <family val="2"/>
          </rPr>
          <t>IR EDP:</t>
        </r>
        <r>
          <rPr>
            <sz val="9"/>
            <color indexed="81"/>
            <rFont val="Tahoma"/>
            <family val="2"/>
          </rPr>
          <t xml:space="preserve">
Regulated Asset Base in Spain updated with provision reversal "Lesividad"</t>
        </r>
      </text>
    </comment>
    <comment ref="B66" authorId="0" shapeId="0" xr:uid="{0FBF31AC-0C28-4A1D-BC6E-9BB70DD13404}">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04" authorId="0" shapeId="0" xr:uid="{6E22A792-B3A6-4A39-BA9F-942EC5BB171C}">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B109" authorId="0" shapeId="0" xr:uid="{8140B1FA-AD93-4A4E-B95D-FAB1BEF8BF2D}">
      <text>
        <r>
          <rPr>
            <b/>
            <sz val="9"/>
            <color indexed="81"/>
            <rFont val="Tahoma"/>
            <family val="2"/>
          </rPr>
          <t>IR EDP:</t>
        </r>
        <r>
          <rPr>
            <sz val="9"/>
            <color indexed="81"/>
            <rFont val="Tahoma"/>
            <family val="2"/>
          </rPr>
          <t xml:space="preserve">
Financial assets as to the transmission business. </t>
        </r>
      </text>
    </comment>
    <comment ref="B129" authorId="0" shapeId="0" xr:uid="{E481C96A-35F9-4E02-87F7-3B763AD7BE25}">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51" authorId="0" shapeId="0" xr:uid="{39AFF642-33E0-415C-B562-B2DC07B05300}">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B156" authorId="0" shapeId="0" xr:uid="{03C4E98E-0ED1-4A27-90F3-91696837C4E9}">
      <text>
        <r>
          <rPr>
            <b/>
            <sz val="9"/>
            <color indexed="81"/>
            <rFont val="Tahoma"/>
            <family val="2"/>
          </rPr>
          <t>IR EDP:</t>
        </r>
        <r>
          <rPr>
            <sz val="9"/>
            <color indexed="81"/>
            <rFont val="Tahoma"/>
            <family val="2"/>
          </rPr>
          <t xml:space="preserve">
Financial assets as to the transmission business. </t>
        </r>
      </text>
    </comment>
    <comment ref="B171" authorId="0" shapeId="0" xr:uid="{B9A6B1FB-DF5A-4689-9B37-B90C595FF57E}">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85" authorId="0" shapeId="0" xr:uid="{9555B340-BC1A-45DF-9F62-1520AEB8C310}">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W188" authorId="0" shapeId="0" xr:uid="{D736CE07-288F-491A-B8B3-CAA3B1797C70}">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W193" authorId="0" shapeId="0" xr:uid="{ED742876-9442-4185-97AB-4FF9E5876E7D}">
      <text>
        <r>
          <rPr>
            <b/>
            <sz val="9"/>
            <color indexed="81"/>
            <rFont val="Tahoma"/>
            <family val="2"/>
          </rPr>
          <t>IR EDP:</t>
        </r>
        <r>
          <rPr>
            <sz val="9"/>
            <color indexed="81"/>
            <rFont val="Tahoma"/>
            <family val="2"/>
          </rPr>
          <t xml:space="preserve">
Overall, EBITDA from electricity networks increased by 73% YoY to R$2,753m, positively impacted by the disposal gains in transmission, the regulated revenues indexation to inflation and a solid recovery in demand.
</t>
        </r>
      </text>
    </comment>
    <comment ref="W216" authorId="0" shapeId="0" xr:uid="{9CE4D1A5-99E4-4CB0-99EB-C2FB4B4A4CD2}">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B234" authorId="0" shapeId="0" xr:uid="{7A2EEF8A-21C0-4676-84F5-6206B02203FC}">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259" authorId="0" shapeId="0" xr:uid="{33EDEAF1-5FB6-4646-90D7-4473FF6B2573}">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B264" authorId="0" shapeId="0" xr:uid="{2BB4351B-30BA-4FB3-B932-A4E56A03F9C9}">
      <text>
        <r>
          <rPr>
            <b/>
            <sz val="9"/>
            <color indexed="81"/>
            <rFont val="Tahoma"/>
            <family val="2"/>
          </rPr>
          <t>IR EDP:</t>
        </r>
        <r>
          <rPr>
            <sz val="9"/>
            <color indexed="81"/>
            <rFont val="Tahoma"/>
            <family val="2"/>
          </rPr>
          <t xml:space="preserve">
Corresponds to Financial assets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L14" authorId="0" shapeId="0" xr:uid="{7CB63F91-4D76-4611-8222-FE373F5C2C28}">
      <text>
        <r>
          <rPr>
            <b/>
            <sz val="9"/>
            <color indexed="81"/>
            <rFont val="Tahoma"/>
            <family val="2"/>
          </rPr>
          <t>IR EDP:</t>
        </r>
        <r>
          <rPr>
            <sz val="9"/>
            <color indexed="81"/>
            <rFont val="Tahoma"/>
            <family val="2"/>
          </rPr>
          <t xml:space="preserve">
Registered below EBIT
</t>
        </r>
      </text>
    </comment>
    <comment ref="M14" authorId="0" shapeId="0" xr:uid="{3E4EB967-DA69-44DA-9098-66C2328DEEC3}">
      <text>
        <r>
          <rPr>
            <b/>
            <sz val="9"/>
            <color indexed="81"/>
            <rFont val="Tahoma"/>
            <family val="2"/>
          </rPr>
          <t>IR EDP:</t>
        </r>
        <r>
          <rPr>
            <sz val="9"/>
            <color indexed="81"/>
            <rFont val="Tahoma"/>
            <family val="2"/>
          </rPr>
          <t xml:space="preserve">
Registered below EBIT
</t>
        </r>
      </text>
    </comment>
    <comment ref="N14" authorId="0" shapeId="0" xr:uid="{4A037480-CFDC-47A3-A299-FA71020AE89A}">
      <text>
        <r>
          <rPr>
            <b/>
            <sz val="9"/>
            <color indexed="81"/>
            <rFont val="Tahoma"/>
            <family val="2"/>
          </rPr>
          <t>IR EDP:</t>
        </r>
        <r>
          <rPr>
            <sz val="9"/>
            <color indexed="81"/>
            <rFont val="Tahoma"/>
            <family val="2"/>
          </rPr>
          <t xml:space="preserve">
Registered below EBIT
</t>
        </r>
      </text>
    </comment>
    <comment ref="O14" authorId="0" shapeId="0" xr:uid="{08346E1F-92AB-4B26-BBC1-6745626856C5}">
      <text>
        <r>
          <rPr>
            <b/>
            <sz val="9"/>
            <color indexed="81"/>
            <rFont val="Tahoma"/>
            <family val="2"/>
          </rPr>
          <t>IR EDP:</t>
        </r>
        <r>
          <rPr>
            <sz val="9"/>
            <color indexed="81"/>
            <rFont val="Tahoma"/>
            <family val="2"/>
          </rPr>
          <t xml:space="preserve">
Registered below EBIT
</t>
        </r>
      </text>
    </comment>
    <comment ref="P14" authorId="0" shapeId="0" xr:uid="{4C7041C2-273C-4022-BA2F-CD9141BC07AD}">
      <text>
        <r>
          <rPr>
            <b/>
            <sz val="9"/>
            <color indexed="81"/>
            <rFont val="Tahoma"/>
            <family val="2"/>
          </rPr>
          <t>IR EDP:</t>
        </r>
        <r>
          <rPr>
            <sz val="9"/>
            <color indexed="81"/>
            <rFont val="Tahoma"/>
            <family val="2"/>
          </rPr>
          <t xml:space="preserve">
Registered below EBIT
</t>
        </r>
      </text>
    </comment>
    <comment ref="Q14" authorId="0" shapeId="0" xr:uid="{F6204A3B-155A-42E9-8A6C-FCCDEFD3C7AB}">
      <text>
        <r>
          <rPr>
            <b/>
            <sz val="9"/>
            <color indexed="81"/>
            <rFont val="Tahoma"/>
            <family val="2"/>
          </rPr>
          <t>IR EDP:</t>
        </r>
        <r>
          <rPr>
            <sz val="9"/>
            <color indexed="81"/>
            <rFont val="Tahoma"/>
            <family val="2"/>
          </rPr>
          <t xml:space="preserve">
Registered below EBIT
</t>
        </r>
      </text>
    </comment>
    <comment ref="R14" authorId="0" shapeId="0" xr:uid="{01C0B9C8-E363-4917-BC6E-4C2DD2B75CA4}">
      <text>
        <r>
          <rPr>
            <b/>
            <sz val="9"/>
            <color indexed="81"/>
            <rFont val="Tahoma"/>
            <family val="2"/>
          </rPr>
          <t>IR EDP:</t>
        </r>
        <r>
          <rPr>
            <sz val="9"/>
            <color indexed="81"/>
            <rFont val="Tahoma"/>
            <family val="2"/>
          </rPr>
          <t xml:space="preserve">
Registered below EBIT
</t>
        </r>
      </text>
    </comment>
    <comment ref="S14" authorId="0" shapeId="0" xr:uid="{2398EDB3-840C-4134-8463-76B20A41E1EB}">
      <text>
        <r>
          <rPr>
            <b/>
            <sz val="9"/>
            <color indexed="81"/>
            <rFont val="Tahoma"/>
            <family val="2"/>
          </rPr>
          <t>IR EDP:</t>
        </r>
        <r>
          <rPr>
            <sz val="9"/>
            <color indexed="81"/>
            <rFont val="Tahoma"/>
            <family val="2"/>
          </rPr>
          <t xml:space="preserve">
Registered below EBIT
</t>
        </r>
      </text>
    </comment>
    <comment ref="T14" authorId="0" shapeId="0" xr:uid="{00068F31-588D-44CD-806E-C7E75CF44B71}">
      <text>
        <r>
          <rPr>
            <b/>
            <sz val="9"/>
            <color indexed="81"/>
            <rFont val="Tahoma"/>
            <family val="2"/>
          </rPr>
          <t>IR EDP:</t>
        </r>
        <r>
          <rPr>
            <sz val="9"/>
            <color indexed="81"/>
            <rFont val="Tahoma"/>
            <family val="2"/>
          </rPr>
          <t xml:space="preserve">
Registered below EBIT
</t>
        </r>
      </text>
    </comment>
    <comment ref="W15" authorId="0" shapeId="0" xr:uid="{8712B197-D428-46CA-BF66-9F3EB2437182}">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B94" authorId="0" shapeId="0" xr:uid="{EA0243A2-531C-4F1D-9C57-7448377FC7AE}">
      <text>
        <r>
          <rPr>
            <b/>
            <sz val="9"/>
            <color indexed="81"/>
            <rFont val="Tahoma"/>
            <family val="2"/>
          </rPr>
          <t>IR EDP:</t>
        </r>
        <r>
          <rPr>
            <sz val="9"/>
            <color indexed="81"/>
            <rFont val="Tahoma"/>
            <family val="2"/>
          </rPr>
          <t xml:space="preserve">
Load factors respective to EBITDA MW and includes both wind &amp; Solar
</t>
        </r>
      </text>
    </comment>
    <comment ref="B106" authorId="0" shapeId="0" xr:uid="{95945F88-884F-43C5-8091-3ACB82B223FE}">
      <text>
        <r>
          <rPr>
            <b/>
            <sz val="9"/>
            <color indexed="81"/>
            <rFont val="Tahoma"/>
            <family val="2"/>
          </rPr>
          <t>IR EDP:</t>
        </r>
        <r>
          <rPr>
            <sz val="9"/>
            <color indexed="81"/>
            <rFont val="Tahoma"/>
            <family val="2"/>
          </rPr>
          <t xml:space="preserve">
Generation respective to EBITDA MW and includes both wind &amp; Solar
</t>
        </r>
      </text>
    </comment>
    <comment ref="W135" authorId="0" shapeId="0" xr:uid="{93EF9D21-34D4-4D5A-87E7-D01126FD66E0}">
      <text>
        <r>
          <rPr>
            <b/>
            <sz val="9"/>
            <color indexed="81"/>
            <rFont val="Tahoma"/>
            <family val="2"/>
          </rPr>
          <t>IR EDP:</t>
        </r>
        <r>
          <rPr>
            <sz val="9"/>
            <color indexed="81"/>
            <rFont val="Tahoma"/>
            <family val="2"/>
          </rPr>
          <t xml:space="preserve">
EBITDA in North America decreased 2% to USD 895m in 2021, as the gross profit trajectory and the higher costs given the requirements needed to accelerate growth were only partly compensated by higher asset rotation gains (USD 0.3bn in 2021) booked with (i) the sale of the 80% shareholding position in a portfolio of 405 MW in the US; (ii) the earnout related with the increase of capacity of the Mayflower project; (iii) the sale of an 80% equity shareholding in the Riverstart Solar project, in the context of an asset rotation deal partially closed in Dec-20; and (iv) the Build &amp; Transfer Agreement of EDPR’s Indiana Crossroads Wind Farm signed in 2019.
</t>
        </r>
      </text>
    </comment>
    <comment ref="B167" authorId="0" shapeId="0" xr:uid="{10F211B9-7362-4708-A1D4-B0F943ACF784}">
      <text>
        <r>
          <rPr>
            <b/>
            <sz val="9"/>
            <color indexed="81"/>
            <rFont val="Tahoma"/>
            <family val="2"/>
          </rPr>
          <t>IR EDP:</t>
        </r>
        <r>
          <rPr>
            <sz val="9"/>
            <color indexed="81"/>
            <rFont val="Tahoma"/>
            <family val="2"/>
          </rPr>
          <t xml:space="preserve">
Load factors respective to EBITDA MW and includes both wind &amp; Solar
</t>
        </r>
      </text>
    </comment>
    <comment ref="B175" authorId="0" shapeId="0" xr:uid="{7FC7CE1C-85C6-486A-B20F-04891E8B9A0B}">
      <text>
        <r>
          <rPr>
            <b/>
            <sz val="9"/>
            <color indexed="81"/>
            <rFont val="Tahoma"/>
            <family val="2"/>
          </rPr>
          <t>IR EDP:</t>
        </r>
        <r>
          <rPr>
            <sz val="9"/>
            <color indexed="81"/>
            <rFont val="Tahoma"/>
            <family val="2"/>
          </rPr>
          <t xml:space="preserve">
Generation respective to EBITDA MW and includes both wind &amp; Solar
</t>
        </r>
      </text>
    </comment>
    <comment ref="B227" authorId="0" shapeId="0" xr:uid="{A43D0DDA-B121-41D9-BBE7-01CCD84B0574}">
      <text>
        <r>
          <rPr>
            <b/>
            <sz val="9"/>
            <color indexed="81"/>
            <rFont val="Tahoma"/>
            <family val="2"/>
          </rPr>
          <t>IR EDP:</t>
        </r>
        <r>
          <rPr>
            <sz val="9"/>
            <color indexed="81"/>
            <rFont val="Tahoma"/>
            <family val="2"/>
          </rPr>
          <t xml:space="preserve">
Load factors respective to EBITDA MW and includes both wind &amp; Solar
</t>
        </r>
      </text>
    </comment>
    <comment ref="B239" authorId="0" shapeId="0" xr:uid="{008081CD-0247-4EFF-84A4-EEEFCE2474FB}">
      <text>
        <r>
          <rPr>
            <b/>
            <sz val="9"/>
            <color indexed="81"/>
            <rFont val="Tahoma"/>
            <family val="2"/>
          </rPr>
          <t>IR EDP:</t>
        </r>
        <r>
          <rPr>
            <sz val="9"/>
            <color indexed="81"/>
            <rFont val="Tahoma"/>
            <family val="2"/>
          </rPr>
          <t xml:space="preserve">
Generation respective to EBITDA MW and includes both wind &amp; Solar
</t>
        </r>
      </text>
    </comment>
    <comment ref="B306" authorId="0" shapeId="0" xr:uid="{A61E5678-17CF-44A9-8FBC-9F7B062FFE21}">
      <text>
        <r>
          <rPr>
            <b/>
            <sz val="9"/>
            <color indexed="81"/>
            <rFont val="Tahoma"/>
            <family val="2"/>
          </rPr>
          <t>IR EDP:</t>
        </r>
        <r>
          <rPr>
            <sz val="9"/>
            <color indexed="81"/>
            <rFont val="Tahoma"/>
            <family val="2"/>
          </rPr>
          <t xml:space="preserve">
Load factors respective to EBITDA MW and includes both wind &amp; Solar
</t>
        </r>
      </text>
    </comment>
    <comment ref="B308" authorId="0" shapeId="0" xr:uid="{753C98C8-9822-4289-938F-A69C6CA0739D}">
      <text>
        <r>
          <rPr>
            <b/>
            <sz val="9"/>
            <color indexed="81"/>
            <rFont val="Tahoma"/>
            <family val="2"/>
          </rPr>
          <t>IR EDP:</t>
        </r>
        <r>
          <rPr>
            <sz val="9"/>
            <color indexed="81"/>
            <rFont val="Tahoma"/>
            <family val="2"/>
          </rPr>
          <t xml:space="preserve">
Generation respective to EBITDA MW and includes both wind &amp; Solar
</t>
        </r>
      </text>
    </comment>
    <comment ref="B335" authorId="0" shapeId="0" xr:uid="{FC9DD08C-310D-4583-9F1B-9942513F7ACF}">
      <text>
        <r>
          <rPr>
            <b/>
            <sz val="9"/>
            <color indexed="81"/>
            <rFont val="Tahoma"/>
            <family val="2"/>
          </rPr>
          <t>IR EDP:</t>
        </r>
        <r>
          <rPr>
            <sz val="9"/>
            <color indexed="81"/>
            <rFont val="Tahoma"/>
            <family val="2"/>
          </rPr>
          <t xml:space="preserve">
Load factors respective to EBITDA MW and includes both wind &amp; Solar
</t>
        </r>
      </text>
    </comment>
    <comment ref="B337" authorId="0" shapeId="0" xr:uid="{74F8F2C4-BB71-43CE-AF93-B0C60366CAA6}">
      <text>
        <r>
          <rPr>
            <b/>
            <sz val="9"/>
            <color indexed="81"/>
            <rFont val="Tahoma"/>
            <family val="2"/>
          </rPr>
          <t>IR EDP:</t>
        </r>
        <r>
          <rPr>
            <sz val="9"/>
            <color indexed="81"/>
            <rFont val="Tahoma"/>
            <family val="2"/>
          </rPr>
          <t xml:space="preserve">
Generation respective to EBITDA MW and includes both wind &amp; Solar
</t>
        </r>
      </text>
    </comment>
    <comment ref="B339" authorId="0" shapeId="0" xr:uid="{F6608C11-40F7-4996-A2C0-864FFB1DBE08}">
      <text>
        <r>
          <rPr>
            <b/>
            <sz val="9"/>
            <color indexed="81"/>
            <rFont val="Tahoma"/>
            <family val="2"/>
          </rPr>
          <t>IR EDP:</t>
        </r>
        <r>
          <rPr>
            <sz val="9"/>
            <color indexed="81"/>
            <rFont val="Tahoma"/>
            <family val="2"/>
          </rPr>
          <t xml:space="preserve">
Average selling price only considers capacity pre-Sunseap consolidation, as it is the only one to consider the first three months of the year</t>
        </r>
      </text>
    </comment>
    <comment ref="Q374" authorId="1" shapeId="0" xr:uid="{9262DB4B-3AC5-4394-9A61-1E7885D9AD35}">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S374" authorId="1" shapeId="0" xr:uid="{519394E7-EAAC-4662-B0EA-457CB1493118}">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T374" authorId="1" shapeId="0" xr:uid="{C0F7E904-B869-4658-AC6A-EB3DC1106429}">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Q393" authorId="1" shapeId="0" xr:uid="{891250A5-AD21-485C-B027-C70CF8C813EA}">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S393" authorId="1" shapeId="0" xr:uid="{3E7345C0-5ABD-4C6A-A6ED-175C760E4963}">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T393" authorId="1" shapeId="0" xr:uid="{5CBE71B1-9217-48BB-A6AA-7A85B3F3E9E4}">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3" authorId="0" shapeId="0" xr:uid="{ADA1A25D-32A0-4E6B-8F92-92D221502E02}">
      <text>
        <r>
          <rPr>
            <b/>
            <sz val="9"/>
            <color indexed="81"/>
            <rFont val="Tahoma"/>
            <family val="2"/>
          </rPr>
          <t>IR EDP:</t>
        </r>
        <r>
          <rPr>
            <sz val="9"/>
            <color indexed="81"/>
            <rFont val="Tahoma"/>
            <family val="2"/>
          </rPr>
          <t xml:space="preserve">
Installed capacity that contributed to the revenues in the period</t>
        </r>
      </text>
    </comment>
    <comment ref="B8" authorId="0" shapeId="0" xr:uid="{FFFBB07A-BC74-4D9E-ADCE-610909DDF23C}">
      <text>
        <r>
          <rPr>
            <b/>
            <sz val="9"/>
            <color indexed="81"/>
            <rFont val="Tahoma"/>
            <family val="2"/>
          </rPr>
          <t>IR EDP:</t>
        </r>
        <r>
          <rPr>
            <sz val="9"/>
            <color indexed="81"/>
            <rFont val="Tahoma"/>
            <family val="2"/>
          </rPr>
          <t xml:space="preserve">
Includes Poland, Romania, France, Belgium and Italy;</t>
        </r>
      </text>
    </comment>
    <comment ref="B11" authorId="0" shapeId="0" xr:uid="{6A6D1FA5-F9C3-4A77-A819-A435A651239A}">
      <text>
        <r>
          <rPr>
            <b/>
            <sz val="9"/>
            <color indexed="81"/>
            <rFont val="Tahoma"/>
            <family val="2"/>
          </rPr>
          <t>IR EDP:</t>
        </r>
        <r>
          <rPr>
            <sz val="9"/>
            <color indexed="81"/>
            <rFont val="Tahoma"/>
            <family val="2"/>
          </rPr>
          <t xml:space="preserve">
Includes Canada and Mexico;</t>
        </r>
      </text>
    </comment>
    <comment ref="B41" authorId="0" shapeId="0" xr:uid="{39FFA88C-4B6F-4870-BA7D-7DBF3A94B7FB}">
      <text>
        <r>
          <rPr>
            <b/>
            <sz val="9"/>
            <color indexed="81"/>
            <rFont val="Tahoma"/>
            <family val="2"/>
          </rPr>
          <t>IR EDP:</t>
        </r>
        <r>
          <rPr>
            <sz val="9"/>
            <color indexed="81"/>
            <rFont val="Tahoma"/>
            <family val="2"/>
          </rPr>
          <t xml:space="preserve">
Includes Nuclear, Cogeneration and Waste.</t>
        </r>
      </text>
    </comment>
    <comment ref="B60" authorId="0" shapeId="0" xr:uid="{65D54C09-2DBC-438B-802E-5FB87BA00B0E}">
      <text>
        <r>
          <rPr>
            <b/>
            <sz val="9"/>
            <color indexed="81"/>
            <rFont val="Tahoma"/>
            <family val="2"/>
          </rPr>
          <t>IR EDP:</t>
        </r>
        <r>
          <rPr>
            <sz val="9"/>
            <color indexed="81"/>
            <rFont val="Tahoma"/>
            <family val="2"/>
          </rPr>
          <t xml:space="preserve">
Includes Poland, Romania, France, Belgium and Italy;</t>
        </r>
      </text>
    </comment>
    <comment ref="B63" authorId="0" shapeId="0" xr:uid="{F52FD0AA-A567-4632-A70E-8F755D9BAF24}">
      <text>
        <r>
          <rPr>
            <b/>
            <sz val="9"/>
            <color indexed="81"/>
            <rFont val="Tahoma"/>
            <family val="2"/>
          </rPr>
          <t>IR EDP:</t>
        </r>
        <r>
          <rPr>
            <sz val="9"/>
            <color indexed="81"/>
            <rFont val="Tahoma"/>
            <family val="2"/>
          </rPr>
          <t xml:space="preserve">
Includes Canada and Mexico;</t>
        </r>
      </text>
    </comment>
    <comment ref="B94" authorId="0" shapeId="0" xr:uid="{9F113753-9649-4191-9FA3-5F1B29EEBA20}">
      <text>
        <r>
          <rPr>
            <b/>
            <sz val="9"/>
            <color indexed="81"/>
            <rFont val="Tahoma"/>
            <family val="2"/>
          </rPr>
          <t>IR EDP:</t>
        </r>
        <r>
          <rPr>
            <sz val="9"/>
            <color indexed="81"/>
            <rFont val="Tahoma"/>
            <family val="2"/>
          </rPr>
          <t xml:space="preserve">
Includes Nuclear, Cogeneration and Waste.</t>
        </r>
      </text>
    </comment>
    <comment ref="B112" authorId="0" shapeId="0" xr:uid="{632A219F-4D2E-4D79-93C4-5DC5C0FB499D}">
      <text>
        <r>
          <rPr>
            <b/>
            <sz val="9"/>
            <color indexed="81"/>
            <rFont val="Tahoma"/>
            <family val="2"/>
          </rPr>
          <t>IR EDP:</t>
        </r>
        <r>
          <rPr>
            <sz val="9"/>
            <color indexed="81"/>
            <rFont val="Tahoma"/>
            <family val="2"/>
          </rPr>
          <t xml:space="preserve">
In 2021, RAB post-lesividad (see note page 16</t>
        </r>
      </text>
    </comment>
    <comment ref="B118" authorId="0" shapeId="0" xr:uid="{4163273F-69BF-428C-85A4-C471373B2498}">
      <text>
        <r>
          <rPr>
            <b/>
            <sz val="9"/>
            <color indexed="81"/>
            <rFont val="Tahoma"/>
            <family val="2"/>
          </rPr>
          <t>IR EDP:</t>
        </r>
        <r>
          <rPr>
            <sz val="9"/>
            <color indexed="81"/>
            <rFont val="Tahoma"/>
            <family val="2"/>
          </rPr>
          <t xml:space="preserve">
Corresponds to Financial assets</t>
        </r>
      </text>
    </comment>
    <comment ref="B156" authorId="0" shapeId="0" xr:uid="{6F5068FD-0D65-4812-B61A-924F671B370B}">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7" authorId="0" shapeId="0" xr:uid="{5BC2F8AE-A56A-4992-8B6C-5AA710858BA0}">
      <text>
        <r>
          <rPr>
            <b/>
            <sz val="9"/>
            <color indexed="81"/>
            <rFont val="Tahoma"/>
            <family val="2"/>
          </rPr>
          <t>IR EDP:</t>
        </r>
        <r>
          <rPr>
            <sz val="9"/>
            <color indexed="81"/>
            <rFont val="Tahoma"/>
            <family val="2"/>
          </rPr>
          <t xml:space="preserve">
The stationary emissions do not include those produced by the burning of ArcelorMittal steel gases in EDP's power plant in Spain; </t>
        </r>
      </text>
    </comment>
    <comment ref="B8" authorId="0" shapeId="0" xr:uid="{3A223081-8D69-4F79-870D-F790B98DDABE}">
      <text>
        <r>
          <rPr>
            <b/>
            <sz val="9"/>
            <color indexed="81"/>
            <rFont val="Tahoma"/>
            <family val="2"/>
          </rPr>
          <t>IR EDP:</t>
        </r>
        <r>
          <rPr>
            <sz val="9"/>
            <color indexed="81"/>
            <rFont val="Tahoma"/>
            <family val="2"/>
          </rPr>
          <t xml:space="preserve">
Scope 2 emissions according with GHG Protocol based location methodology</t>
        </r>
      </text>
    </comment>
    <comment ref="B49" authorId="0" shapeId="0" xr:uid="{443A1ED2-4F7A-453C-B3C1-7B5396D3D02B}">
      <text>
        <r>
          <rPr>
            <b/>
            <sz val="9"/>
            <color indexed="81"/>
            <rFont val="Tahoma"/>
            <family val="2"/>
          </rPr>
          <t>IR EDP:</t>
        </r>
        <r>
          <rPr>
            <sz val="9"/>
            <color indexed="81"/>
            <rFont val="Tahoma"/>
            <family val="2"/>
          </rPr>
          <t xml:space="preserve">
Accidents occurred at the place and working time or on a journey, with 1 or more days of absence and fatal accidents.</t>
        </r>
      </text>
    </comment>
    <comment ref="B50" authorId="0" shapeId="0" xr:uid="{220A7448-1CB3-4982-AF3D-6DDABF3BA104}">
      <text>
        <r>
          <rPr>
            <b/>
            <sz val="9"/>
            <color indexed="81"/>
            <rFont val="Tahoma"/>
            <family val="2"/>
          </rPr>
          <t>IR EDP:</t>
        </r>
        <r>
          <rPr>
            <sz val="9"/>
            <color indexed="81"/>
            <rFont val="Tahoma"/>
            <family val="2"/>
          </rPr>
          <t xml:space="preserve">
Accidents occurred at the place and working time or on a journey, with 1 or more days of absence and fatal accidents.</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0">
    <s v="PRD_OPERATIONALS"/>
    <s v="[Measures].[VALUE KPI YTD]"/>
    <s v="[DIM_CATEGORY].[COD_CATEGORY].&amp;[A]"/>
    <s v="[FCT_KPI_VAL].[TIME_AGGREGATION].&amp;[Month]"/>
    <s v="[DIM_PRODUCT].[DESC_PRODUCT].&amp;[Electricity]"/>
    <s v="[FCT_KPI_VAL].[TIME_AGGREGATION].&amp;[Month (ytd)]"/>
    <s v="[DIM_KPI_MASTERDATA].[COD_REVAMP].&amp;[1001430]"/>
    <s v="[DIM_BUSINESS_UNIT].[COD_BUSINESS_UNIT].&amp;[EDPES]"/>
    <s v="[DIM_BUSINESS_UNIT].[COD_BUSINESS_UNIT].&amp;[EDPD]"/>
    <s v="[DIM_KPI_MASTERDATA].[COD_REVAMP].&amp;[1005970]"/>
    <s v="[DIM_ENERGY_VALUE_CHAIN].[DESC_ENERGY_VALUE_CHAIN].&amp;[Generation]"/>
    <s v="[Measures].[Energy losses (in % of energy input) YTD]"/>
    <s v="[DIM_BUSINESS_UNIT].[COD_BUSINESS_UNIT].&amp;[EDPBR]"/>
    <s v="[DIM_REPORTING_UNIT].[COD_REPORTING_UNIT].&amp;[2535]"/>
    <s v="[DIM_ISSUE_TYPE].[DESC_ISSUE_TYPE].&amp;[Commercial]"/>
    <s v="[DIM_REPORTING_UNIT].[COD_REPORTING_UNIT].&amp;[2537]"/>
    <s v="[DIM_ISSUE_TYPE].[DESC_ISSUE_TYPE].&amp;[Technical]"/>
    <s v="[DIM_TECHNOLOGY].[DESC_TECHNOLOGY].&amp;[Hydro]"/>
    <s v="[FCT_KPI_VAL].[TIME_AGGREGATION].&amp;[Quarter (ytd)]"/>
    <s v="[DIM_KPI_MASTERDATA].[COD_REVAMP].&amp;[1005710]"/>
    <s v="[FCT_KPI_VAL].[COD_UNIT_OF_MEASURE].&amp;[#]"/>
    <s v="[FCT_KPI_VAL].[DESC_DETAIL].&amp;[EDP]"/>
    <s v="[FCT_KPI_VAL].[DESC_DETAIL].&amp;[Contractors]"/>
    <s v="[DIM_KPI_MASTERDATA].[COD_REVAMP].&amp;[1005700]"/>
    <s v="[DIM_KPI_MASTERDATA].[COD_REVAMP].&amp;[1005680]"/>
    <s v="[FCT_KPI_VAL].[COD_UNIT_OF_MEASURE].&amp;[%]"/>
    <s v="[DIM_KPI_MASTERDATA].[COD_REVAMP].&amp;[1005640]"/>
    <s v="[DIM_KPI_MASTERDATA].[COD_REVAMP].&amp;[1004690]"/>
    <s v="[DIM_KPI_MASTERDATA].[COD_REVAMP].&amp;[1005670]"/>
    <s v="[FCT_KPI_VAL].[COD_UNIT_OF_MEASURE].&amp;[h]"/>
    <s v="[DIM_KPI_MASTERDATA].[COD_REVAMP].&amp;[1005350]"/>
    <s v="[FCT_KPI_VAL].[COD_UNIT_OF_MEASURE].&amp;[t]"/>
    <s v="[DIM_KPI_MASTERDATA].[COD_REVAMP].&amp;[1005370]"/>
    <s v="[DIM_KPI_MASTERDATA].[COD_REVAMP].&amp;[1005510]"/>
    <s v="[DIM_KPI_MASTERDATA].[COD_REVAMP].&amp;[1005530]"/>
    <s v="[FCT_KPI_VAL].[COD_UNIT_OF_MEASURE].&amp;[10^3 m3]"/>
    <s v="[FCT_KPI_VAL].[COD_UNIT_OF_MEASURE].&amp;[kt]"/>
    <s v="[DIM_KPI_MASTERDATA].[COD_REVAMP].&amp;[1005340]"/>
    <s v="[DIM_KPI_MASTERDATA].[COD_REVAMP].&amp;[1005490]"/>
    <s v="[DIM_KPI_MASTERDATA].[COD_REVAMP].&amp;[1005450]"/>
    <s v="[FCT_KPI_VAL].[COD_UNIT_OF_MEASURE].&amp;[ktCO2eq]"/>
    <s v="[DIM_KPI_MASTERDATA].[COD_REVAMP].&amp;[1005520]"/>
    <s v="[DIM_KPI_MASTERDATA].[COD_REVAMP].&amp;[1005560]"/>
    <s v="[DIM_KPI_MASTERDATA].[COD_REVAMP].&amp;[1005460]"/>
    <s v="[DIM_KPI_MASTERDATA].[COD_REVAMP].&amp;[1005360]"/>
    <s v="[DIM_KPI_MASTERDATA].[COD_REVAMP].&amp;[1005540]"/>
    <s v="[DIM_KPI_MASTERDATA].[COD_REVAMP].&amp;[1005500]"/>
    <s v="[DIM_KPI_MASTERDATA].[COD_REVAMP].&amp;[1005440]"/>
    <s v="[FCT_KPI_VAL].[COD_UNIT_OF_MEASURE].&amp;[gCO2/kWh]"/>
    <s v="[DIM_KPI_MASTERDATA].[COD_REVAMP].&amp;[1003900]"/>
    <s v="[DIM_KPI_MASTERDATA].[COD_REVAMP].&amp;[1003130]"/>
    <s v="[DIM_REPORTING_UNIT].[COD_REPORTING_UNIT].&amp;[2545]"/>
    <s v="[DIM_REPORTING_UNIT].[COD_REPORTING_UNIT].&amp;[2539]"/>
    <s v="[DIM_REPORTING_UNIT].[COD_REPORTING_UNIT].&amp;[2568]"/>
    <s v="[DIM_REPORTING_UNIT].[COD_REPORTING_UNIT].&amp;[2553]"/>
    <s v="[DIM_REPORTING_UNIT].[COD_REPORTING_UNIT].&amp;[2564]"/>
    <s v="[DIM_CALENDAR].[COD_MONTH].&amp;[202112]"/>
    <s v="[DIM_CALENDAR].[COD_MONTH].&amp;[202012]"/>
    <s v="[DIM_BUSINESS_UNIT].[COD_BUSINESS_UNIT].&amp;[EDP]"/>
    <s v="[DIM_BUSINESS_UNIT].[COD_BUSINESS_UNIT].[All]"/>
    <s v="[DIM_KPI_MASTERDATA].[COD_REVAMP].&amp;[1006090]"/>
    <s v="[DIM_KPI_MASTERDATA].[COD_REVAMP].&amp;[1005790]"/>
    <s v="[DIM_KPI_MASTERDATA].[COD_REVAMP].&amp;[1005780]"/>
    <s v="[DIM_KPI_MASTERDATA].[COD_REVAMP].&amp;[1006000]"/>
    <s v="[DIM_KPI_MASTERDATA].[COD_REVAMP].&amp;[1006010]"/>
    <s v="[DIM_KPI_MASTERDATA].[COD_REVAMP].&amp;[1006020]"/>
    <s v="[DIM_KPI_MASTERDATA].[COD_REVAMP].&amp;[1006050]"/>
    <s v="[DIM_KPI_MASTERDATA].[COD_REVAMP].&amp;[1006030]"/>
    <s v="[DIM_KPI_MASTERDATA].[COD_REVAMP].&amp;[1006840]"/>
    <s v="[DIM_BUSINESS_UNIT].[COD_BUSINESS_UNIT].&amp;[General]"/>
    <s v="[DIM_KPI_MASTERDATA].[COD_REVAMP].&amp;[1002710]"/>
    <s v="[DIM_KPI_MASTERDATA].[COD_REVAMP].&amp;[1002700]"/>
    <s v="[FCT_KPI_VAL].[TIME_AGGREGATION].&amp;[Day]"/>
    <s v="[Measures].[VALUE KPI]"/>
    <s v="[DIM_CALENDAR].[COD_MONTH].&amp;[202212]"/>
    <s v="[DIM_CALENDAR].[COD_MONTH].&amp;[202303]"/>
    <s v="EDPR Monthly Performance"/>
    <s v="[Dim_Calendar].[Year].&amp;[2023]"/>
    <s v="[Dim_Calendar].[Month].&amp;[March]"/>
    <s v="[Measures].[Act CAPACITY EBITDA]"/>
    <s v="[Pipeline].[Technology Pipeline].&amp;[Solar]"/>
    <s v="[Dim_Company].[Country].&amp;[Spain]"/>
    <s v="[Dim_Company].[Country].&amp;[France]"/>
    <s v="[Measures].[Act AVG Price EUR YTD]"/>
    <s v="[Dim_Company].[Country].&amp;[Japan]"/>
    <s v="[Dim_Company].[Country].&amp;[Poland]"/>
    <s v="{([Dim_Company].[Country].&amp;[Belgium]),([Dim_Company].[Country].&amp;[Belgium - offshore])}"/>
    <s v="[Measures].[Act % NCF YTD]"/>
    <s v="[Dim_Company].[Platform].&amp;[EDPR-NA]"/>
    <s v="[Dim_Calendar].[Month and Year].&amp;[March  2023]"/>
    <s v="[Dim_Company].[Country].&amp;[Italy]"/>
    <s v="-{[Dim_Oneoffs].[Net Revenues].[Colombia Turnover to COGS],[Dim_Oneoffs].[Net Revenues].[APAC Retail Energy Sales],[Dim_Oneoffs].[Net Revenues].[Sales Hedge Swaps - Sunseap],[Dim_Oneoffs].[Net Revenues].[SP Regulatory Liability Reversal]}"/>
    <s v="[Measures].[BU % NCF]"/>
    <s v="EDPR Monthly Performance_NEW"/>
    <s v="[Dim_Park].[Region Group].&amp;[US - Central]"/>
    <s v="[Dim_Company].[Country].&amp;[Belgium]"/>
    <s v="[Measures].[CAPACITY EBITDA PPA HEDGED]"/>
    <s v="[Measures].[ACT AVG CAPACITY EBITDA OPS]"/>
    <s v="[Dim_Company].[Country].&amp;[Mexico]"/>
    <s v="EDPRTornadoCube"/>
    <s v="[Pipeline].[Technology Pipeline].&amp;[Wind]"/>
    <s v="[Dim Location].[Region Group].&amp;[US - Central]"/>
    <s v="#,##0.00;-#,##0.00"/>
    <s v="0.0"/>
    <s v="[Dim_Park].[Region Group].&amp;[US - West]"/>
    <s v="[Measures].[Act % NCF]"/>
    <s v="{([Dim_Calendar].[Month].&amp;[January]),([Dim_Calendar].[Month].&amp;[February]),([Dim_Calendar].[Month].&amp;[March])}"/>
    <s v="{([Dim_Company].[Country].&amp;[Portugal]),([Dim_Company].[Country].&amp;[Portugal - offshore])}"/>
    <s v="[Dim_Company].[Platform].&amp;[EDPR-APAC]"/>
    <s v="[Measures].[CAPACITY EBITDA MERCHANT]"/>
    <s v="[Measures].[CAPACITY EBITDA Under Construction]"/>
    <s v="[Dim_Company].[Company SAP Hierarchy].[Platform].&amp;[EDPR-LATAM]"/>
    <s v="{([Pipeline].[Technology Pipeline].&amp;[Fixed-bottom offshore wind]),([Pipeline].[Technology Pipeline].&amp;[Floating offshore wind])}"/>
    <s v="[Dim_Company].[Country].&amp;[Greece]"/>
    <s v="{{([Dim_Company].[Country].&amp;[Belgium]),([Dim_Company].[Country].&amp;[Belgium - offshore])},([Dim_Company].[Country].&amp;[France]),([Dim_Company].[Country].&amp;[Romania]),([Dim_Company].[Country].&amp;[Italy]),([Dim_Company].[Country].&amp;[Poland]),([Dim_Company].[Country].&amp;[Greece]),{([Dim_Company].[Country].&amp;[United Kingdom]),([Dim_Company].[Country].&amp;[United Kingdom - offshore])},([Dim_Company].[Country].&amp;[Hungary]),([Dim_Company].[Country].&amp;[Germany]),([Dim_Company].[Country].&amp;[Netherlands])}"/>
    <s v="[Dim_Company].[Country].&amp;[Brazil]"/>
    <s v="[Dim_Park].[Technology].&amp;[Wind]"/>
    <s v="{([Dim_Park].[Technology].&amp;[Fixed-bottom offshore wind]),([Dim_Park].[Technology].&amp;[Floating offshore wind])}"/>
    <s v="[Measures].[Act CAPACITY NET EQUITY]"/>
    <s v="[Dim_Company].[Country].&amp;[Singapore]"/>
    <s v="#,0.00"/>
    <s v="[Dim_Park].[Technology].&amp;[Solar]"/>
    <s v="[Dim Location].[Country].&amp;[EDPR-NA]&amp;[United States]"/>
    <s v="{([Dim_Company].[Country].&amp;[United Kingdom]),([Dim_Company].[Country].&amp;[United Kingdom - offshore])}"/>
    <s v="{([Dim_Park].[Technology].&amp;[Solar]),([Dim_Park].[Technology].&amp;[Storage])}"/>
    <s v="[Dim_Company].[Country].&amp;[Vietnam]"/>
    <s v="[Dim_Company].[Country].&amp;[United States]"/>
    <s v="[Dim_Company].[Platform].&amp;[EDPR-EU]"/>
    <s v="[Dim_Company].[Country].&amp;[Canada]"/>
    <s v="[Dim_Company].[Country].&amp;[Romania]"/>
    <s v="[Dim Scenario].[Scenario].&amp;[8]"/>
    <s v="[Measures].[FX RATE YTD AVG]"/>
    <s v="[Dim Location].[Admin Division1].&amp;[United States]&amp;[California]"/>
    <s v="[Dim Date].[Month].&amp;[202303]"/>
    <s v="[Dim_Company].[Platform].&amp;[EDPR-LATAM]"/>
    <s v="[Dim_Company].[Country].&amp;[Cambodia]"/>
    <s v="[DIM_CALENDAR].[COD_MONTH].&amp;[202306]"/>
    <s v="[Dim_Calendar].[Month].&amp;[June]"/>
    <s v="[Dim_Park].[Region Group].&amp;[US - East]"/>
    <s v="[Dim_Calendar].[Month and Year].&amp;[June  2023]"/>
    <s v="[Dim_Company].[Country].&amp;[Thailand]"/>
    <s v="[Dim Date].[Month].&amp;[202306]"/>
    <s v="[DIM_CALENDAR].[COD_MONTH].&amp;[202309]"/>
    <s v="[Dim_Calendar].[Month].&amp;[September]"/>
    <s v="{([Dim_Calendar].[Month].&amp;[July]),([Dim_Calendar].[Month].&amp;[August]),([Dim_Calendar].[Month].&amp;[September])}"/>
    <s v="[Dim Currencies].[Destination Currency].&amp;[2]"/>
    <s v="[Dim_Calendar].[Month and Year].&amp;[September  2023]"/>
    <s v="{([Pipeline].[Country Pipeline].&amp;[United Kingdom]),([Pipeline].[Country Pipeline].&amp;[United Kingdom - offshore])}"/>
    <s v="{{([Pipeline].[Country Pipeline].&amp;[Portugal]),([Pipeline].[Country Pipeline].&amp;[Portugal - offshore])},([Pipeline].[Country Pipeline].&amp;[Spain]),{{([Pipeline].[Country Pipeline].&amp;[Belgium]),([Pipeline].[Country Pipeline].&amp;[Belgium - offshore])},([Pipeline].[Country Pipeline].&amp;[France]),([Pipeline].[Country Pipeline].&amp;[Romania]),([Pipeline].[Country Pipeline].&amp;[Italy]),{([Pipeline].[Country Pipeline].&amp;[Poland]),([Pipeline].[Country Pipeline].&amp;[Poland - offshore])},([Pipeline].[Country Pipeline].&amp;[Greece]),{([Pipeline].[Country Pipeline].&amp;[United Kingdom]),([Pipeline].[Country Pipeline].&amp;[United Kingdom - offshore])},([Pipeline].[Country Pipeline].&amp;[Hungary]),([Pipeline].[Country Pipeline].&amp;[Germany]),([Pipeline].[Country Pipeline].&amp;[Netherlands])}}"/>
    <s v="[Measures].[Act CAPACITY NCI]"/>
    <s v="[Pipeline].[Country Pipeline].&amp;[Malaysia]"/>
    <s v="[Pipeline].[Country Pipeline].&amp;[Spain]"/>
    <s v="[Pipeline].[Country Pipeline].&amp;[China]"/>
    <s v="[Measures].[BU % NCF YTD]"/>
    <s v="[Dim Currencies].[Destination Currency].&amp;[7]"/>
    <s v="[Dim_Park].[Admin Division 1].&amp;[Indiana]"/>
    <s v="[Pipeline].[Country Pipeline].&amp;[Brazil]"/>
    <s v="[DIM_CALENDAR].[COD_MONTH].&amp;[202312]"/>
    <s v="[DIM_ENERGY_VALUE_CHAIN].[DESC_ENERGY_VALUE_CHAIN].&amp;[Distribution]"/>
    <s v="[Dim_Calendar].[Month].&amp;[December]"/>
    <s v="[Dim_Calendar].[Month and Year].&amp;[December  2023]"/>
    <s v="[Dim Date].[Month].&amp;[202312]"/>
    <s v="[Measures].[FX RATE FINAL]"/>
    <s v="[Dim Date].[Month].&amp;[202309]"/>
    <s v="[Dim_Company].[Country].&amp;[Chile]"/>
    <s v="[Dim_Company].[Country].&amp;[Netherlands]"/>
    <s v="[Measures].[Act AVG Price EUR MTD/YTD]"/>
    <s v="[Dim_Calendar].[Quarter].&amp;[Qrt 4]"/>
    <s v="[Pipeline].[Country Pipeline].&amp;[Taiwan]"/>
    <s v="[Dim_Company].[Company SAP Hierarchy].[Platform].&amp;[EDPR-APAC]"/>
    <s v="[FCT_KPI_VAL].[COD_UNIT_OF_MEASURE].&amp;[EUR]"/>
    <s v="[DIM_KPI_MASTERDATA].[COD_REVAMP].&amp;[1007440]"/>
    <s v="[DIM_KPI_MASTERDATA].[COD_REVAMP].&amp;[1005590]"/>
    <s v="[DIM_CALENDAR].[COD_MONTH].&amp;[202403]"/>
    <s v="EDPRModel"/>
    <s v="[FCT_PARK_EDPR].[COD_INDICATOR].&amp;[MW_EBITDA]"/>
    <s v="[Measures].[AMT PARK]"/>
    <s v="[Measures].[Net Capacity Factor]"/>
    <s v="[SLICER_TIME].[TIME].&amp;[YTD]"/>
    <s v="[DIM_REPORTING_UNIT].[COD_PLATFORM_EDPR].&amp;[EDPR-NA]"/>
    <s v="[DIM_REPORTING_UNIT].[COD_PLATFORM_EDPR].&amp;[EDPR-EU]"/>
    <s v="[DIM_REPORTING_UNIT].[COD_COUNTRY].&amp;[ES]"/>
    <s v="[DIM_REPORTING_UNIT].[COD_PLATFORM_EDPR].&amp;[EDPR-APAC]"/>
    <s v="[DIM_REPORTING_UNIT].[COD_COUNTRY].&amp;[SG]"/>
    <s v="{[DIM_CALENDAR].[COD_MONTH].&amp;[202401],[DIM_CALENDAR].[COD_MONTH].&amp;[202402],[DIM_CALENDAR].[COD_MONTH].&amp;[202403]}"/>
    <s v="{([DIM_REPORTING_UNIT].[COD_PLATFORM_EDPR].&amp;[EDPR-EU],[DIM_REPORTING_UNIT].[COD_COUNTRY].&amp;[GB]),([DIM_REPORTING_UNIT].[COD_PLATFORM_EDPR].&amp;[EDPR-OFF],[DIM_REPORTING_UNIT].[COD_COUNTRY].&amp;[GB])}"/>
    <s v="{([DIM_REPORTING_UNIT].[COD_PLATFORM_EDPR].&amp;[EDPR-EU],[DIM_REPORTING_UNIT].[COD_COUNTRY].&amp;[PT]),([DIM_REPORTING_UNIT].[COD_PLATFORM_EDPR].&amp;[EDPR-OFF],[DIM_REPORTING_UNIT].[COD_COUNTRY].&amp;[PT])}"/>
    <s v="[DIM_PARK].[DESC_SUBTECHNOLOGY].&amp;[Wind]"/>
    <s v="[SLICER_TIME].[TIME].&amp;[MTD]"/>
    <s v="[DIM_REPORTING_UNIT].[COD_COUNTRY].&amp;[BR]"/>
    <s v="{([DIM_REPORTING_UNIT].[COD_PLATFORM_EDPR].&amp;[EDPR-EU],[DIM_REPORTING_UNIT].[COD_COUNTRY].&amp;[FR]),([DIM_REPORTING_UNIT].[COD_PLATFORM_EDPR].&amp;[EDPR-OFF],[DIM_REPORTING_UNIT].[COD_COUNTRY].&amp;[FR])}"/>
    <s v="[DIM_REPORTING_UNIT].[COD_COUNTRY].&amp;[PL]"/>
    <s v="[DIM_REPORTING_UNIT].[COD_COUNTRY].&amp;[RO]"/>
    <s v="[DIM_REPORTING_UNIT].[COD_PLATFORM_EDPR].&amp;[EDPR-LATAM]"/>
    <s v="[DIM_REPORTING_UNIT].[COD_COUNTRY].&amp;[NL]"/>
    <s v="{[DIM_REPORTING_UNIT].[COD_PLATFORM_EDPR].&amp;[EDPR-NA]}"/>
    <s v="[DIM_REPORTING_UNIT].[COD_COUNTRY].&amp;[US]"/>
    <s v="{([DIM_PARK].[DESC_TECHNOLOGY].&amp;[Solar]),([DIM_PARK].[DESC_TECHNOLOGY].&amp;[Storage])}"/>
    <s v="[Measures].[Average Capacity EBITDA OPS]"/>
    <s v="{[DIM_REPORTING_UNIT].[COD_PLATFORM_EDPR].&amp;[EDPR-APAC]}"/>
    <s v="[FCT_PARK_EDPR].[COD_INDICATOR].&amp;[MW_NET_EQUITY]"/>
    <s v="[FCT_PARK_EDPR].[COD_INDICATOR].&amp;[MW_NCI]"/>
    <s v="[DIM_REPORTING_UNIT].[COD_COUNTRY].&amp;[CA]"/>
    <s v="[DIM_REPORTING_UNIT].[COD_COUNTRY].&amp;[IT]"/>
    <s v="[Measures].[Average Price EUR]"/>
    <s v="{[Dim_Calendar].[Cod_Month].&amp;[202401],[Dim_Calendar].[Cod_Month].&amp;[202402],[Dim_Calendar].[Cod_Month].&amp;[202403]}"/>
    <s v="[DIM_REPORTING_UNIT].[COD_COUNTRY].&amp;[GR]"/>
    <s v="[DIM_REPORTING_UNIT].[COD_COUNTRY].&amp;[MX]"/>
    <s v="[DIM_PARK].[DESC_REGION].&amp;[Central]"/>
    <s v="{[FCT_PARK_EDPR].[DESC_PRICE_SCHEME].&amp;[Merchant]}"/>
    <s v="{[FCT_PARK_EDPR].[DESC_PRICE_SCHEME].&amp;[PPA],[FCT_PARK_EDPR].[DESC_PRICE_SCHEME].&amp;[Hedged]}"/>
    <s v="[DIM_PARK].[DESC_REGION].&amp;[West]"/>
    <s v="{([DIM_REPORTING_UNIT].[COD_PLATFORM_EDPR].&amp;[EDPR-EU],[DIM_REPORTING_UNIT].[COD_COUNTRY].&amp;[BE]),([DIM_REPORTING_UNIT].[COD_PLATFORM_EDPR].&amp;[EDPR-OFF],[DIM_REPORTING_UNIT].[COD_COUNTRY].&amp;[BE])}"/>
    <s v="[DIM_KPI_MASTERDATA].[COD_REVAMP].&amp;[1005690]"/>
    <s v="{{([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PARK].[DESC_TECHNOLOGY].&amp;[Solar]"/>
    <s v="{([DIM_PARK].[DESC_SUBTECHNOLOGY].&amp;[Fixed-bottom offshore wind]),([DIM_PARK].[DESC_SUBTECHNOLOGY].&amp;[Floating offshore wind])}"/>
    <s v="[DIM_REPORTING_UNIT].[COD_COUNTRY].&amp;[CL]"/>
    <s v="[DIM_REPORTING_UNIT].[COD_COUNTRY].&amp;[VN]"/>
    <s v="[Measures].[Act CAPACITY EBITDA + NET EQUITY]"/>
    <s v="[Dim_Park].[Admin Division 1].&amp;[Illinois]"/>
    <s v="[DIM_PARK].[DESC_ADMIN_DIVISION_1].&amp;[Illinois]"/>
    <s v="[DIM_PARK].[DESC_SUBTECHNOLOGY].&amp;[DG]"/>
    <s v="{([DIM_PARK].[DESC_SUBTECHNOLOGY].&amp;[DG]),([DIM_PARK].[DESC_SUBTECHNOLOGY].&amp;[Storage])}"/>
    <s v="[DIM_ACCOUNT_GROUP_HIERARCHY].[COD_MAPPING_VERSION].&amp;[Current]"/>
    <s v="[DIM_CALENDAR].[COD_MONTH].&amp;[202406]"/>
    <s v="[DIM_REPORTING_UNIT].[COD_COUNTRY].&amp;[JP]"/>
    <s v="{([DIM_PROJECT].[DESC_SUBTECHNOLOGY].&amp;[Fixed-bottom offshore wind]),([DIM_PROJECT].[DESC_SUBTECHNOLOGY].&amp;[Floating offshore wind])}"/>
    <s v="[FCT_PROJECT_EDPR].[COD_INDICATOR].&amp;[MW_NET]"/>
    <s v="[Measures].[AMT PROJECT]"/>
    <s v="[DIM_PARK].[DESC_ADMIN_DIVISION_1].&amp;[New York]"/>
    <s v="[DIM_CATEGORY].[COD_CATEGORY].&amp;[B]"/>
    <s v="[DIM_PARK].[DESC_REGION].&amp;[East]"/>
    <s v="[Dim_Calendar].[Year].&amp;[2022]"/>
    <s v="0.0\ %;-0.0\ %;0.0\ %"/>
    <s v="[Pipeline].[Country Pipeline].&amp;[Vietnam]"/>
    <s v="[Dim_Company].[Country].&amp;[United Kingdom]"/>
    <s v="{([Dim_Park].[Technology].&amp;[Solar]),([Dim_Park].[Technology].&amp;[Solar Distributed])}"/>
    <s v="{[DIM_REPORTING_UNIT].[COD_PLATFORM_EDPR].&amp;[EDPR-LATAM]}"/>
    <s v="{[DIM_CALENDAR].[COD_MONTH].&amp;[202404],[DIM_CALENDAR].[COD_MONTH].&amp;[202405],[DIM_CALENDAR].[COD_MONTH].&amp;[202406]}"/>
    <s v="[DIM_REPORTING_UNIT].[COD_COUNTRY].&amp;[KH]"/>
    <s v="[FCT_PARK_EDPR].[COD_INDICATOR].&amp;[MW_GROSS]"/>
    <s v="{[DIM_CALENDAR].[COD_MONTH].&amp;[202304],[DIM_CALENDAR].[COD_MONTH].&amp;[202305],[DIM_CALENDAR].[COD_MONTH].&amp;[202306]}"/>
    <s v="[FCT_PROJECT_EDPR].[DESC_OPERATIONAL_STATUS].&amp;[Construction]"/>
    <s v="{([DIM_REPORTING_UNIT].[COD_PLATFORM_EDPR].&amp;[EDPR-NA],[DIM_REPORTING_UNIT].[COD_COUNTRY].&amp;[CA]),([DIM_REPORTING_UNIT].[COD_PLATFORM_EDPR].&amp;[EDPR-NA],[DIM_REPORTING_UNIT].[COD_COUNTRY].&amp;[MX])}"/>
    <s v="[FCT_PARK_EDPR].[COD_INDICATOR].&amp;[MW_EBITDA_NET_EQUITY]"/>
    <s v="[DIM_PARK].[DESC_SUBTECHNOLOGY].&amp;[Solar Utility Scale]"/>
    <s v="[DIM_CALENDAR].[COD_MONTH].&amp;[202409]"/>
    <s v="{[DIM_REPORTING_UNIT].[COD_PLATFORM_EDPR].&amp;[EDPR-EU]}"/>
    <s v="[DIM_REPORTING_UNIT].[DESC_COUNTRY].&amp;[United Kingdom]"/>
    <s v="[DIM_REPORTING_UNIT].[DESC_COUNTRY].&amp;[Chile]"/>
    <s v="[DIM_REPORTING_UNIT].[DESC_COUNTRY].&amp;[Romania]"/>
    <s v="[DIM_REPORTING_UNIT].[DESC_COUNTRY].&amp;[Greece]"/>
    <s v="[DIM_REPORTING_UNIT].[DESC_COUNTRY].&amp;[Portugal]"/>
    <s v="{[DIM_CALENDAR].[COD_MONTH].&amp;[202407],[DIM_CALENDAR].[COD_MONTH].&amp;[202408],[DIM_CALENDAR].[COD_MONTH].&amp;[202409]}"/>
    <s v="[DIM_REPORTING_UNIT].[DESC_COUNTRY].&amp;[France]"/>
    <s v="{([DIM_REPORTING_UNIT].[COD_PLATFORM_EDPR].&amp;[EDPR-EU],[DIM_REPORTING_UNIT].[DESC_COUNTRY].&amp;[Belgium]),([DIM_REPORTING_UNIT].[COD_PLATFORM_EDPR].&amp;[EDPR-EU],[DIM_REPORTING_UNIT].[DESC_COUNTRY].&amp;[France]),([DIM_REPORTING_UNIT].[COD_PLATFORM_EDPR].&amp;[EDPR-EU],[DIM_REPORTING_UNIT].[DESC_COUNTRY].&amp;[Romania]),([DIM_REPORTING_UNIT].[COD_PLATFORM_EDPR].&amp;[EDPR-EU],[DIM_REPORTING_UNIT].[DESC_COUNTRY].&amp;[Italy]),([DIM_REPORTING_UNIT].[COD_PLATFORM_EDPR].&amp;[EDPR-EU],[DIM_REPORTING_UNIT].[DESC_COUNTRY].&amp;[Poland]),([DIM_REPORTING_UNIT].[COD_PLATFORM_EDPR].&amp;[EDPR-EU],[DIM_REPORTING_UNIT].[DESC_COUNTRY].&amp;[Greece]),([DIM_REPORTING_UNIT].[COD_PLATFORM_EDPR].&amp;[EDPR-EU],[DIM_REPORTING_UNIT].[DESC_COUNTRY].&amp;[United Kingdom]),([DIM_REPORTING_UNIT].[COD_PLATFORM_EDPR].&amp;[EDPR-EU],[DIM_REPORTING_UNIT].[DESC_COUNTRY].&amp;[Hungary]),([DIM_REPORTING_UNIT].[COD_PLATFORM_EDPR].&amp;[EDPR-EU],[DIM_REPORTING_UNIT].[DESC_COUNTRY].&amp;[Germany]),([DIM_REPORTING_UNIT].[COD_PLATFORM_EDPR].&amp;[EDPR-EU],[DIM_REPORTING_UNIT].[DESC_COUNTRY].&amp;[Netherlands])}"/>
    <s v="[DIM_CALENDAR].[COD_MONTH].&amp;[202206]"/>
    <s v="[DIM_BUSINESS_UNIT].[COD_BUSINESS_UNIT].&amp;[EDPR]"/>
    <s v="[DIM_CALENDAR].[COD_MONTH].&amp;[202412]"/>
    <s v="[Measures].[Load Factor YTD]"/>
    <s v="[DIM_COUNTRY].[COD_PLATFORM].&amp;[IB]"/>
    <s v="0.00%;-0.00%;0.00%"/>
    <s v="{([DIM_REPORTING_UNIT].[COD_PLATFORM_EDPR].&amp;[EDPR-APAC],[DIM_REPORTING_UNIT].[DESC_COUNTRY].&amp;[Thailand]),([DIM_REPORTING_UNIT].[COD_PLATFORM_EDPR].&amp;[EDPR-APAC],[DIM_REPORTING_UNIT].[DESC_COUNTRY].&amp;[China]),([DIM_REPORTING_UNIT].[COD_PLATFORM_EDPR].&amp;[EDPR-APAC],[DIM_REPORTING_UNIT].[DESC_COUNTRY].&amp;[Taiwan]),([DIM_REPORTING_UNIT].[COD_PLATFORM_EDPR].&amp;[EDPR-APAC],[DIM_REPORTING_UNIT].[DESC_COUNTRY].&amp;[Malaysia]),([DIM_REPORTING_UNIT].[COD_PLATFORM_EDPR].&amp;[EDPR-APAC],[DIM_REPORTING_UNIT].[DESC_COUNTRY].&amp;[Indonesia]),([DIM_REPORTING_UNIT].[COD_PLATFORM_EDPR].&amp;[EDPR-APAC],[DIM_REPORTING_UNIT].[DESC_COUNTRY].&amp;[Cambodia]),([DIM_REPORTING_UNIT].[COD_PLATFORM_EDPR].&amp;[EDPR-APAC],[DIM_REPORTING_UNIT].[DESC_COUNTRY].&amp;[Japan]),([DIM_REPORTING_UNIT].[COD_PLATFORM_EDPR].&amp;[EDPR-APAC],[DIM_REPORTING_UNIT].[DESC_COUNTRY].&amp;[Korea]),([DIM_REPORTING_UNIT].[COD_PLATFORM_EDPR].&amp;[EDPR-APAC],[DIM_REPORTING_UNIT].[DESC_COUNTRY].&amp;[Australia])}"/>
    <s v="[DIM_REPORTING_UNIT].[DESC_COUNTRY].&amp;[Netherlands]"/>
    <s v="[DIM_REPORTING_UNIT].[DESC_COUNTRY].&amp;[Poland]"/>
    <s v="[DIM_REPORTING_UNIT].[DESC_COUNTRY].&amp;[Italy]"/>
    <s v="[DIM_REPORTING_UNIT].[COD_PLATFORM_EDPR].&amp;[EDPR-IB]"/>
    <s v="{([DIM_REPORTING_UNIT].[COD_PLATFORM_EDPR].&amp;[EDPR-IB],[DIM_REPORTING_UNIT].[COD_COUNTRY].&amp;[PT]),([DIM_REPORTING_UNIT].[COD_PLATFORM_EDPR].&amp;[EDPR-OFF],[DIM_REPORTING_UNIT].[COD_COUNTRY].&amp;[PT])}"/>
    <s v="[Measures].[Energy average sale price YTD]"/>
    <s v="[DIM_KPI_MASTERDATA].[COD_REVAMP].[All]"/>
    <s v="PRD-Operational"/>
    <s v="[DIM_COUNTRY].[COD_COUNTRY].&amp;[US]"/>
    <s v="[DIM_COUNTRY].[COD_PLATFORM].[All]"/>
    <s v="[DIM_TECHNOLOGY].[DESC_TECHNOLOGY].[All]"/>
    <s v="[DIM_COUNTRY].[COD_COUNTRY].[All]"/>
    <s v="{[DIM_COUNTRY].[COD_PLATFORM].[IB],[DIM_COUNTRY].[COD_PLATFORM].[RE],[DIM_COUNTRY].[COD_PLATFORM].[EUH]}"/>
    <s v="[DIM_COUNTRY].[COD_COUNTRY].&amp;[BR]"/>
    <s v="[DIM_COUNTRY].[COD_COUNTRY].&amp;[CL]"/>
    <s v="{[DIM_COUNTRY].[COD_PLATFORM].[RE],[DIM_COUNTRY].[COD_PLATFORM].[EUH]}"/>
    <s v="[Measures].[Energy average sale price MTD]"/>
    <s v="[DIM_REPORTING_UNIT].[COD_COUNTRY].&amp;[HU]"/>
    <s v="{{([DIM_REPORTING_UNIT].[COD_PLATFORM_EDPR].&amp;[EDPR-IB],[DIM_REPORTING_UNIT].[COD_COUNTRY].&amp;[PT]),([DIM_REPORTING_UNIT].[COD_PLATFORM_EDPR].&amp;[EDPR-OFF],[DIM_REPORTING_UNIT].[COD_COUNTRY].&amp;[PT])},([DIM_REPORTING_UNIT].[COD_PLATFORM_EDPR].&amp;[EDPR-IB],[DIM_REPORTING_UNIT].[COD_COUNTRY].&amp;[ES]),{([DIM_REPORTING_UNIT].[COD_PLATFORM_EDPR].&amp;[EDPR-EU],[DIM_REPORTING_UNIT].[COD_COUNTRY].&amp;[ES-EUH]),{([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REPORTING_UNIT].[COD_PLATFORM_EDPR].&amp;[EDPR-EU],[DIM_REPORTING_UNIT].[COD_COUNTRY].&amp;[ES-EUH]),{([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COUNTRY].[COD_COUNTRY].&amp;[MX]"/>
    <s v="[DIM_COUNTRY].[COD_PLATFORM].&amp;[AP]"/>
    <s v="[DIM_COUNTRY].[COD_COUNTRY].&amp;[GB]"/>
    <s v="[DIM_COUNTRY].[COD_COUNTRY].&amp;[PT]"/>
    <s v="[FCT_KPI_VAL].[COD_UNIT_OF_MEASURE].&amp;[BRL]"/>
    <s v="[FCT_KPI_VAL].[COD_UNIT_OF_MEASURE].&amp;[USD]"/>
  </metadataStrings>
  <mdxMetadata count="859">
    <mdx n="0" f="v">
      <t c="10">
        <n x="1"/>
        <n x="56"/>
        <n x="10"/>
        <n x="3"/>
        <n x="4"/>
        <n x="12"/>
        <n x="2"/>
        <n x="6"/>
        <n x="17"/>
        <n x="51"/>
      </t>
    </mdx>
    <mdx n="0" f="v">
      <t c="10">
        <n x="1"/>
        <n x="56"/>
        <n x="10"/>
        <n x="3"/>
        <n x="4"/>
        <n x="12"/>
        <n x="2"/>
        <n x="6"/>
        <n x="17"/>
        <n x="52"/>
      </t>
    </mdx>
    <mdx n="0" f="v">
      <t c="5">
        <n x="1"/>
        <n x="56"/>
        <n x="50"/>
        <n x="2"/>
        <n x="53"/>
      </t>
    </mdx>
    <mdx n="0" f="v">
      <t c="5">
        <n x="1"/>
        <n x="56"/>
        <n x="50"/>
        <n x="2"/>
        <n x="55"/>
      </t>
    </mdx>
    <mdx n="0" f="v">
      <t c="5">
        <n x="1"/>
        <n x="56"/>
        <n x="50"/>
        <n x="2"/>
        <n x="54"/>
      </t>
    </mdx>
    <mdx n="0" f="v">
      <t c="5">
        <n x="2"/>
        <n x="56"/>
        <n x="49"/>
        <n x="1"/>
        <n x="5"/>
      </t>
    </mdx>
    <mdx n="0" f="v">
      <t c="6">
        <n x="11"/>
        <n x="56"/>
        <n x="12"/>
        <n x="16"/>
        <n x="2"/>
        <n x="15"/>
      </t>
    </mdx>
    <mdx n="0" f="v">
      <t c="4">
        <n x="11"/>
        <n x="8"/>
        <n x="2"/>
        <n x="56"/>
      </t>
    </mdx>
    <mdx n="0" f="v">
      <t c="6">
        <n x="11"/>
        <n x="56"/>
        <n x="12"/>
        <n x="14"/>
        <n x="2"/>
        <n x="13"/>
      </t>
    </mdx>
    <mdx n="0" f="v">
      <t c="7">
        <n x="1"/>
        <n x="61"/>
        <n x="57"/>
        <n x="20"/>
        <n x="2"/>
        <n x="18"/>
        <n x="58"/>
      </t>
    </mdx>
    <mdx n="0" f="v">
      <t c="7">
        <n x="1"/>
        <n x="62"/>
        <n x="57"/>
        <n x="20"/>
        <n x="2"/>
        <n x="18"/>
        <n x="58"/>
      </t>
    </mdx>
    <mdx n="0" f="v">
      <t c="7">
        <n x="1"/>
        <n x="63"/>
        <n x="56"/>
        <n x="20"/>
        <n x="2"/>
        <n x="5"/>
        <n x="58"/>
      </t>
    </mdx>
    <mdx n="0" f="v">
      <t c="7">
        <n x="1"/>
        <n x="61"/>
        <n x="56"/>
        <n x="20"/>
        <n x="2"/>
        <n x="18"/>
        <n x="58"/>
      </t>
    </mdx>
    <mdx n="0" f="v">
      <t c="7">
        <n x="1"/>
        <n x="65"/>
        <n x="56"/>
        <n x="25"/>
        <n x="2"/>
        <n x="18"/>
        <n x="58"/>
      </t>
    </mdx>
    <mdx n="0" f="v">
      <t c="7">
        <n x="1"/>
        <n x="64"/>
        <n x="57"/>
        <n x="25"/>
        <n x="2"/>
        <n x="18"/>
        <n x="58"/>
      </t>
    </mdx>
    <mdx n="0" f="v">
      <t c="7">
        <n x="1"/>
        <n x="67"/>
        <n x="56"/>
        <n x="25"/>
        <n x="2"/>
        <n x="18"/>
        <n x="58"/>
      </t>
    </mdx>
    <mdx n="0" f="v">
      <t c="7">
        <n x="1"/>
        <n x="64"/>
        <n x="56"/>
        <n x="25"/>
        <n x="2"/>
        <n x="18"/>
        <n x="58"/>
      </t>
    </mdx>
    <mdx n="0" f="v">
      <t c="7">
        <n x="1"/>
        <n x="67"/>
        <n x="57"/>
        <n x="25"/>
        <n x="2"/>
        <n x="18"/>
        <n x="58"/>
      </t>
    </mdx>
    <mdx n="0" f="v">
      <t c="7">
        <n x="1"/>
        <n x="68"/>
        <n x="56"/>
        <n x="25"/>
        <n x="2"/>
        <n x="18"/>
        <n x="58"/>
      </t>
    </mdx>
    <mdx n="0" f="v">
      <t c="7">
        <n x="1"/>
        <n x="65"/>
        <n x="57"/>
        <n x="25"/>
        <n x="2"/>
        <n x="18"/>
        <n x="58"/>
      </t>
    </mdx>
    <mdx n="0" f="v">
      <t c="7">
        <n x="1"/>
        <n x="66"/>
        <n x="57"/>
        <n x="25"/>
        <n x="2"/>
        <n x="18"/>
        <n x="58"/>
      </t>
    </mdx>
    <mdx n="0" f="v">
      <t c="7">
        <n x="1"/>
        <n x="66"/>
        <n x="56"/>
        <n x="25"/>
        <n x="2"/>
        <n x="18"/>
        <n x="58"/>
      </t>
    </mdx>
    <mdx n="0" f="v">
      <t c="7">
        <n x="1"/>
        <n x="62"/>
        <n x="56"/>
        <n x="20"/>
        <n x="2"/>
        <n x="18"/>
        <n x="58"/>
      </t>
    </mdx>
    <mdx n="0" f="v">
      <t c="6">
        <n x="5"/>
        <n x="74"/>
        <n x="1"/>
        <n x="2"/>
        <n x="69"/>
        <n x="70"/>
      </t>
    </mdx>
    <mdx n="0" f="v">
      <t c="6">
        <n x="5"/>
        <n x="74"/>
        <n x="1"/>
        <n x="2"/>
        <n x="69"/>
        <n x="71"/>
      </t>
    </mdx>
    <mdx n="0" f="v">
      <t c="6">
        <n x="72"/>
        <n x="74"/>
        <n x="73"/>
        <n x="2"/>
        <n x="69"/>
        <n x="70"/>
      </t>
    </mdx>
    <mdx n="0" f="v">
      <t c="6">
        <n x="72"/>
        <n x="74"/>
        <n x="73"/>
        <n x="2"/>
        <n x="69"/>
        <n x="71"/>
      </t>
    </mdx>
    <mdx n="0" f="v">
      <t c="7">
        <n x="1"/>
        <n x="41"/>
        <n x="74"/>
        <n x="35"/>
        <n x="2"/>
        <n x="18"/>
        <n x="58"/>
      </t>
    </mdx>
    <mdx n="0" f="v">
      <t c="8">
        <n x="1"/>
        <n x="23"/>
        <n x="74"/>
        <n x="20"/>
        <n x="2"/>
        <n x="5"/>
        <n x="22"/>
        <n x="58"/>
      </t>
    </mdx>
    <mdx n="0" f="v">
      <t c="6">
        <n x="11"/>
        <n x="74"/>
        <n x="12"/>
        <n x="16"/>
        <n x="2"/>
        <n x="13"/>
      </t>
    </mdx>
    <mdx n="0" f="v">
      <t c="6">
        <n x="11"/>
        <n x="74"/>
        <n x="12"/>
        <n x="16"/>
        <n x="2"/>
        <n x="15"/>
      </t>
    </mdx>
    <mdx n="0" f="v">
      <t c="6">
        <n x="11"/>
        <n x="74"/>
        <n x="12"/>
        <n x="14"/>
        <n x="2"/>
        <n x="15"/>
      </t>
    </mdx>
    <mdx n="0" f="v">
      <t c="4">
        <n x="1"/>
        <n x="63"/>
        <n x="74"/>
        <n x="2"/>
      </t>
    </mdx>
    <mdx n="0" f="v">
      <t c="8">
        <n x="11"/>
        <n x="8"/>
        <n x="2"/>
        <n x="56"/>
        <n x="8"/>
        <n x="2"/>
        <n x="9"/>
        <n x="5"/>
      </t>
    </mdx>
    <mdx n="0" f="v">
      <t c="6">
        <n x="11"/>
        <n x="75"/>
        <n x="12"/>
        <n x="16"/>
        <n x="2"/>
        <n x="13"/>
      </t>
    </mdx>
    <mdx n="0" f="v">
      <t c="4">
        <n x="11"/>
        <n x="7"/>
        <n x="2"/>
        <n x="75"/>
      </t>
    </mdx>
    <mdx n="0" f="v">
      <t c="6">
        <n x="11"/>
        <n x="75"/>
        <n x="12"/>
        <n x="14"/>
        <n x="2"/>
        <n x="15"/>
      </t>
    </mdx>
    <mdx n="76" f="v">
      <t c="4">
        <n x="77"/>
        <n x="78"/>
        <n x="80"/>
        <n x="79"/>
      </t>
    </mdx>
    <mdx n="76" f="v">
      <t c="4">
        <n x="77"/>
        <n x="78"/>
        <n x="79"/>
        <n x="81"/>
      </t>
    </mdx>
    <mdx n="76" f="v">
      <t c="4">
        <n x="77"/>
        <n x="78"/>
        <n x="79"/>
        <n x="82"/>
      </t>
    </mdx>
    <mdx n="0" f="v">
      <t c="6">
        <n x="5"/>
        <n x="75"/>
        <n x="1"/>
        <n x="2"/>
        <n x="69"/>
        <n x="70"/>
      </t>
    </mdx>
    <mdx n="0" f="v">
      <t c="6">
        <n x="72"/>
        <n x="75"/>
        <n x="73"/>
        <n x="2"/>
        <n x="69"/>
        <n x="70"/>
      </t>
    </mdx>
    <mdx n="0" f="v">
      <t c="6">
        <n x="5"/>
        <n x="75"/>
        <n x="1"/>
        <n x="2"/>
        <n x="69"/>
        <n x="71"/>
      </t>
    </mdx>
    <mdx n="0" f="v">
      <t c="6">
        <n x="72"/>
        <n x="75"/>
        <n x="73"/>
        <n x="2"/>
        <n x="69"/>
        <n x="71"/>
      </t>
    </mdx>
    <mdx n="76" f="v">
      <t c="4">
        <n x="77"/>
        <n x="78"/>
        <n x="79"/>
        <n x="79"/>
      </t>
    </mdx>
    <mdx n="76" f="v">
      <t c="4">
        <n x="77"/>
        <n x="83"/>
        <n x="79"/>
        <n x="85"/>
      </t>
    </mdx>
    <mdx n="76" f="v">
      <t c="4">
        <n x="77"/>
        <n x="83"/>
        <n x="79"/>
        <n x="86" s="1"/>
      </t>
    </mdx>
    <mdx n="76" f="v">
      <t c="4">
        <n x="77"/>
        <n x="78"/>
        <n x="79"/>
        <n x="84"/>
      </t>
    </mdx>
    <mdx n="76" f="v">
      <t c="4">
        <n x="77"/>
        <n x="78"/>
        <n x="87"/>
        <n x="88"/>
      </t>
    </mdx>
    <mdx n="76" f="v">
      <t c="4">
        <n x="77"/>
        <n x="78"/>
        <n x="87"/>
        <n x="89"/>
      </t>
    </mdx>
    <mdx n="99" f="v">
      <t c="4" si="102">
        <n x="77"/>
        <n x="78"/>
        <n x="100"/>
        <n x="101"/>
      </t>
    </mdx>
    <mdx n="76" f="v">
      <t c="4">
        <n x="77"/>
        <n x="78"/>
        <n x="92"/>
        <n x="104"/>
      </t>
    </mdx>
    <mdx n="76" f="v">
      <t c="3">
        <n x="77"/>
        <n x="78"/>
        <n x="105"/>
      </t>
    </mdx>
    <mdx n="76" f="v">
      <t c="4">
        <n x="77"/>
        <n x="106" s="1"/>
        <n x="80"/>
        <n x="79"/>
      </t>
    </mdx>
    <mdx n="76" f="v">
      <t c="4">
        <n x="77"/>
        <n x="106" s="1"/>
        <n x="109"/>
        <n x="110"/>
      </t>
    </mdx>
    <mdx n="76" f="v">
      <t c="5">
        <n x="77"/>
        <n x="78"/>
        <n x="97"/>
        <n x="113"/>
        <n x="126"/>
      </t>
    </mdx>
    <mdx n="76" f="v">
      <t c="5">
        <n x="77"/>
        <n x="78"/>
        <n x="112" s="1"/>
        <n x="113"/>
        <n x="115"/>
      </t>
    </mdx>
    <mdx n="76" f="v">
      <t c="5">
        <n x="77"/>
        <n x="78"/>
        <n x="116"/>
        <n x="118"/>
        <n x="123" s="1"/>
      </t>
    </mdx>
    <mdx n="76" f="v">
      <t c="5">
        <n x="77"/>
        <n x="78"/>
        <n x="116"/>
        <n x="79"/>
        <n x="128"/>
      </t>
    </mdx>
    <mdx n="76" f="v">
      <t c="4">
        <n x="77"/>
        <n x="78"/>
        <n x="87"/>
        <n x="108"/>
      </t>
    </mdx>
    <mdx n="76" f="v">
      <t c="5">
        <n x="77"/>
        <n x="78"/>
        <n x="105"/>
        <n x="82"/>
        <n x="98"/>
      </t>
    </mdx>
    <mdx n="76" f="v">
      <t c="5">
        <n x="77"/>
        <n x="78"/>
        <n x="79"/>
        <n x="82"/>
        <n x="107" s="1"/>
      </t>
    </mdx>
    <mdx n="76" f="v">
      <t c="5">
        <n x="77"/>
        <n x="78"/>
        <n x="116"/>
        <n x="79"/>
        <n x="98"/>
      </t>
    </mdx>
    <mdx n="76" f="v">
      <t c="5">
        <n x="77"/>
        <n x="78"/>
        <n x="105"/>
        <n x="82"/>
        <n x="107" s="1"/>
      </t>
    </mdx>
    <mdx n="76" f="v">
      <t c="5">
        <n x="77"/>
        <n x="78"/>
        <n x="124" s="1"/>
        <n x="79"/>
        <n x="125"/>
      </t>
    </mdx>
    <mdx n="76" f="v">
      <t c="5">
        <n x="77"/>
        <n x="78"/>
        <n x="116"/>
        <n x="79"/>
        <n x="119"/>
      </t>
    </mdx>
    <mdx n="76" f="v">
      <t c="5" si="120">
        <n x="77"/>
        <n x="78"/>
        <n x="117" s="1"/>
        <n x="118"/>
        <n x="107" s="1"/>
      </t>
    </mdx>
    <mdx n="76" f="v">
      <t c="5" si="120">
        <n x="77"/>
        <n x="78"/>
        <n x="121"/>
        <n x="118"/>
        <n x="86" s="1"/>
      </t>
    </mdx>
    <mdx n="76" f="v">
      <t c="5" si="120">
        <n x="77"/>
        <n x="78"/>
        <n x="117" s="1"/>
        <n x="118"/>
        <n x="126"/>
      </t>
    </mdx>
    <mdx n="76" f="v">
      <t c="5" si="120">
        <n x="77"/>
        <n x="78"/>
        <n x="117" s="1"/>
        <n x="118"/>
        <n x="123" s="1"/>
      </t>
    </mdx>
    <mdx n="76" f="v">
      <t c="4">
        <n x="77"/>
        <n x="78"/>
        <n x="79"/>
        <n x="127"/>
      </t>
    </mdx>
    <mdx n="76" f="v">
      <t c="4">
        <n x="111"/>
        <n x="78"/>
        <n x="105"/>
        <n x="114" s="1"/>
      </t>
    </mdx>
    <mdx n="76" f="v">
      <t c="4">
        <n x="77"/>
        <n x="78"/>
        <n x="87"/>
        <n x="107" s="1"/>
      </t>
    </mdx>
    <mdx n="76" f="v">
      <t c="4">
        <n x="77"/>
        <n x="83"/>
        <n x="105"/>
        <n x="114" s="1"/>
      </t>
    </mdx>
    <mdx n="76" f="v">
      <t c="4">
        <n x="95"/>
        <n x="78"/>
        <n x="96"/>
        <n x="88"/>
      </t>
    </mdx>
    <mdx n="99" f="v">
      <t c="4">
        <n x="95"/>
        <n x="78"/>
        <n x="96"/>
        <n x="122"/>
      </t>
    </mdx>
    <mdx n="76" f="v">
      <t c="4">
        <n x="77"/>
        <n x="78"/>
        <n x="87"/>
        <n x="104"/>
      </t>
    </mdx>
    <mdx n="76" f="v">
      <t c="4">
        <n x="90"/>
        <n x="78"/>
        <n x="92"/>
        <n x="94"/>
      </t>
    </mdx>
    <mdx n="76" f="v">
      <t c="4">
        <n x="77"/>
        <n x="78"/>
        <n x="91" s="1"/>
        <n x="88"/>
      </t>
    </mdx>
    <mdx n="76" f="v">
      <t c="4">
        <n x="77"/>
        <n x="83"/>
        <n x="97"/>
        <n x="98"/>
      </t>
    </mdx>
    <mdx n="76" f="v">
      <t c="4">
        <n x="77"/>
        <n x="78"/>
        <n x="87"/>
        <n x="125"/>
      </t>
    </mdx>
    <mdx n="76" f="v">
      <t c="4">
        <n x="77"/>
        <n x="78"/>
        <n x="87"/>
        <n x="90"/>
      </t>
    </mdx>
    <mdx n="76" f="v">
      <t c="4">
        <n x="77"/>
        <n x="78"/>
        <n x="79"/>
        <n x="123" s="1"/>
      </t>
    </mdx>
    <mdx n="76" f="v">
      <t c="4">
        <n x="77"/>
        <n x="78"/>
        <n x="79"/>
        <n x="113"/>
      </t>
    </mdx>
    <mdx n="76" f="v">
      <t c="4">
        <n x="111"/>
        <n x="83"/>
        <n x="79"/>
        <n x="86" s="1"/>
      </t>
    </mdx>
    <mdx n="76" f="v">
      <t c="4">
        <n x="111"/>
        <n x="83"/>
        <n x="79"/>
        <n x="84"/>
      </t>
    </mdx>
    <mdx n="76" f="v">
      <t c="4">
        <n x="95"/>
        <n x="78"/>
        <n x="96"/>
        <n x="110"/>
      </t>
    </mdx>
    <mdx n="76" f="v">
      <t c="4">
        <n x="77"/>
        <n x="78"/>
        <n x="91" s="1"/>
        <n x="89"/>
      </t>
    </mdx>
    <mdx n="76" f="v">
      <t c="4">
        <n x="77"/>
        <n x="78"/>
        <n x="105"/>
        <n x="134"/>
      </t>
    </mdx>
    <mdx n="76" f="v">
      <t c="4">
        <n x="90"/>
        <n x="130"/>
        <n x="87"/>
        <n x="125"/>
      </t>
    </mdx>
    <mdx n="76" f="v">
      <t c="4">
        <n x="133"/>
        <n x="78"/>
        <n x="91" s="1"/>
        <n x="89"/>
      </t>
    </mdx>
    <mdx n="76" f="v">
      <t c="4">
        <n x="77"/>
        <n x="78"/>
        <n x="91" s="1"/>
        <n x="119"/>
      </t>
    </mdx>
    <mdx n="93" f="v">
      <t c="4" si="103">
        <n x="77"/>
        <n x="78"/>
        <n x="131"/>
        <n x="132"/>
      </t>
    </mdx>
    <mdx n="0" f="v">
      <t c="7">
        <n x="1"/>
        <n x="37"/>
        <n x="75"/>
        <n x="25"/>
        <n x="2"/>
        <n x="18"/>
        <n x="58"/>
      </t>
    </mdx>
    <mdx n="0" f="v">
      <t c="7">
        <n x="1"/>
        <n x="64"/>
        <n x="75"/>
        <n x="25"/>
        <n x="2"/>
        <n x="18"/>
        <n x="58"/>
      </t>
    </mdx>
    <mdx n="0" f="v">
      <t c="7">
        <n x="1"/>
        <n x="68"/>
        <n x="75"/>
        <n x="25"/>
        <n x="2"/>
        <n x="18"/>
        <n x="58"/>
      </t>
    </mdx>
    <mdx n="0" f="v">
      <t c="4">
        <n x="1"/>
        <n x="63"/>
        <n x="75"/>
        <n x="2"/>
      </t>
    </mdx>
    <mdx n="0" f="v">
      <t c="7">
        <n x="1"/>
        <n x="65"/>
        <n x="75"/>
        <n x="25"/>
        <n x="2"/>
        <n x="18"/>
        <n x="58"/>
      </t>
    </mdx>
    <mdx n="0" f="v">
      <t c="7">
        <n x="1"/>
        <n x="67"/>
        <n x="75"/>
        <n x="25"/>
        <n x="2"/>
        <n x="18"/>
        <n x="58"/>
      </t>
    </mdx>
    <mdx n="0" f="v">
      <t c="7">
        <n x="1"/>
        <n x="62"/>
        <n x="75"/>
        <n x="20"/>
        <n x="2"/>
        <n x="18"/>
        <n x="58"/>
      </t>
    </mdx>
    <mdx n="0" f="v">
      <t c="7">
        <n x="1"/>
        <n x="61"/>
        <n x="75"/>
        <n x="20"/>
        <n x="2"/>
        <n x="18"/>
        <n x="58"/>
      </t>
    </mdx>
    <mdx n="0" f="v">
      <t c="6">
        <n x="11"/>
        <n x="56"/>
        <n x="12"/>
        <n x="16"/>
        <n x="2"/>
        <n x="13"/>
      </t>
    </mdx>
    <mdx n="0" f="v">
      <t c="10">
        <n x="1"/>
        <n x="74"/>
        <n x="10"/>
        <n x="3"/>
        <n x="4"/>
        <n x="12"/>
        <n x="2"/>
        <n x="6"/>
        <n x="17"/>
        <n x="51"/>
      </t>
    </mdx>
    <mdx n="0" f="v">
      <t c="10">
        <n x="1"/>
        <n x="75"/>
        <n x="10"/>
        <n x="3"/>
        <n x="4"/>
        <n x="12"/>
        <n x="2"/>
        <n x="6"/>
        <n x="17"/>
        <n x="51"/>
      </t>
    </mdx>
    <mdx n="0" f="v">
      <t c="10">
        <n x="1"/>
        <n x="75"/>
        <n x="10"/>
        <n x="3"/>
        <n x="4"/>
        <n x="12"/>
        <n x="2"/>
        <n x="6"/>
        <n x="17"/>
        <n x="52"/>
      </t>
    </mdx>
    <mdx n="0" f="v">
      <t c="5">
        <n x="1"/>
        <n x="75"/>
        <n x="50"/>
        <n x="2"/>
        <n x="53"/>
      </t>
    </mdx>
    <mdx n="0" f="v">
      <t c="5">
        <n x="1"/>
        <n x="75"/>
        <n x="50"/>
        <n x="2"/>
        <n x="55"/>
      </t>
    </mdx>
    <mdx n="0" f="v">
      <t c="5">
        <n x="1"/>
        <n x="75"/>
        <n x="50"/>
        <n x="2"/>
        <n x="54"/>
      </t>
    </mdx>
    <mdx n="76" f="v">
      <t c="5">
        <n x="77"/>
        <n x="78"/>
        <n x="124" s="1"/>
        <n x="135"/>
        <n x="81"/>
      </t>
    </mdx>
    <mdx n="76" f="v">
      <t c="4">
        <n x="77"/>
        <n x="78"/>
        <n x="79"/>
        <n x="86" s="1"/>
      </t>
    </mdx>
    <mdx n="76" f="v">
      <t c="4">
        <n x="77"/>
        <n x="78"/>
        <n x="100"/>
        <n x="129"/>
      </t>
    </mdx>
    <mdx n="0" f="v">
      <t c="7">
        <n x="1"/>
        <n x="47"/>
        <n x="75"/>
        <n x="48"/>
        <n x="2"/>
        <n x="5"/>
        <n x="58"/>
      </t>
    </mdx>
    <mdx n="0" f="v">
      <t c="5">
        <n x="2"/>
        <n x="74"/>
        <n x="49"/>
        <n x="1"/>
        <n x="5"/>
      </t>
    </mdx>
    <mdx n="0" f="v">
      <t c="7">
        <n x="1"/>
        <n x="34"/>
        <n x="136"/>
        <n x="35"/>
        <n x="2"/>
        <n x="18"/>
        <n x="58"/>
      </t>
    </mdx>
    <mdx n="0" f="v">
      <t c="7">
        <n x="1"/>
        <n x="26"/>
        <n x="136"/>
        <n x="25"/>
        <n x="2"/>
        <n x="18"/>
        <n x="58"/>
      </t>
    </mdx>
    <mdx n="0" f="v">
      <t c="7">
        <n x="1"/>
        <n x="64"/>
        <n x="136"/>
        <n x="25"/>
        <n x="2"/>
        <n x="18"/>
        <n x="58"/>
      </t>
    </mdx>
    <mdx n="0" f="v">
      <t c="7">
        <n x="1"/>
        <n x="39"/>
        <n x="136"/>
        <n x="40"/>
        <n x="2"/>
        <n x="5"/>
        <n x="58"/>
      </t>
    </mdx>
    <mdx n="0" f="v">
      <t c="7">
        <n x="1"/>
        <n x="47"/>
        <n x="136"/>
        <n x="48"/>
        <n x="2"/>
        <n x="5"/>
        <n x="58"/>
      </t>
    </mdx>
    <mdx n="0" f="v">
      <t c="7">
        <n x="1"/>
        <n x="38"/>
        <n x="75"/>
        <n x="36"/>
        <n x="2"/>
        <n x="18"/>
        <n x="58"/>
      </t>
    </mdx>
    <mdx n="0" f="v">
      <t c="7">
        <n x="1"/>
        <n x="43"/>
        <n x="136"/>
        <n x="40"/>
        <n x="2"/>
        <n x="5"/>
        <n x="58"/>
      </t>
    </mdx>
    <mdx n="0" f="v">
      <t c="7">
        <n x="1"/>
        <n x="46"/>
        <n x="75"/>
        <n x="36"/>
        <n x="2"/>
        <n x="18"/>
        <n x="58"/>
      </t>
    </mdx>
    <mdx n="0" f="v">
      <t c="7">
        <n x="1"/>
        <n x="34"/>
        <n x="75"/>
        <n x="35"/>
        <n x="2"/>
        <n x="18"/>
        <n x="58"/>
      </t>
    </mdx>
    <mdx n="0" f="v">
      <t c="7">
        <n x="1"/>
        <n x="28"/>
        <n x="75"/>
        <n x="29"/>
        <n x="2"/>
        <n x="18"/>
        <n x="58"/>
      </t>
    </mdx>
    <mdx n="0" f="v">
      <t c="7">
        <n x="1"/>
        <n x="24"/>
        <n x="75"/>
        <n x="25"/>
        <n x="2"/>
        <n x="18"/>
        <n x="58"/>
      </t>
    </mdx>
    <mdx n="0" f="v">
      <t c="8">
        <n x="1"/>
        <n x="23"/>
        <n x="75"/>
        <n x="20"/>
        <n x="2"/>
        <n x="5"/>
        <n x="22"/>
        <n x="58"/>
      </t>
    </mdx>
    <mdx n="0" f="v">
      <t c="7">
        <n x="1"/>
        <n x="37"/>
        <n x="136"/>
        <n x="25"/>
        <n x="2"/>
        <n x="18"/>
        <n x="58"/>
      </t>
    </mdx>
    <mdx n="0" f="v">
      <t c="7">
        <n x="1"/>
        <n x="30"/>
        <n x="136"/>
        <n x="20"/>
        <n x="2"/>
        <n x="18"/>
        <n x="58"/>
      </t>
    </mdx>
    <mdx n="0" f="v">
      <t c="7">
        <n x="1"/>
        <n x="44"/>
        <n x="136"/>
        <n x="20"/>
        <n x="2"/>
        <n x="18"/>
        <n x="58"/>
      </t>
    </mdx>
    <mdx n="0" f="v">
      <t c="7">
        <n x="1"/>
        <n x="38"/>
        <n x="136"/>
        <n x="36"/>
        <n x="2"/>
        <n x="18"/>
        <n x="58"/>
      </t>
    </mdx>
    <mdx n="0" f="v">
      <t c="7">
        <n x="1"/>
        <n x="46"/>
        <n x="136"/>
        <n x="36"/>
        <n x="2"/>
        <n x="18"/>
        <n x="58"/>
      </t>
    </mdx>
    <mdx n="0" f="v">
      <t c="7">
        <n x="1"/>
        <n x="33"/>
        <n x="136"/>
        <n x="36"/>
        <n x="2"/>
        <n x="18"/>
        <n x="58"/>
      </t>
    </mdx>
    <mdx n="0" f="v">
      <t c="7">
        <n x="1"/>
        <n x="45"/>
        <n x="136"/>
        <n x="31"/>
        <n x="2"/>
        <n x="18"/>
        <n x="58"/>
      </t>
    </mdx>
    <mdx n="0" f="v">
      <t c="7">
        <n x="1"/>
        <n x="28"/>
        <n x="136"/>
        <n x="29"/>
        <n x="2"/>
        <n x="18"/>
        <n x="58"/>
      </t>
    </mdx>
    <mdx n="0" f="v">
      <t c="7">
        <n x="1"/>
        <n x="24"/>
        <n x="136"/>
        <n x="25"/>
        <n x="2"/>
        <n x="18"/>
        <n x="58"/>
      </t>
    </mdx>
    <mdx n="0" f="v">
      <t c="8">
        <n x="1"/>
        <n x="23"/>
        <n x="136"/>
        <n x="20"/>
        <n x="2"/>
        <n x="5"/>
        <n x="21"/>
        <n x="58"/>
      </t>
    </mdx>
    <mdx n="0" f="v">
      <t c="8">
        <n x="1"/>
        <n x="23"/>
        <n x="136"/>
        <n x="20"/>
        <n x="2"/>
        <n x="5"/>
        <n x="22"/>
        <n x="58"/>
      </t>
    </mdx>
    <mdx n="0" f="v">
      <t c="8">
        <n x="1"/>
        <n x="19"/>
        <n x="136"/>
        <n x="20"/>
        <n x="2"/>
        <n x="5"/>
        <n x="21"/>
        <n x="58"/>
      </t>
    </mdx>
    <mdx n="0" f="v">
      <t c="8">
        <n x="1"/>
        <n x="60"/>
        <n x="136"/>
        <n x="20"/>
        <n x="2"/>
        <n x="5"/>
        <n x="22"/>
        <n x="58"/>
      </t>
    </mdx>
    <mdx n="0" f="v">
      <t c="4">
        <n x="1"/>
        <n x="63"/>
        <n x="136"/>
        <n x="2"/>
      </t>
    </mdx>
    <mdx n="0" f="v">
      <t c="7">
        <n x="1"/>
        <n x="65"/>
        <n x="136"/>
        <n x="25"/>
        <n x="2"/>
        <n x="18"/>
        <n x="58"/>
      </t>
    </mdx>
    <mdx n="0" f="v">
      <t c="7">
        <n x="1"/>
        <n x="67"/>
        <n x="136"/>
        <n x="25"/>
        <n x="2"/>
        <n x="18"/>
        <n x="58"/>
      </t>
    </mdx>
    <mdx n="0" f="v">
      <t c="7">
        <n x="1"/>
        <n x="68"/>
        <n x="136"/>
        <n x="25"/>
        <n x="2"/>
        <n x="18"/>
        <n x="58"/>
      </t>
    </mdx>
    <mdx n="0" f="v">
      <t c="7">
        <n x="1"/>
        <n x="62"/>
        <n x="136"/>
        <n x="20"/>
        <n x="2"/>
        <n x="18"/>
        <n x="58"/>
      </t>
    </mdx>
    <mdx n="0" f="v">
      <t c="7">
        <n x="1"/>
        <n x="61"/>
        <n x="136"/>
        <n x="20"/>
        <n x="2"/>
        <n x="18"/>
        <n x="58"/>
      </t>
    </mdx>
    <mdx n="0" f="v">
      <t c="7">
        <n x="1"/>
        <n x="41"/>
        <n x="136"/>
        <n x="35"/>
        <n x="2"/>
        <n x="18"/>
        <n x="58"/>
      </t>
    </mdx>
    <mdx n="0" f="v">
      <t c="7">
        <n x="1"/>
        <n x="42"/>
        <n x="136"/>
        <n x="25"/>
        <n x="2"/>
        <n x="18"/>
        <n x="58"/>
      </t>
    </mdx>
    <mdx n="0" f="v">
      <t c="7">
        <n x="1"/>
        <n x="32"/>
        <n x="136"/>
        <n x="25"/>
        <n x="2"/>
        <n x="18"/>
        <n x="58"/>
      </t>
    </mdx>
    <mdx n="0" f="v">
      <t c="7">
        <n x="1"/>
        <n x="27"/>
        <n x="136"/>
        <n x="20"/>
        <n x="2"/>
        <n x="3"/>
        <n x="59"/>
      </t>
    </mdx>
    <mdx n="0" f="v">
      <t c="7">
        <n x="1"/>
        <n x="66"/>
        <n x="136"/>
        <n x="25"/>
        <n x="2"/>
        <n x="18"/>
        <n x="58"/>
      </t>
    </mdx>
    <mdx n="0" f="v">
      <t c="8">
        <n x="1"/>
        <n x="19"/>
        <n x="136"/>
        <n x="20"/>
        <n x="2"/>
        <n x="5"/>
        <n x="22"/>
        <n x="58"/>
      </t>
    </mdx>
    <mdx n="0" f="v">
      <t c="8">
        <n x="1"/>
        <n x="60"/>
        <n x="136"/>
        <n x="20"/>
        <n x="2"/>
        <n x="5"/>
        <n x="21"/>
        <n x="58"/>
      </t>
    </mdx>
    <mdx n="0" f="v">
      <t c="7">
        <n x="1"/>
        <n x="66"/>
        <n x="75"/>
        <n x="25"/>
        <n x="2"/>
        <n x="18"/>
        <n x="58"/>
      </t>
    </mdx>
    <mdx n="0" f="v">
      <t c="7">
        <n x="1"/>
        <n x="66"/>
        <n x="74"/>
        <n x="25"/>
        <n x="2"/>
        <n x="18"/>
        <n x="58"/>
      </t>
    </mdx>
    <mdx n="0" f="v">
      <t c="7">
        <n x="1"/>
        <n x="27"/>
        <n x="75"/>
        <n x="20"/>
        <n x="2"/>
        <n x="3"/>
        <n x="59"/>
      </t>
    </mdx>
    <mdx n="0" f="v">
      <t c="7">
        <n x="1"/>
        <n x="43"/>
        <n x="75"/>
        <n x="40"/>
        <n x="2"/>
        <n x="5"/>
        <n x="58"/>
      </t>
    </mdx>
    <mdx n="0" f="v">
      <t c="7">
        <n x="1"/>
        <n x="41"/>
        <n x="75"/>
        <n x="35"/>
        <n x="2"/>
        <n x="18"/>
        <n x="58"/>
      </t>
    </mdx>
    <mdx n="0" f="v">
      <t c="7">
        <n x="1"/>
        <n x="24"/>
        <n x="74"/>
        <n x="25"/>
        <n x="2"/>
        <n x="18"/>
        <n x="58"/>
      </t>
    </mdx>
    <mdx n="0" f="v">
      <t c="8">
        <n x="1"/>
        <n x="60"/>
        <n x="74"/>
        <n x="20"/>
        <n x="2"/>
        <n x="5"/>
        <n x="22"/>
        <n x="58"/>
      </t>
    </mdx>
    <mdx n="0" f="v">
      <t c="4">
        <n x="11"/>
        <n x="8"/>
        <n x="2"/>
        <n x="142"/>
      </t>
    </mdx>
    <mdx n="0" f="v">
      <t c="4">
        <n x="11"/>
        <n x="7"/>
        <n x="2"/>
        <n x="142"/>
      </t>
    </mdx>
    <mdx n="0" f="v">
      <t c="6">
        <n x="11"/>
        <n x="142"/>
        <n x="12"/>
        <n x="14"/>
        <n x="2"/>
        <n x="15"/>
      </t>
    </mdx>
    <mdx n="76" f="v">
      <t c="4">
        <n x="77"/>
        <n x="143"/>
        <n x="116"/>
        <n x="79"/>
      </t>
    </mdx>
    <mdx n="0" f="v">
      <t c="5">
        <n x="1"/>
        <n x="142"/>
        <n x="50"/>
        <n x="2"/>
        <n x="54"/>
      </t>
    </mdx>
    <mdx n="0" f="v">
      <t c="8">
        <n x="1"/>
        <n x="19"/>
        <n x="142"/>
        <n x="20"/>
        <n x="2"/>
        <n x="5"/>
        <n x="22"/>
        <n x="58"/>
      </t>
    </mdx>
    <mdx n="0" f="v">
      <t c="7">
        <n x="1"/>
        <n x="39"/>
        <n x="142"/>
        <n x="40"/>
        <n x="2"/>
        <n x="5"/>
        <n x="58"/>
      </t>
    </mdx>
    <mdx n="0" f="v">
      <t c="7">
        <n x="1"/>
        <n x="46"/>
        <n x="142"/>
        <n x="36"/>
        <n x="2"/>
        <n x="18"/>
        <n x="58"/>
      </t>
    </mdx>
    <mdx n="0" f="v">
      <t c="7">
        <n x="1"/>
        <n x="42"/>
        <n x="142"/>
        <n x="25"/>
        <n x="2"/>
        <n x="18"/>
        <n x="58"/>
      </t>
    </mdx>
    <mdx n="0" f="v">
      <t c="7">
        <n x="1"/>
        <n x="38"/>
        <n x="142"/>
        <n x="36"/>
        <n x="2"/>
        <n x="18"/>
        <n x="58"/>
      </t>
    </mdx>
    <mdx n="0" f="v">
      <t c="7">
        <n x="1"/>
        <n x="41"/>
        <n x="142"/>
        <n x="35"/>
        <n x="2"/>
        <n x="18"/>
        <n x="58"/>
      </t>
    </mdx>
    <mdx n="0" f="v">
      <t c="7">
        <n x="1"/>
        <n x="26"/>
        <n x="142"/>
        <n x="25"/>
        <n x="2"/>
        <n x="18"/>
        <n x="58"/>
      </t>
    </mdx>
    <mdx n="0" f="v">
      <t c="7">
        <n x="1"/>
        <n x="28"/>
        <n x="142"/>
        <n x="29"/>
        <n x="2"/>
        <n x="18"/>
        <n x="58"/>
      </t>
    </mdx>
    <mdx n="0" f="v">
      <t c="7">
        <n x="1"/>
        <n x="24"/>
        <n x="142"/>
        <n x="25"/>
        <n x="2"/>
        <n x="18"/>
        <n x="58"/>
      </t>
    </mdx>
    <mdx n="0" f="v">
      <t c="8">
        <n x="1"/>
        <n x="23"/>
        <n x="142"/>
        <n x="20"/>
        <n x="2"/>
        <n x="5"/>
        <n x="21"/>
        <n x="58"/>
      </t>
    </mdx>
    <mdx n="0" f="v">
      <t c="8">
        <n x="1"/>
        <n x="23"/>
        <n x="142"/>
        <n x="20"/>
        <n x="2"/>
        <n x="5"/>
        <n x="22"/>
        <n x="58"/>
      </t>
    </mdx>
    <mdx n="0" f="v">
      <t c="8">
        <n x="1"/>
        <n x="19"/>
        <n x="142"/>
        <n x="20"/>
        <n x="2"/>
        <n x="5"/>
        <n x="21"/>
        <n x="58"/>
      </t>
    </mdx>
    <mdx n="0" f="v">
      <t c="8">
        <n x="1"/>
        <n x="60"/>
        <n x="142"/>
        <n x="20"/>
        <n x="2"/>
        <n x="5"/>
        <n x="21"/>
        <n x="58"/>
      </t>
    </mdx>
    <mdx n="0" f="v">
      <t c="8">
        <n x="1"/>
        <n x="60"/>
        <n x="142"/>
        <n x="20"/>
        <n x="2"/>
        <n x="5"/>
        <n x="22"/>
        <n x="58"/>
      </t>
    </mdx>
    <mdx n="0" f="v">
      <t c="7">
        <n x="1"/>
        <n x="32"/>
        <n x="142"/>
        <n x="25"/>
        <n x="2"/>
        <n x="18"/>
        <n x="58"/>
      </t>
    </mdx>
    <mdx n="0" f="v">
      <t c="7">
        <n x="1"/>
        <n x="65"/>
        <n x="142"/>
        <n x="25"/>
        <n x="2"/>
        <n x="18"/>
        <n x="58"/>
      </t>
    </mdx>
    <mdx n="0" f="v">
      <t c="7">
        <n x="1"/>
        <n x="64"/>
        <n x="142"/>
        <n x="25"/>
        <n x="2"/>
        <n x="18"/>
        <n x="58"/>
      </t>
    </mdx>
    <mdx n="0" f="v">
      <t c="7">
        <n x="1"/>
        <n x="62"/>
        <n x="142"/>
        <n x="20"/>
        <n x="2"/>
        <n x="18"/>
        <n x="58"/>
      </t>
    </mdx>
    <mdx n="0" f="v">
      <t c="4">
        <n x="1"/>
        <n x="63"/>
        <n x="142"/>
        <n x="2"/>
      </t>
    </mdx>
    <mdx n="0" f="v">
      <t c="7">
        <n x="1"/>
        <n x="67"/>
        <n x="142"/>
        <n x="25"/>
        <n x="2"/>
        <n x="18"/>
        <n x="58"/>
      </t>
    </mdx>
    <mdx n="0" f="v">
      <t c="7">
        <n x="1"/>
        <n x="68"/>
        <n x="142"/>
        <n x="25"/>
        <n x="2"/>
        <n x="18"/>
        <n x="58"/>
      </t>
    </mdx>
    <mdx n="0" f="v">
      <t c="7">
        <n x="1"/>
        <n x="61"/>
        <n x="142"/>
        <n x="20"/>
        <n x="2"/>
        <n x="18"/>
        <n x="58"/>
      </t>
    </mdx>
    <mdx n="0" f="v">
      <t c="7">
        <n x="1"/>
        <n x="47"/>
        <n x="142"/>
        <n x="48"/>
        <n x="2"/>
        <n x="5"/>
        <n x="58"/>
      </t>
    </mdx>
    <mdx n="0" f="v">
      <t c="7">
        <n x="1"/>
        <n x="33"/>
        <n x="142"/>
        <n x="36"/>
        <n x="2"/>
        <n x="18"/>
        <n x="58"/>
      </t>
    </mdx>
    <mdx n="0" f="v">
      <t c="7">
        <n x="1"/>
        <n x="34"/>
        <n x="142"/>
        <n x="35"/>
        <n x="2"/>
        <n x="18"/>
        <n x="58"/>
      </t>
    </mdx>
    <mdx n="0" f="v">
      <t c="7">
        <n x="1"/>
        <n x="45"/>
        <n x="142"/>
        <n x="31"/>
        <n x="2"/>
        <n x="18"/>
        <n x="58"/>
      </t>
    </mdx>
    <mdx n="76" f="v">
      <t c="4">
        <n x="77"/>
        <n x="143"/>
        <n x="79"/>
        <n x="79"/>
      </t>
    </mdx>
    <mdx n="0" f="v">
      <t c="7">
        <n x="1"/>
        <n x="66"/>
        <n x="142"/>
        <n x="25"/>
        <n x="2"/>
        <n x="18"/>
        <n x="58"/>
      </t>
    </mdx>
    <mdx n="76" f="v">
      <t c="4">
        <n x="77"/>
        <n x="143"/>
        <n x="79"/>
        <n x="107" s="1"/>
      </t>
    </mdx>
    <mdx n="0" f="v">
      <t c="10">
        <n x="1"/>
        <n x="142"/>
        <n x="10"/>
        <n x="3"/>
        <n x="4"/>
        <n x="12"/>
        <n x="2"/>
        <n x="6"/>
        <n x="17"/>
        <n x="52"/>
      </t>
    </mdx>
    <mdx n="0" f="v">
      <t c="5">
        <n x="2"/>
        <n x="75"/>
        <n x="49"/>
        <n x="1"/>
        <n x="5"/>
      </t>
    </mdx>
    <mdx n="0" f="v">
      <t c="5">
        <n x="2"/>
        <n x="142"/>
        <n x="49"/>
        <n x="1"/>
        <n x="5"/>
      </t>
    </mdx>
    <mdx n="0" f="v">
      <t c="7">
        <n x="1"/>
        <n x="43"/>
        <n x="142"/>
        <n x="40"/>
        <n x="2"/>
        <n x="5"/>
        <n x="58"/>
      </t>
    </mdx>
    <mdx n="0" f="v">
      <t c="7">
        <n x="1"/>
        <n x="27"/>
        <n x="142"/>
        <n x="20"/>
        <n x="2"/>
        <n x="3"/>
        <n x="59"/>
      </t>
    </mdx>
    <mdx n="76" f="v">
      <t c="5">
        <n x="77"/>
        <n x="143"/>
        <n x="79"/>
        <n x="85"/>
        <n x="98"/>
      </t>
    </mdx>
    <mdx n="76" f="v">
      <t c="5">
        <n x="77"/>
        <n x="144" s="1"/>
        <n x="105"/>
        <n x="110"/>
        <n x="115"/>
      </t>
    </mdx>
    <mdx n="76" f="v">
      <t c="5" si="120">
        <n x="77"/>
        <n x="143"/>
        <n x="110"/>
        <n x="151"/>
        <n x="108"/>
      </t>
    </mdx>
    <mdx n="76" f="v">
      <t c="4">
        <n x="77"/>
        <n x="143"/>
        <n x="79"/>
        <n x="81"/>
      </t>
    </mdx>
    <mdx n="76" f="v">
      <t c="4">
        <n x="77"/>
        <n x="143"/>
        <n x="87"/>
        <n x="110"/>
      </t>
    </mdx>
    <mdx n="76" f="v">
      <t c="4">
        <n x="77"/>
        <n x="143"/>
        <n x="80"/>
        <n x="84"/>
      </t>
    </mdx>
    <mdx n="76" f="v">
      <t c="4">
        <n x="77"/>
        <n x="143"/>
        <n x="80"/>
        <n x="107" s="1"/>
      </t>
    </mdx>
    <mdx n="76" f="v">
      <t c="4">
        <n x="77"/>
        <n x="143"/>
        <n x="110"/>
        <n x="152"/>
      </t>
    </mdx>
    <mdx n="76" f="v">
      <t c="4">
        <n x="77"/>
        <n x="143"/>
        <n x="97"/>
        <n x="135"/>
      </t>
    </mdx>
    <mdx n="76" f="v">
      <t c="4">
        <n x="77"/>
        <n x="143"/>
        <n x="87"/>
        <n x="85"/>
      </t>
    </mdx>
    <mdx n="76" f="v">
      <t c="4">
        <n x="77"/>
        <n x="143"/>
        <n x="87"/>
        <n x="108"/>
      </t>
    </mdx>
    <mdx n="76" f="v">
      <t c="4">
        <n x="77"/>
        <n x="143"/>
        <n x="97"/>
        <n x="127"/>
      </t>
    </mdx>
    <mdx n="0" f="v">
      <t c="6">
        <n x="72"/>
        <n x="157"/>
        <n x="73"/>
        <n x="2"/>
        <n x="69"/>
        <n x="71"/>
      </t>
    </mdx>
    <mdx n="0" f="v">
      <t c="6">
        <n x="11"/>
        <n x="142"/>
        <n x="12"/>
        <n x="16"/>
        <n x="2"/>
        <n x="13"/>
      </t>
    </mdx>
    <mdx n="0" f="v">
      <t c="6">
        <n x="11"/>
        <n x="75"/>
        <n x="12"/>
        <n x="16"/>
        <n x="2"/>
        <n x="15"/>
      </t>
    </mdx>
    <mdx n="0" f="v">
      <t c="6">
        <n x="11"/>
        <n x="75"/>
        <n x="12"/>
        <n x="14"/>
        <n x="2"/>
        <n x="13"/>
      </t>
    </mdx>
    <mdx n="76" f="v">
      <t c="4">
        <n x="77"/>
        <n x="143"/>
        <n x="87"/>
        <n x="127"/>
      </t>
    </mdx>
    <mdx n="0" f="v">
      <t c="10">
        <n x="1"/>
        <n x="142"/>
        <n x="10"/>
        <n x="3"/>
        <n x="4"/>
        <n x="12"/>
        <n x="2"/>
        <n x="6"/>
        <n x="17"/>
        <n x="51"/>
      </t>
    </mdx>
    <mdx n="0" f="v">
      <t c="5">
        <n x="1"/>
        <n x="142"/>
        <n x="50"/>
        <n x="2"/>
        <n x="55"/>
      </t>
    </mdx>
    <mdx n="76" f="v">
      <t c="3">
        <n x="77"/>
        <n x="144" s="1"/>
        <n x="105"/>
      </t>
    </mdx>
    <mdx n="76" f="v">
      <t c="5">
        <n x="77"/>
        <n x="143"/>
        <n x="116"/>
        <n x="79"/>
        <n x="148" s="1"/>
      </t>
    </mdx>
    <mdx n="76" f="v">
      <t c="5">
        <n x="77"/>
        <n x="143"/>
        <n x="116"/>
        <n x="79"/>
        <n x="107" s="1"/>
      </t>
    </mdx>
    <mdx n="76" f="v">
      <t c="5">
        <n x="77"/>
        <n x="143"/>
        <n x="124" s="1"/>
        <n x="79"/>
        <n x="107" s="1"/>
      </t>
    </mdx>
    <mdx n="76" f="v">
      <t c="5">
        <n x="77"/>
        <n x="143"/>
        <n x="124" s="1"/>
        <n x="79"/>
        <n x="98"/>
      </t>
    </mdx>
    <mdx n="76" f="v">
      <t c="5">
        <n x="77"/>
        <n x="143"/>
        <n x="116"/>
        <n x="79"/>
        <n x="128"/>
      </t>
    </mdx>
    <mdx n="76" f="v">
      <t c="5">
        <n x="77"/>
        <n x="143"/>
        <n x="100"/>
        <n x="79"/>
        <n x="88"/>
      </t>
    </mdx>
    <mdx n="76" f="v">
      <t c="5">
        <n x="77"/>
        <n x="143"/>
        <n x="79"/>
        <n x="110"/>
        <n x="150"/>
      </t>
    </mdx>
    <mdx n="76" f="v">
      <t c="5">
        <n x="77"/>
        <n x="143"/>
        <n x="124" s="1"/>
        <n x="79"/>
        <n x="119"/>
      </t>
    </mdx>
    <mdx n="76" f="v">
      <t c="5" si="120">
        <n x="77"/>
        <n x="143"/>
        <n x="118"/>
        <n x="118"/>
        <n x="88"/>
      </t>
    </mdx>
    <mdx n="76" f="v">
      <t c="5" si="120">
        <n x="77"/>
        <n x="143"/>
        <n x="116"/>
        <n x="79"/>
        <n x="82"/>
      </t>
    </mdx>
    <mdx n="76" f="v">
      <t c="5" si="120">
        <n x="77"/>
        <n x="143"/>
        <n x="112" s="1"/>
        <n x="110"/>
        <n x="147" s="1"/>
      </t>
    </mdx>
    <mdx n="76" f="v">
      <t c="5" si="120">
        <n x="77"/>
        <n x="143"/>
        <n x="79"/>
        <n x="113"/>
        <n x="126"/>
      </t>
    </mdx>
    <mdx n="76" f="v">
      <t c="5" si="120">
        <n x="77"/>
        <n x="143"/>
        <n x="97"/>
        <n x="127"/>
        <n x="126"/>
      </t>
    </mdx>
    <mdx n="76" f="v">
      <t c="5" si="120">
        <n x="77"/>
        <n x="143"/>
        <n x="118"/>
        <n x="123" s="1"/>
        <n x="123" s="1"/>
      </t>
    </mdx>
    <mdx n="93" f="v">
      <t c="4" si="103">
        <n x="129"/>
        <n x="83"/>
        <n x="146"/>
        <n x="146"/>
      </t>
    </mdx>
    <mdx n="76" f="v">
      <t c="4">
        <n x="77"/>
        <n x="143"/>
        <n x="116"/>
        <n x="82"/>
      </t>
    </mdx>
    <mdx n="76" f="v">
      <t c="4">
        <n x="77"/>
        <n x="143"/>
        <n x="149"/>
        <n x="86" s="1"/>
      </t>
    </mdx>
    <mdx n="76" f="v">
      <t c="4">
        <n x="77"/>
        <n x="143"/>
        <n x="153"/>
        <n x="88"/>
      </t>
    </mdx>
    <mdx n="76" f="v">
      <t c="4">
        <n x="77"/>
        <n x="143"/>
        <n x="97"/>
        <n x="90"/>
      </t>
    </mdx>
    <mdx n="76" f="v">
      <t c="4">
        <n x="77"/>
        <n x="143"/>
        <n x="87"/>
        <n x="113"/>
      </t>
    </mdx>
    <mdx n="99" f="v">
      <t c="4">
        <n x="163"/>
        <n x="130"/>
        <n x="162"/>
        <n x="154"/>
      </t>
    </mdx>
    <mdx n="99" f="v">
      <t c="4" si="102">
        <n x="163"/>
        <n x="130"/>
        <n x="109"/>
        <n x="145"/>
      </t>
    </mdx>
    <mdx n="76" f="v">
      <t c="4">
        <n x="77"/>
        <n x="143"/>
        <n x="112" s="1"/>
        <n x="140"/>
      </t>
    </mdx>
    <mdx n="76" f="v">
      <t c="4">
        <n x="77"/>
        <n x="143"/>
        <n x="124" s="1"/>
        <n x="79"/>
      </t>
    </mdx>
    <mdx n="76" f="v">
      <t c="4">
        <n x="77"/>
        <n x="143"/>
        <n x="87"/>
        <n x="94"/>
      </t>
    </mdx>
    <mdx n="76" f="v">
      <t c="4">
        <n x="77"/>
        <n x="143"/>
        <n x="87"/>
        <n x="126"/>
      </t>
    </mdx>
    <mdx n="76" f="v">
      <t c="4">
        <n x="77"/>
        <n x="143"/>
        <n x="110"/>
        <n x="98"/>
      </t>
    </mdx>
    <mdx n="76" f="v">
      <t c="4">
        <n x="77"/>
        <n x="143"/>
        <n x="79"/>
        <n x="155"/>
      </t>
    </mdx>
    <mdx n="76" f="v">
      <t c="4">
        <n x="77"/>
        <n x="143"/>
        <n x="110"/>
        <n x="156"/>
      </t>
    </mdx>
    <mdx n="76" f="v">
      <t c="4">
        <n x="77"/>
        <n x="143"/>
        <n x="87"/>
        <n x="119"/>
      </t>
    </mdx>
    <mdx n="76" f="v">
      <t c="4">
        <n x="77"/>
        <n x="143"/>
        <n x="79"/>
        <n x="108"/>
      </t>
    </mdx>
    <mdx n="76" f="v">
      <t c="4">
        <n x="77"/>
        <n x="143"/>
        <n x="100"/>
        <n x="110"/>
      </t>
    </mdx>
    <mdx n="0" f="v">
      <t c="4">
        <n x="11"/>
        <n x="8"/>
        <n x="2"/>
        <n x="74"/>
      </t>
    </mdx>
    <mdx n="0" f="v">
      <t c="4">
        <n x="11"/>
        <n x="7"/>
        <n x="2"/>
        <n x="74"/>
      </t>
    </mdx>
    <mdx n="0" f="v">
      <t c="6">
        <n x="11"/>
        <n x="74"/>
        <n x="12"/>
        <n x="14"/>
        <n x="2"/>
        <n x="13"/>
      </t>
    </mdx>
    <mdx n="0" f="v">
      <t c="7">
        <n x="1"/>
        <n x="39"/>
        <n x="157"/>
        <n x="40"/>
        <n x="2"/>
        <n x="5"/>
        <n x="58"/>
      </t>
    </mdx>
    <mdx n="0" f="v">
      <t c="7">
        <n x="1"/>
        <n x="43"/>
        <n x="157"/>
        <n x="40"/>
        <n x="2"/>
        <n x="5"/>
        <n x="58"/>
      </t>
    </mdx>
    <mdx n="0" f="v">
      <t c="7">
        <n x="1"/>
        <n x="38"/>
        <n x="157"/>
        <n x="36"/>
        <n x="2"/>
        <n x="18"/>
        <n x="58"/>
      </t>
    </mdx>
    <mdx n="0" f="v">
      <t c="7">
        <n x="1"/>
        <n x="46"/>
        <n x="157"/>
        <n x="36"/>
        <n x="2"/>
        <n x="18"/>
        <n x="58"/>
      </t>
    </mdx>
    <mdx n="0" f="v">
      <t c="7">
        <n x="1"/>
        <n x="33"/>
        <n x="157"/>
        <n x="36"/>
        <n x="2"/>
        <n x="18"/>
        <n x="58"/>
      </t>
    </mdx>
    <mdx n="0" f="v">
      <t c="7">
        <n x="1"/>
        <n x="41"/>
        <n x="157"/>
        <n x="35"/>
        <n x="2"/>
        <n x="18"/>
        <n x="58"/>
      </t>
    </mdx>
    <mdx n="0" f="v">
      <t c="7">
        <n x="1"/>
        <n x="34"/>
        <n x="157"/>
        <n x="35"/>
        <n x="2"/>
        <n x="18"/>
        <n x="58"/>
      </t>
    </mdx>
    <mdx n="0" f="v">
      <t c="7">
        <n x="1"/>
        <n x="45"/>
        <n x="157"/>
        <n x="31"/>
        <n x="2"/>
        <n x="18"/>
        <n x="58"/>
      </t>
    </mdx>
    <mdx n="0" f="v">
      <t c="7">
        <n x="1"/>
        <n x="42"/>
        <n x="157"/>
        <n x="25"/>
        <n x="2"/>
        <n x="18"/>
        <n x="58"/>
      </t>
    </mdx>
    <mdx n="0" f="v">
      <t c="7">
        <n x="1"/>
        <n x="47"/>
        <n x="157"/>
        <n x="48"/>
        <n x="2"/>
        <n x="5"/>
        <n x="58"/>
      </t>
    </mdx>
    <mdx n="0" f="v">
      <t c="7">
        <n x="1"/>
        <n x="32"/>
        <n x="157"/>
        <n x="25"/>
        <n x="2"/>
        <n x="18"/>
        <n x="58"/>
      </t>
    </mdx>
    <mdx n="0" f="v">
      <t c="8">
        <n x="1"/>
        <n x="60"/>
        <n x="157"/>
        <n x="20"/>
        <n x="2"/>
        <n x="5"/>
        <n x="22"/>
        <n x="58"/>
      </t>
    </mdx>
    <mdx n="0" f="v">
      <t c="7">
        <n x="1"/>
        <n x="27"/>
        <n x="157"/>
        <n x="20"/>
        <n x="2"/>
        <n x="3"/>
        <n x="59"/>
      </t>
    </mdx>
    <mdx n="0" f="v">
      <t c="7">
        <n x="1"/>
        <n x="26"/>
        <n x="157"/>
        <n x="25"/>
        <n x="2"/>
        <n x="18"/>
        <n x="58"/>
      </t>
    </mdx>
    <mdx n="0" f="v">
      <t c="7">
        <n x="1"/>
        <n x="28"/>
        <n x="157"/>
        <n x="29"/>
        <n x="2"/>
        <n x="18"/>
        <n x="58"/>
      </t>
    </mdx>
    <mdx n="0" f="v">
      <t c="7">
        <n x="1"/>
        <n x="24"/>
        <n x="157"/>
        <n x="25"/>
        <n x="2"/>
        <n x="18"/>
        <n x="58"/>
      </t>
    </mdx>
    <mdx n="0" f="v">
      <t c="8">
        <n x="1"/>
        <n x="23"/>
        <n x="157"/>
        <n x="20"/>
        <n x="2"/>
        <n x="5"/>
        <n x="21"/>
        <n x="58"/>
      </t>
    </mdx>
    <mdx n="0" f="v">
      <t c="8">
        <n x="1"/>
        <n x="23"/>
        <n x="157"/>
        <n x="20"/>
        <n x="2"/>
        <n x="5"/>
        <n x="22"/>
        <n x="58"/>
      </t>
    </mdx>
    <mdx n="0" f="v">
      <t c="8">
        <n x="1"/>
        <n x="19"/>
        <n x="157"/>
        <n x="20"/>
        <n x="2"/>
        <n x="5"/>
        <n x="21"/>
        <n x="58"/>
      </t>
    </mdx>
    <mdx n="0" f="v">
      <t c="8">
        <n x="1"/>
        <n x="19"/>
        <n x="157"/>
        <n x="20"/>
        <n x="2"/>
        <n x="5"/>
        <n x="22"/>
        <n x="58"/>
      </t>
    </mdx>
    <mdx n="0" f="v">
      <t c="8">
        <n x="1"/>
        <n x="60"/>
        <n x="157"/>
        <n x="20"/>
        <n x="2"/>
        <n x="5"/>
        <n x="21"/>
        <n x="58"/>
      </t>
    </mdx>
    <mdx n="0" f="v">
      <t c="4">
        <n x="1"/>
        <n x="63"/>
        <n x="157"/>
        <n x="2"/>
      </t>
    </mdx>
    <mdx n="0" f="v">
      <t c="7">
        <n x="1"/>
        <n x="64"/>
        <n x="157"/>
        <n x="25"/>
        <n x="2"/>
        <n x="18"/>
        <n x="58"/>
      </t>
    </mdx>
    <mdx n="0" f="v">
      <t c="7">
        <n x="1"/>
        <n x="65"/>
        <n x="157"/>
        <n x="25"/>
        <n x="2"/>
        <n x="18"/>
        <n x="58"/>
      </t>
    </mdx>
    <mdx n="0" f="v">
      <t c="7">
        <n x="1"/>
        <n x="67"/>
        <n x="157"/>
        <n x="25"/>
        <n x="2"/>
        <n x="18"/>
        <n x="58"/>
      </t>
    </mdx>
    <mdx n="0" f="v">
      <t c="7">
        <n x="1"/>
        <n x="66"/>
        <n x="157"/>
        <n x="25"/>
        <n x="2"/>
        <n x="18"/>
        <n x="58"/>
      </t>
    </mdx>
    <mdx n="0" f="v">
      <t c="7">
        <n x="1"/>
        <n x="68"/>
        <n x="157"/>
        <n x="25"/>
        <n x="2"/>
        <n x="18"/>
        <n x="58"/>
      </t>
    </mdx>
    <mdx n="0" f="v">
      <t c="7">
        <n x="1"/>
        <n x="62"/>
        <n x="157"/>
        <n x="20"/>
        <n x="2"/>
        <n x="18"/>
        <n x="58"/>
      </t>
    </mdx>
    <mdx n="0" f="v">
      <t c="7">
        <n x="1"/>
        <n x="61"/>
        <n x="157"/>
        <n x="20"/>
        <n x="2"/>
        <n x="18"/>
        <n x="58"/>
      </t>
    </mdx>
    <mdx n="0" f="v">
      <t c="7">
        <n x="1"/>
        <n x="37"/>
        <n x="157"/>
        <n x="25"/>
        <n x="2"/>
        <n x="18"/>
        <n x="58"/>
      </t>
    </mdx>
    <mdx n="0" f="v">
      <t c="7">
        <n x="1"/>
        <n x="30"/>
        <n x="157"/>
        <n x="20"/>
        <n x="2"/>
        <n x="18"/>
        <n x="58"/>
      </t>
    </mdx>
    <mdx n="0" f="v">
      <t c="7">
        <n x="1"/>
        <n x="44"/>
        <n x="157"/>
        <n x="20"/>
        <n x="2"/>
        <n x="18"/>
        <n x="58"/>
      </t>
    </mdx>
    <mdx n="99" f="v">
      <t c="4">
        <n x="141"/>
        <n x="130"/>
        <n x="109"/>
        <n x="122"/>
      </t>
    </mdx>
    <mdx n="76" f="v">
      <t c="5">
        <n x="77"/>
        <n x="159"/>
        <n x="116"/>
        <n x="79"/>
        <n x="107" s="1"/>
      </t>
    </mdx>
    <mdx n="76" f="v">
      <t c="5">
        <n x="77"/>
        <n x="159"/>
        <n x="116"/>
        <n x="79"/>
        <n x="126"/>
      </t>
    </mdx>
    <mdx n="76" f="v">
      <t c="4">
        <n x="77"/>
        <n x="159"/>
        <n x="79"/>
        <n x="107" s="1"/>
      </t>
    </mdx>
    <mdx n="99" f="v">
      <t c="4">
        <n x="161"/>
        <n x="130"/>
        <n x="96"/>
        <n x="122"/>
      </t>
    </mdx>
    <mdx n="76" f="v">
      <t c="4">
        <n x="77"/>
        <n x="143"/>
        <n x="79"/>
        <n x="85"/>
      </t>
    </mdx>
    <mdx n="0" f="v">
      <t c="8">
        <n x="1"/>
        <n x="57"/>
        <n x="158"/>
        <n x="4"/>
        <n x="8"/>
        <n x="2"/>
        <n x="9"/>
        <n x="5"/>
      </t>
    </mdx>
    <mdx n="76" f="v">
      <t c="4">
        <n x="77"/>
        <n x="143"/>
        <n x="105"/>
        <n x="90"/>
      </t>
    </mdx>
    <mdx n="76" f="v">
      <t c="4">
        <n x="77"/>
        <n x="137"/>
        <n x="79"/>
        <n x="90"/>
      </t>
    </mdx>
    <mdx n="76" f="v">
      <t c="5">
        <n x="77"/>
        <n x="143"/>
        <n x="118"/>
        <n x="168"/>
        <n x="98"/>
      </t>
    </mdx>
    <mdx n="76" f="v">
      <t c="4">
        <n x="77"/>
        <n x="159"/>
        <n x="87"/>
        <n x="88"/>
      </t>
    </mdx>
    <mdx n="76" f="v">
      <t c="5">
        <n x="77"/>
        <n x="159"/>
        <n x="124" s="1"/>
        <n x="79"/>
        <n x="81"/>
      </t>
    </mdx>
    <mdx n="76" f="v">
      <t c="5" si="120">
        <n x="77"/>
        <n x="159"/>
        <n x="116"/>
        <n x="118"/>
        <n x="107" s="1"/>
      </t>
    </mdx>
    <mdx n="76" f="v">
      <t c="5" si="120">
        <n x="77"/>
        <n x="159"/>
        <n x="121"/>
        <n x="118"/>
        <n x="107" s="1"/>
      </t>
    </mdx>
    <mdx n="76" f="v">
      <t c="5" si="120">
        <n x="77"/>
        <n x="159"/>
        <n x="79"/>
        <n x="165"/>
        <n x="123" s="1"/>
      </t>
    </mdx>
    <mdx n="76" f="v">
      <t c="4">
        <n x="77"/>
        <n x="159"/>
        <n x="79"/>
        <n x="81"/>
      </t>
    </mdx>
    <mdx n="76" f="v">
      <t c="4">
        <n x="77"/>
        <n x="159"/>
        <n x="79"/>
        <n x="127"/>
      </t>
    </mdx>
    <mdx n="76" f="v">
      <t c="4">
        <n x="77"/>
        <n x="159"/>
        <n x="87"/>
        <n x="79"/>
      </t>
    </mdx>
    <mdx n="76" f="v">
      <t c="4">
        <n x="77"/>
        <n x="159"/>
        <n x="87"/>
        <n x="107" s="1"/>
      </t>
    </mdx>
    <mdx n="76" f="v">
      <t c="4">
        <n x="77"/>
        <n x="159"/>
        <n x="100"/>
        <n x="114" s="1"/>
      </t>
    </mdx>
    <mdx n="76" f="v">
      <t c="4">
        <n x="77"/>
        <n x="159"/>
        <n x="100"/>
        <n x="125"/>
      </t>
    </mdx>
    <mdx n="76" f="v">
      <t c="4">
        <n x="77"/>
        <n x="159"/>
        <n x="87"/>
        <n x="90"/>
      </t>
    </mdx>
    <mdx n="76" f="v">
      <t c="4">
        <n x="77"/>
        <n x="159"/>
        <n x="87"/>
        <n x="140"/>
      </t>
    </mdx>
    <mdx n="76" f="v">
      <t c="4">
        <n x="77"/>
        <n x="159"/>
        <n x="112" s="1"/>
        <n x="82"/>
      </t>
    </mdx>
    <mdx n="76" f="v">
      <t c="4">
        <n x="77"/>
        <n x="159"/>
        <n x="117" s="1"/>
        <n x="90"/>
      </t>
    </mdx>
    <mdx n="76" f="v">
      <t c="4">
        <n x="77"/>
        <n x="159"/>
        <n x="87"/>
        <n x="138"/>
      </t>
    </mdx>
    <mdx n="93" f="v">
      <t c="4" si="103">
        <n x="169"/>
        <n x="166"/>
        <n x="167"/>
        <n x="160"/>
      </t>
    </mdx>
    <mdx n="0" f="v">
      <t c="4">
        <n x="11"/>
        <n x="56"/>
        <n x="12"/>
        <n x="16"/>
      </t>
    </mdx>
    <mdx n="0" f="v">
      <t c="7">
        <n x="1"/>
        <n x="44"/>
        <n x="75"/>
        <n x="20"/>
        <n x="2"/>
        <n x="18"/>
        <n x="58"/>
      </t>
    </mdx>
    <mdx n="0" f="v">
      <t c="7">
        <n x="1"/>
        <n x="39"/>
        <n x="75"/>
        <n x="40"/>
        <n x="2"/>
        <n x="5"/>
        <n x="58"/>
      </t>
    </mdx>
    <mdx n="0" f="v">
      <t c="5">
        <n x="1"/>
        <n x="142"/>
        <n x="50"/>
        <n x="2"/>
        <n x="53"/>
      </t>
    </mdx>
    <mdx n="76" f="v">
      <t c="4">
        <n x="77"/>
        <n x="143"/>
        <n x="79"/>
        <n x="125"/>
      </t>
    </mdx>
    <mdx n="0" f="v">
      <t c="7">
        <n x="1"/>
        <n x="32"/>
        <n x="75"/>
        <n x="25"/>
        <n x="2"/>
        <n x="18"/>
        <n x="58"/>
      </t>
    </mdx>
    <mdx n="0" f="v">
      <t c="7">
        <n x="1"/>
        <n x="30"/>
        <n x="75"/>
        <n x="20"/>
        <n x="2"/>
        <n x="18"/>
        <n x="58"/>
      </t>
    </mdx>
    <mdx n="0" f="v">
      <t c="7">
        <n x="1"/>
        <n x="33"/>
        <n x="75"/>
        <n x="36"/>
        <n x="2"/>
        <n x="18"/>
        <n x="58"/>
      </t>
    </mdx>
    <mdx n="0" f="v">
      <t c="7">
        <n x="1"/>
        <n x="45"/>
        <n x="75"/>
        <n x="31"/>
        <n x="2"/>
        <n x="18"/>
        <n x="58"/>
      </t>
    </mdx>
    <mdx n="0" f="v">
      <t c="7">
        <n x="1"/>
        <n x="42"/>
        <n x="75"/>
        <n x="25"/>
        <n x="2"/>
        <n x="18"/>
        <n x="58"/>
      </t>
    </mdx>
    <mdx n="0" f="v">
      <t c="7">
        <n x="1"/>
        <n x="172"/>
        <n x="75"/>
        <n x="170"/>
        <n x="2"/>
        <n x="18"/>
        <n x="58"/>
      </t>
    </mdx>
    <mdx n="0" f="v">
      <t c="7">
        <n x="1"/>
        <n x="26"/>
        <n x="75"/>
        <n x="25"/>
        <n x="2"/>
        <n x="18"/>
        <n x="58"/>
      </t>
    </mdx>
    <mdx n="0" f="v">
      <t c="8">
        <n x="1"/>
        <n x="19"/>
        <n x="75"/>
        <n x="20"/>
        <n x="2"/>
        <n x="5"/>
        <n x="21"/>
        <n x="58"/>
      </t>
    </mdx>
    <mdx n="0" f="v">
      <t c="7">
        <n x="1"/>
        <n x="171"/>
        <n x="75"/>
        <n x="20"/>
        <n x="2"/>
        <n x="5"/>
        <n x="21"/>
      </t>
    </mdx>
    <mdx n="0" f="v">
      <t c="10">
        <n x="1"/>
        <n x="173"/>
        <n x="10"/>
        <n x="3"/>
        <n x="4"/>
        <n x="12"/>
        <n x="2"/>
        <n x="6"/>
        <n x="17"/>
        <n x="51"/>
      </t>
    </mdx>
    <mdx n="0" f="v">
      <t c="10">
        <n x="1"/>
        <n x="173"/>
        <n x="10"/>
        <n x="3"/>
        <n x="4"/>
        <n x="12"/>
        <n x="2"/>
        <n x="6"/>
        <n x="17"/>
        <n x="52"/>
      </t>
    </mdx>
    <mdx n="76" f="v">
      <t c="4">
        <n x="77"/>
        <n x="159"/>
        <n x="87"/>
        <n x="134"/>
      </t>
    </mdx>
    <mdx n="76" f="v">
      <t c="4">
        <n x="77"/>
        <n x="159"/>
        <n x="79"/>
        <n x="86" s="1"/>
      </t>
    </mdx>
    <mdx n="76" f="v">
      <t c="4">
        <n x="77"/>
        <n x="159"/>
        <n x="79"/>
        <n x="129"/>
      </t>
    </mdx>
    <mdx n="0" f="v">
      <t c="7">
        <n x="1"/>
        <n x="47"/>
        <n x="173"/>
        <n x="48"/>
        <n x="2"/>
        <n x="5"/>
        <n x="58"/>
      </t>
    </mdx>
    <mdx n="0" f="v">
      <t c="7">
        <n x="1"/>
        <n x="39"/>
        <n x="173"/>
        <n x="40"/>
        <n x="2"/>
        <n x="5"/>
        <n x="58"/>
      </t>
    </mdx>
    <mdx n="0" f="v">
      <t c="7">
        <n x="1"/>
        <n x="43"/>
        <n x="173"/>
        <n x="40"/>
        <n x="2"/>
        <n x="5"/>
        <n x="58"/>
      </t>
    </mdx>
    <mdx n="0" f="v">
      <t c="7">
        <n x="1"/>
        <n x="38"/>
        <n x="173"/>
        <n x="36"/>
        <n x="2"/>
        <n x="18"/>
        <n x="58"/>
      </t>
    </mdx>
    <mdx n="0" f="v">
      <t c="7">
        <n x="1"/>
        <n x="46"/>
        <n x="173"/>
        <n x="36"/>
        <n x="2"/>
        <n x="18"/>
        <n x="58"/>
      </t>
    </mdx>
    <mdx n="0" f="v">
      <t c="7">
        <n x="1"/>
        <n x="33"/>
        <n x="173"/>
        <n x="36"/>
        <n x="2"/>
        <n x="18"/>
        <n x="58"/>
      </t>
    </mdx>
    <mdx n="0" f="v">
      <t c="7">
        <n x="1"/>
        <n x="41"/>
        <n x="173"/>
        <n x="35"/>
        <n x="2"/>
        <n x="18"/>
        <n x="58"/>
      </t>
    </mdx>
    <mdx n="0" f="v">
      <t c="7">
        <n x="1"/>
        <n x="34"/>
        <n x="173"/>
        <n x="35"/>
        <n x="2"/>
        <n x="18"/>
        <n x="58"/>
      </t>
    </mdx>
    <mdx n="0" f="v">
      <t c="7">
        <n x="1"/>
        <n x="45"/>
        <n x="173"/>
        <n x="31"/>
        <n x="2"/>
        <n x="18"/>
        <n x="58"/>
      </t>
    </mdx>
    <mdx n="0" f="v">
      <t c="7">
        <n x="1"/>
        <n x="42"/>
        <n x="173"/>
        <n x="25"/>
        <n x="2"/>
        <n x="18"/>
        <n x="58"/>
      </t>
    </mdx>
    <mdx n="0" f="v">
      <t c="7">
        <n x="1"/>
        <n x="172"/>
        <n x="173"/>
        <n x="170"/>
        <n x="2"/>
        <n x="18"/>
        <n x="58"/>
      </t>
    </mdx>
    <mdx n="0" f="v">
      <t c="7">
        <n x="1"/>
        <n x="30"/>
        <n x="173"/>
        <n x="20"/>
        <n x="2"/>
        <n x="18"/>
        <n x="58"/>
      </t>
    </mdx>
    <mdx n="0" f="v">
      <t c="7">
        <n x="1"/>
        <n x="44"/>
        <n x="173"/>
        <n x="20"/>
        <n x="2"/>
        <n x="18"/>
        <n x="58"/>
      </t>
    </mdx>
    <mdx n="0" f="v">
      <t c="7">
        <n x="1"/>
        <n x="32"/>
        <n x="173"/>
        <n x="25"/>
        <n x="2"/>
        <n x="18"/>
        <n x="58"/>
      </t>
    </mdx>
    <mdx n="0" f="v">
      <t c="7">
        <n x="1"/>
        <n x="27"/>
        <n x="173"/>
        <n x="20"/>
        <n x="2"/>
        <n x="3"/>
        <n x="59"/>
      </t>
    </mdx>
    <mdx n="0" f="v">
      <t c="7">
        <n x="1"/>
        <n x="28"/>
        <n x="173"/>
        <n x="29"/>
        <n x="2"/>
        <n x="18"/>
        <n x="58"/>
      </t>
    </mdx>
    <mdx n="0" f="v">
      <t c="7">
        <n x="1"/>
        <n x="24"/>
        <n x="173"/>
        <n x="25"/>
        <n x="2"/>
        <n x="18"/>
        <n x="58"/>
      </t>
    </mdx>
    <mdx n="0" f="v">
      <t c="7">
        <n x="1"/>
        <n x="213"/>
        <n x="173"/>
        <n x="170"/>
        <n x="2"/>
        <n x="18"/>
        <n x="58"/>
      </t>
    </mdx>
    <mdx n="0" f="v">
      <t c="8">
        <n x="1"/>
        <n x="23"/>
        <n x="173"/>
        <n x="20"/>
        <n x="2"/>
        <n x="5"/>
        <n x="21"/>
        <n x="58"/>
      </t>
    </mdx>
    <mdx n="0" f="v">
      <t c="8">
        <n x="1"/>
        <n x="23"/>
        <n x="173"/>
        <n x="20"/>
        <n x="2"/>
        <n x="5"/>
        <n x="22"/>
        <n x="58"/>
      </t>
    </mdx>
    <mdx n="0" f="v">
      <t c="8">
        <n x="1"/>
        <n x="19"/>
        <n x="173"/>
        <n x="20"/>
        <n x="2"/>
        <n x="5"/>
        <n x="21"/>
        <n x="58"/>
      </t>
    </mdx>
    <mdx n="0" f="v">
      <t c="8">
        <n x="1"/>
        <n x="19"/>
        <n x="173"/>
        <n x="20"/>
        <n x="2"/>
        <n x="5"/>
        <n x="22"/>
        <n x="58"/>
      </t>
    </mdx>
    <mdx n="0" f="v">
      <t c="8">
        <n x="1"/>
        <n x="60"/>
        <n x="173"/>
        <n x="20"/>
        <n x="2"/>
        <n x="5"/>
        <n x="21"/>
        <n x="58"/>
      </t>
    </mdx>
    <mdx n="0" f="v">
      <t c="8">
        <n x="1"/>
        <n x="60"/>
        <n x="173"/>
        <n x="20"/>
        <n x="2"/>
        <n x="5"/>
        <n x="22"/>
        <n x="58"/>
      </t>
    </mdx>
    <mdx n="0" f="v">
      <t c="4">
        <n x="1"/>
        <n x="63"/>
        <n x="173"/>
        <n x="2"/>
      </t>
    </mdx>
    <mdx n="0" f="v">
      <t c="7">
        <n x="1"/>
        <n x="64"/>
        <n x="173"/>
        <n x="25"/>
        <n x="2"/>
        <n x="18"/>
        <n x="58"/>
      </t>
    </mdx>
    <mdx n="0" f="v">
      <t c="7">
        <n x="1"/>
        <n x="65"/>
        <n x="173"/>
        <n x="25"/>
        <n x="2"/>
        <n x="18"/>
        <n x="58"/>
      </t>
    </mdx>
    <mdx n="0" f="v">
      <t c="7">
        <n x="1"/>
        <n x="67"/>
        <n x="173"/>
        <n x="25"/>
        <n x="2"/>
        <n x="18"/>
        <n x="58"/>
      </t>
    </mdx>
    <mdx n="0" f="v">
      <t c="7">
        <n x="1"/>
        <n x="66"/>
        <n x="173"/>
        <n x="25"/>
        <n x="2"/>
        <n x="18"/>
        <n x="58"/>
      </t>
    </mdx>
    <mdx n="0" f="v">
      <t c="7">
        <n x="1"/>
        <n x="68"/>
        <n x="173"/>
        <n x="25"/>
        <n x="2"/>
        <n x="18"/>
        <n x="58"/>
      </t>
    </mdx>
    <mdx n="0" f="v">
      <t c="7">
        <n x="1"/>
        <n x="62"/>
        <n x="173"/>
        <n x="20"/>
        <n x="2"/>
        <n x="18"/>
        <n x="58"/>
      </t>
    </mdx>
    <mdx n="0" f="v">
      <t c="7">
        <n x="1"/>
        <n x="61"/>
        <n x="173"/>
        <n x="20"/>
        <n x="2"/>
        <n x="18"/>
        <n x="58"/>
      </t>
    </mdx>
    <mdx n="76" f="v">
      <t c="4">
        <n x="77"/>
        <n x="159"/>
        <n x="79"/>
        <n x="113"/>
      </t>
    </mdx>
    <mdx n="76" f="v">
      <t c="4">
        <n x="77"/>
        <n x="159"/>
        <n x="219"/>
        <n x="165"/>
      </t>
    </mdx>
    <mdx n="76" f="v">
      <t c="5">
        <n x="77"/>
        <n x="159"/>
        <n x="80"/>
        <n x="79"/>
        <n x="82"/>
      </t>
    </mdx>
    <mdx n="76" f="v">
      <t c="5">
        <n x="77"/>
        <n x="159"/>
        <n x="87"/>
        <n x="79"/>
        <n x="81"/>
      </t>
    </mdx>
    <mdx n="76" f="v">
      <t c="4">
        <n x="77"/>
        <n x="159"/>
        <n x="79"/>
        <n x="104"/>
      </t>
    </mdx>
    <mdx n="76" f="v">
      <t c="4">
        <n x="77"/>
        <n x="159"/>
        <n x="79"/>
        <n x="126"/>
      </t>
    </mdx>
    <mdx n="76" f="v">
      <t c="4">
        <n x="77"/>
        <n x="159"/>
        <n x="87"/>
        <n x="82"/>
      </t>
    </mdx>
    <mdx n="99" f="v">
      <t c="4" si="102">
        <n x="161"/>
        <n x="130"/>
        <n x="162"/>
        <n x="122"/>
      </t>
    </mdx>
    <mdx n="76" f="v">
      <t c="4">
        <n x="77"/>
        <n x="159"/>
        <n x="124" s="1"/>
        <n x="79"/>
      </t>
    </mdx>
    <mdx n="76" f="v">
      <t c="4">
        <n x="77"/>
        <n x="159"/>
        <n x="116"/>
        <n x="128"/>
      </t>
    </mdx>
    <mdx n="76" f="v">
      <t c="4">
        <n x="77"/>
        <n x="159"/>
        <n x="87"/>
        <n x="164"/>
      </t>
    </mdx>
    <mdx n="76" f="v">
      <t c="3">
        <n x="77"/>
        <n x="159"/>
        <n x="80"/>
      </t>
    </mdx>
    <mdx n="76" f="v">
      <t c="5">
        <n x="77"/>
        <n x="159"/>
        <n x="79"/>
        <n x="220"/>
        <n x="107" s="1"/>
      </t>
    </mdx>
    <mdx n="76" f="v">
      <t c="5">
        <n x="77"/>
        <n x="159"/>
        <n x="79"/>
        <n x="86" s="1"/>
        <n x="128"/>
      </t>
    </mdx>
    <mdx n="76" f="v">
      <t c="5">
        <n x="77"/>
        <n x="159"/>
        <n x="124" s="1"/>
        <n x="82"/>
        <n x="140"/>
      </t>
    </mdx>
    <mdx n="76" f="v">
      <t c="5">
        <n x="77"/>
        <n x="159"/>
        <n x="100"/>
        <n x="85"/>
        <n x="115"/>
      </t>
    </mdx>
    <mdx n="76" f="v">
      <t c="5" si="120">
        <n x="77"/>
        <n x="159"/>
        <n x="79"/>
        <n x="85"/>
        <n x="164"/>
      </t>
    </mdx>
    <mdx n="76" f="v">
      <t c="5" si="120">
        <n x="77"/>
        <n x="159"/>
        <n x="124" s="1"/>
        <n x="90"/>
        <n x="126"/>
      </t>
    </mdx>
    <mdx n="76" f="v">
      <t c="5" si="120">
        <n x="77"/>
        <n x="159"/>
        <n x="87"/>
        <n x="140"/>
        <n x="126"/>
      </t>
    </mdx>
    <mdx n="76" f="v">
      <t c="5" si="120">
        <n x="77"/>
        <n x="159"/>
        <n x="149"/>
        <n x="165"/>
        <n x="107" s="1"/>
      </t>
    </mdx>
    <mdx n="76" f="v">
      <t c="5" si="120">
        <n x="77"/>
        <n x="159"/>
        <n x="80"/>
        <n x="79"/>
        <n x="108"/>
      </t>
    </mdx>
    <mdx n="76" f="v">
      <t c="4">
        <n x="77"/>
        <n x="159"/>
        <n x="79"/>
        <n x="134"/>
      </t>
    </mdx>
    <mdx n="76" f="v">
      <t c="4">
        <n x="77"/>
        <n x="159"/>
        <n x="121"/>
        <n x="118"/>
      </t>
    </mdx>
    <mdx n="76" f="v">
      <t c="4">
        <n x="77"/>
        <n x="159"/>
        <n x="124" s="1"/>
        <n x="126"/>
      </t>
    </mdx>
    <mdx n="76" f="v">
      <t c="4">
        <n x="77"/>
        <n x="159"/>
        <n x="124" s="1"/>
        <n x="119"/>
      </t>
    </mdx>
    <mdx n="76" f="v">
      <t c="4">
        <n x="77"/>
        <n x="159"/>
        <n x="118"/>
        <n x="108"/>
      </t>
    </mdx>
    <mdx n="174" f="v">
      <t c="4">
        <n x="182" s="1"/>
        <n x="2"/>
        <n x="205" s="1"/>
        <n x="205" s="1"/>
      </t>
    </mdx>
    <mdx n="174" f="v">
      <t c="5">
        <n x="173"/>
        <n x="175"/>
        <n x="176"/>
        <n x="2"/>
        <n x="195" s="1"/>
      </t>
    </mdx>
    <mdx n="174" f="v">
      <t c="5">
        <n x="173"/>
        <n x="175"/>
        <n x="176"/>
        <n x="2"/>
        <n x="199" s="1"/>
      </t>
    </mdx>
    <mdx n="174" f="v">
      <t c="4">
        <n x="184" s="1"/>
        <n x="2"/>
        <n x="188"/>
        <n x="2"/>
      </t>
    </mdx>
    <mdx n="174" f="v">
      <t c="5">
        <n x="173"/>
        <n x="216" s="1"/>
        <n x="178"/>
        <n x="177"/>
        <n x="195" s="1"/>
      </t>
    </mdx>
    <mdx n="174" f="v">
      <t c="7">
        <n x="184" s="1"/>
        <n x="2"/>
        <n x="188"/>
        <n x="177"/>
        <n x="180"/>
        <n x="206"/>
        <n x="181"/>
      </t>
    </mdx>
    <mdx n="174" f="v">
      <t c="7">
        <n x="173"/>
        <n x="187"/>
        <n x="178"/>
        <n x="177"/>
        <n x="2"/>
        <n x="190" s="1"/>
        <n x="181"/>
      </t>
    </mdx>
    <mdx n="174" f="v">
      <t c="6">
        <n x="173"/>
        <n x="216" s="1"/>
        <n x="200"/>
        <n x="2"/>
        <n x="185" s="1"/>
        <n x="185" s="1"/>
      </t>
    </mdx>
    <mdx n="174" f="v">
      <t c="6">
        <n x="173"/>
        <n x="201"/>
        <n x="176"/>
        <n x="2"/>
        <n x="179"/>
        <n x="186" s="1"/>
      </t>
    </mdx>
    <mdx n="174" f="v">
      <t c="6">
        <n x="173"/>
        <n x="187"/>
        <n x="178"/>
        <n x="177"/>
        <n x="2"/>
        <n x="190" s="1"/>
      </t>
    </mdx>
    <mdx n="174" f="v">
      <t c="5">
        <n x="173"/>
        <n x="201"/>
        <n x="176"/>
        <n x="2"/>
        <n x="212" s="1"/>
      </t>
    </mdx>
    <mdx n="174" f="v">
      <t c="6">
        <n x="173"/>
        <n x="187"/>
        <n x="175"/>
        <n x="176"/>
        <n x="193"/>
        <n x="189"/>
      </t>
    </mdx>
    <mdx n="174" f="v">
      <t c="7">
        <n x="173"/>
        <n x="175"/>
        <n x="176"/>
        <n x="2"/>
        <n x="2"/>
        <n x="182"/>
        <n x="226"/>
      </t>
    </mdx>
    <mdx n="174" f="v">
      <t c="6">
        <n x="173"/>
        <n x="175"/>
        <n x="176"/>
        <n x="2"/>
        <n x="180"/>
        <n x="203"/>
      </t>
    </mdx>
    <mdx n="174" f="v">
      <t c="7">
        <n x="173"/>
        <n x="187"/>
        <n x="175"/>
        <n x="176"/>
        <n x="2"/>
        <n x="179"/>
        <n x="207"/>
      </t>
    </mdx>
    <mdx n="174" f="v">
      <t c="7">
        <n x="184" s="1"/>
        <n x="2"/>
        <n x="188"/>
        <n x="177"/>
        <n x="180"/>
        <n x="206"/>
        <n x="207"/>
      </t>
    </mdx>
    <mdx n="174" f="v">
      <t c="7">
        <n x="173"/>
        <n x="175"/>
        <n x="176"/>
        <n x="177"/>
        <n x="179"/>
        <n x="180"/>
        <n x="203"/>
      </t>
    </mdx>
    <mdx n="174" f="v">
      <t c="7">
        <n x="173"/>
        <n x="201"/>
        <n x="176"/>
        <n x="2"/>
        <n x="2"/>
        <n x="193"/>
        <n x="189"/>
      </t>
    </mdx>
    <mdx n="174" f="v">
      <t c="7">
        <n x="173"/>
        <n x="175"/>
        <n x="188"/>
        <n x="177"/>
        <n x="180"/>
        <n x="206"/>
        <n x="217"/>
      </t>
    </mdx>
    <mdx n="174" f="v">
      <t c="6">
        <n x="173"/>
        <n x="227" s="1"/>
        <n x="228"/>
        <n x="229"/>
        <n x="2"/>
        <n x="186" s="1"/>
      </t>
    </mdx>
    <mdx n="174" f="v">
      <t c="6">
        <n x="173"/>
        <n x="201"/>
        <n x="176"/>
        <n x="2"/>
        <n x="182"/>
        <n x="181"/>
      </t>
    </mdx>
    <mdx n="174" f="v">
      <t c="7">
        <n x="173"/>
        <n x="200"/>
        <n x="176"/>
        <n x="2"/>
        <n x="179"/>
        <n x="196"/>
        <n x="230"/>
      </t>
    </mdx>
    <mdx n="174" f="v">
      <t c="7">
        <n x="173"/>
        <n x="2"/>
        <n x="178"/>
        <n x="177"/>
        <n x="2"/>
        <n x="179"/>
        <n x="221"/>
      </t>
    </mdx>
    <mdx n="174" f="v">
      <t c="5">
        <n x="173"/>
        <n x="187"/>
        <n x="175"/>
        <n x="176"/>
        <n x="2"/>
      </t>
    </mdx>
    <mdx n="174" f="v">
      <t c="6">
        <n x="173"/>
        <n x="201"/>
        <n x="176"/>
        <n x="176"/>
        <n x="179"/>
        <n x="181"/>
      </t>
    </mdx>
    <mdx n="174" f="v">
      <t c="5">
        <n x="173"/>
        <n x="216" s="1"/>
        <n x="178"/>
        <n x="177"/>
        <n x="199" s="1"/>
      </t>
    </mdx>
    <mdx n="174" f="v">
      <t c="6">
        <n x="173"/>
        <n x="215"/>
        <n x="176"/>
        <n x="177"/>
        <n x="179"/>
        <n x="181"/>
      </t>
    </mdx>
    <mdx n="174" f="v">
      <t c="5">
        <n x="173"/>
        <n x="2"/>
        <n x="178"/>
        <n x="177"/>
        <n x="185" s="1"/>
      </t>
    </mdx>
    <mdx n="174" f="v">
      <t c="5">
        <n x="173"/>
        <n x="2"/>
        <n x="175"/>
        <n x="176"/>
        <n x="214" s="1"/>
      </t>
    </mdx>
    <mdx n="174" f="v">
      <t c="5">
        <n x="173"/>
        <n x="187"/>
        <n x="175"/>
        <n x="176"/>
        <n x="193"/>
      </t>
    </mdx>
    <mdx n="174" f="v">
      <t c="6">
        <n x="173"/>
        <n x="175"/>
        <n x="176"/>
        <n x="2"/>
        <n x="182"/>
        <n x="183"/>
      </t>
    </mdx>
    <mdx n="174" f="v">
      <t c="6">
        <n x="173"/>
        <n x="215"/>
        <n x="200"/>
        <n x="176"/>
        <n x="2"/>
        <n x="182"/>
      </t>
    </mdx>
    <mdx n="174" f="v">
      <t c="6">
        <n x="173"/>
        <n x="175"/>
        <n x="175"/>
        <n x="182"/>
        <n x="180"/>
        <n x="194"/>
      </t>
    </mdx>
    <mdx n="174" f="v">
      <t c="5">
        <n x="173"/>
        <n x="187"/>
        <n x="175"/>
        <n x="2"/>
        <n x="179"/>
      </t>
    </mdx>
    <mdx n="174" f="v">
      <t c="6">
        <n x="173"/>
        <n x="201"/>
        <n x="178"/>
        <n x="177"/>
        <n x="179"/>
        <n x="202"/>
      </t>
    </mdx>
    <mdx n="174" f="v">
      <t c="6">
        <n x="173"/>
        <n x="175"/>
        <n x="176"/>
        <n x="177"/>
        <n x="180"/>
        <n x="192"/>
      </t>
    </mdx>
    <mdx n="174" f="v">
      <t c="6">
        <n x="173"/>
        <n x="187"/>
        <n x="175"/>
        <n x="177"/>
        <n x="182"/>
        <n x="180"/>
      </t>
    </mdx>
    <mdx n="174" f="v">
      <t c="6">
        <n x="173"/>
        <n x="224"/>
        <n x="223" s="1"/>
        <n x="177"/>
        <n x="182"/>
        <n x="206"/>
      </t>
    </mdx>
    <mdx n="174" f="v">
      <t c="5">
        <n x="173"/>
        <n x="2"/>
        <n x="178"/>
        <n x="177"/>
        <n x="179"/>
      </t>
    </mdx>
    <mdx n="174" f="v">
      <t c="7">
        <n x="173"/>
        <n x="200"/>
        <n x="176"/>
        <n x="2"/>
        <n x="182"/>
        <n x="183"/>
        <n x="209" s="1"/>
      </t>
    </mdx>
    <mdx n="174" f="v">
      <t c="6">
        <n x="173"/>
        <n x="200"/>
        <n x="176"/>
        <n x="2"/>
        <n x="185" s="1"/>
        <n x="202"/>
      </t>
    </mdx>
    <mdx n="174" f="v">
      <t c="7">
        <n x="173"/>
        <n x="175"/>
        <n x="176"/>
        <n x="176"/>
        <n x="178"/>
        <n x="177"/>
        <n x="211"/>
      </t>
    </mdx>
    <mdx n="174" f="v">
      <t c="7">
        <n x="173"/>
        <n x="231"/>
        <n x="176"/>
        <n x="176"/>
        <n x="178"/>
        <n x="177"/>
        <n x="208"/>
      </t>
    </mdx>
    <mdx n="174" f="v">
      <t c="7">
        <n x="184" s="1"/>
        <n x="2"/>
        <n x="188"/>
        <n x="2"/>
        <n x="178"/>
        <n x="177"/>
        <n x="232"/>
      </t>
    </mdx>
    <mdx n="174" f="v">
      <t c="6">
        <n x="173"/>
        <n x="200"/>
        <n x="176"/>
        <n x="2"/>
        <n x="179"/>
        <n x="196"/>
      </t>
    </mdx>
    <mdx n="174" f="v">
      <t c="7">
        <n x="173"/>
        <n x="197" s="1"/>
        <n x="2"/>
        <n x="180"/>
        <n x="203"/>
        <n x="182"/>
        <n x="218"/>
      </t>
    </mdx>
    <mdx n="174" f="v">
      <t c="7">
        <n x="173"/>
        <n x="231"/>
        <n x="196"/>
        <n x="2"/>
        <n x="178"/>
        <n x="177"/>
        <n x="208"/>
      </t>
    </mdx>
    <mdx n="174" f="v">
      <t c="5">
        <n x="173"/>
        <n x="2"/>
        <n x="175"/>
        <n x="2"/>
        <n x="2"/>
      </t>
    </mdx>
    <mdx n="174" f="v">
      <t c="5">
        <n x="173"/>
        <n x="175"/>
        <n x="176"/>
        <n x="177"/>
        <n x="193"/>
      </t>
    </mdx>
    <mdx n="0" f="v">
      <t c="6">
        <n x="5"/>
        <n x="225"/>
        <n x="1"/>
        <n x="2"/>
        <n x="69"/>
        <n x="70"/>
      </t>
    </mdx>
    <mdx n="0" f="v">
      <t c="5">
        <n x="2"/>
        <n x="157"/>
        <n x="49"/>
        <n x="1"/>
        <n x="5"/>
      </t>
    </mdx>
    <mdx n="0" f="v">
      <t c="4">
        <n x="11"/>
        <n x="8"/>
        <n x="2"/>
        <n x="157"/>
      </t>
    </mdx>
    <mdx n="0" f="v">
      <t c="4">
        <n x="11"/>
        <n x="7"/>
        <n x="2"/>
        <n x="157"/>
      </t>
    </mdx>
    <mdx n="0" f="v">
      <t c="6">
        <n x="11"/>
        <n x="157"/>
        <n x="12"/>
        <n x="16"/>
        <n x="2"/>
        <n x="15"/>
      </t>
    </mdx>
    <mdx n="0" f="v">
      <t c="6">
        <n x="11"/>
        <n x="157"/>
        <n x="12"/>
        <n x="14"/>
        <n x="2"/>
        <n x="15"/>
      </t>
    </mdx>
    <mdx n="0" f="v">
      <t c="6">
        <n x="11"/>
        <n x="157"/>
        <n x="12"/>
        <n x="16"/>
        <n x="2"/>
        <n x="13"/>
      </t>
    </mdx>
    <mdx n="0" f="v">
      <t c="6">
        <n x="11"/>
        <n x="157"/>
        <n x="12"/>
        <n x="14"/>
        <n x="2"/>
        <n x="13"/>
      </t>
    </mdx>
    <mdx n="0" f="v">
      <t c="5">
        <n x="1"/>
        <n x="136"/>
        <n x="50"/>
        <n x="2"/>
        <n x="55"/>
      </t>
    </mdx>
    <mdx n="0" f="v">
      <t c="6">
        <n x="11"/>
        <n x="136"/>
        <n x="12"/>
        <n x="16"/>
        <n x="2"/>
        <n x="13"/>
      </t>
    </mdx>
    <mdx n="0" f="v">
      <t c="6">
        <n x="11"/>
        <n x="136"/>
        <n x="12"/>
        <n x="14"/>
        <n x="2"/>
        <n x="15"/>
      </t>
    </mdx>
    <mdx n="0" f="v">
      <t c="5">
        <n x="1"/>
        <n x="136"/>
        <n x="50"/>
        <n x="2"/>
        <n x="53"/>
      </t>
    </mdx>
    <mdx n="0" f="v">
      <t c="5">
        <n x="1"/>
        <n x="136"/>
        <n x="50"/>
        <n x="2"/>
        <n x="54"/>
      </t>
    </mdx>
    <mdx n="0" f="v">
      <t c="4">
        <n x="11"/>
        <n x="8"/>
        <n x="2"/>
        <n x="136"/>
      </t>
    </mdx>
    <mdx n="0" f="v">
      <t c="4">
        <n x="11"/>
        <n x="7"/>
        <n x="2"/>
        <n x="136"/>
      </t>
    </mdx>
    <mdx n="0" f="v">
      <t c="6">
        <n x="11"/>
        <n x="136"/>
        <n x="12"/>
        <n x="16"/>
        <n x="2"/>
        <n x="15"/>
      </t>
    </mdx>
    <mdx n="0" f="v">
      <t c="6">
        <n x="11"/>
        <n x="136"/>
        <n x="12"/>
        <n x="14"/>
        <n x="2"/>
        <n x="13"/>
      </t>
    </mdx>
    <mdx n="76" f="v">
      <t c="4">
        <n x="233"/>
        <n x="78"/>
        <n x="97"/>
        <n x="107" s="1"/>
      </t>
    </mdx>
    <mdx n="76" f="v">
      <t c="4" si="234">
        <n x="233"/>
        <n x="106" s="1"/>
        <n x="105"/>
        <n x="94"/>
      </t>
    </mdx>
    <mdx n="76" f="v">
      <t c="4" si="234">
        <n x="233"/>
        <n x="78"/>
        <n x="97"/>
        <n x="134"/>
      </t>
    </mdx>
    <mdx n="76" f="v">
      <t c="4" si="234">
        <n x="233"/>
        <n x="106" s="1"/>
        <n x="105"/>
        <n x="134"/>
      </t>
    </mdx>
    <mdx n="76" f="v">
      <t c="3" si="234">
        <n x="233"/>
        <n x="78"/>
        <n x="105"/>
      </t>
    </mdx>
    <mdx n="76" f="v">
      <t c="4" si="120">
        <n x="233"/>
        <n x="78"/>
        <n x="110"/>
        <n x="235"/>
      </t>
    </mdx>
    <mdx n="76" f="v">
      <t c="4" si="120">
        <n x="233"/>
        <n x="78"/>
        <n x="110"/>
        <n x="168"/>
      </t>
    </mdx>
    <mdx n="76" f="v">
      <t c="5">
        <n x="233"/>
        <n x="106" s="1"/>
        <n x="92"/>
        <n x="79"/>
        <n x="135"/>
      </t>
    </mdx>
    <mdx n="76" f="v">
      <t c="4" si="234">
        <n x="233"/>
        <n x="78"/>
        <n x="97"/>
        <n x="135"/>
      </t>
    </mdx>
    <mdx n="93" f="v">
      <t c="4" si="103">
        <n x="236"/>
        <n x="83"/>
        <n x="139"/>
        <n x="139"/>
      </t>
    </mdx>
    <mdx n="76" f="v">
      <t c="4">
        <n x="233"/>
        <n x="78"/>
        <n x="97"/>
        <n x="98"/>
      </t>
    </mdx>
    <mdx n="76" f="v">
      <t c="4" si="234">
        <n x="233"/>
        <n x="78"/>
        <n x="237" s="1"/>
        <n x="118"/>
      </t>
    </mdx>
    <mdx n="76" f="v">
      <t c="4">
        <n x="233"/>
        <n x="78"/>
        <n x="97"/>
        <n x="134"/>
      </t>
    </mdx>
    <mdx n="99" f="v">
      <t c="4" si="102">
        <n x="141"/>
        <n x="130"/>
        <n x="109"/>
        <n x="154"/>
      </t>
    </mdx>
    <mdx n="76" f="v">
      <t c="4" si="120">
        <n x="233"/>
        <n x="78"/>
        <n x="118"/>
        <n x="108"/>
      </t>
    </mdx>
    <mdx n="76" f="v">
      <t c="4">
        <n x="233"/>
        <n x="78"/>
        <n x="79"/>
        <n x="113"/>
      </t>
    </mdx>
    <mdx n="76" f="v">
      <t c="5">
        <n x="233"/>
        <n x="78"/>
        <n x="117" s="1"/>
        <n x="118"/>
        <n x="107" s="1"/>
      </t>
    </mdx>
    <mdx n="76" f="v">
      <t c="5" si="120">
        <n x="233"/>
        <n x="78"/>
        <n x="237" s="1"/>
        <n x="118"/>
        <n x="84"/>
      </t>
    </mdx>
    <mdx n="76" f="v">
      <t c="5" si="120">
        <n x="233"/>
        <n x="78"/>
        <n x="116"/>
        <n x="118"/>
        <n x="126"/>
      </t>
    </mdx>
    <mdx n="76" f="v">
      <t c="4">
        <n x="233"/>
        <n x="78"/>
        <n x="97"/>
        <n x="135"/>
      </t>
    </mdx>
    <mdx n="174" f="v">
      <t c="5">
        <n x="225"/>
        <n x="2"/>
        <n x="178"/>
        <n x="177"/>
        <n x="214" s="1"/>
      </t>
    </mdx>
    <mdx n="174" f="v">
      <t c="5">
        <n x="225"/>
        <n x="175"/>
        <n x="176"/>
        <n x="2"/>
        <n x="199" s="1"/>
      </t>
    </mdx>
    <mdx n="0" f="v">
      <t c="10">
        <n x="1"/>
        <n x="225"/>
        <n x="10"/>
        <n x="3"/>
        <n x="4"/>
        <n x="12"/>
        <n x="2"/>
        <n x="6"/>
        <n x="17"/>
        <n x="51"/>
      </t>
    </mdx>
    <mdx n="0" f="v">
      <t c="7">
        <n x="1"/>
        <n x="47"/>
        <n x="225"/>
        <n x="48"/>
        <n x="2"/>
        <n x="5"/>
        <n x="58"/>
      </t>
    </mdx>
    <mdx n="0" f="v">
      <t c="7">
        <n x="1"/>
        <n x="39"/>
        <n x="225"/>
        <n x="40"/>
        <n x="2"/>
        <n x="5"/>
        <n x="58"/>
      </t>
    </mdx>
    <mdx n="0" f="v">
      <t c="7">
        <n x="1"/>
        <n x="43"/>
        <n x="225"/>
        <n x="40"/>
        <n x="2"/>
        <n x="5"/>
        <n x="58"/>
      </t>
    </mdx>
    <mdx n="0" f="v">
      <t c="7">
        <n x="1"/>
        <n x="38"/>
        <n x="225"/>
        <n x="36"/>
        <n x="2"/>
        <n x="18"/>
        <n x="58"/>
      </t>
    </mdx>
    <mdx n="0" f="v">
      <t c="7">
        <n x="1"/>
        <n x="46"/>
        <n x="225"/>
        <n x="36"/>
        <n x="2"/>
        <n x="18"/>
        <n x="58"/>
      </t>
    </mdx>
    <mdx n="0" f="v">
      <t c="7">
        <n x="1"/>
        <n x="33"/>
        <n x="225"/>
        <n x="36"/>
        <n x="2"/>
        <n x="18"/>
        <n x="58"/>
      </t>
    </mdx>
    <mdx n="0" f="v">
      <t c="7">
        <n x="1"/>
        <n x="41"/>
        <n x="225"/>
        <n x="35"/>
        <n x="2"/>
        <n x="18"/>
        <n x="58"/>
      </t>
    </mdx>
    <mdx n="0" f="v">
      <t c="7">
        <n x="1"/>
        <n x="34"/>
        <n x="225"/>
        <n x="35"/>
        <n x="2"/>
        <n x="18"/>
        <n x="58"/>
      </t>
    </mdx>
    <mdx n="0" f="v">
      <t c="7">
        <n x="1"/>
        <n x="45"/>
        <n x="225"/>
        <n x="31"/>
        <n x="2"/>
        <n x="18"/>
        <n x="58"/>
      </t>
    </mdx>
    <mdx n="0" f="v">
      <t c="7">
        <n x="1"/>
        <n x="42"/>
        <n x="225"/>
        <n x="25"/>
        <n x="2"/>
        <n x="18"/>
        <n x="58"/>
      </t>
    </mdx>
    <mdx n="0" f="v">
      <t c="7">
        <n x="1"/>
        <n x="37"/>
        <n x="225"/>
        <n x="25"/>
        <n x="2"/>
        <n x="18"/>
        <n x="58"/>
      </t>
    </mdx>
    <mdx n="0" f="v">
      <t c="7">
        <n x="1"/>
        <n x="30"/>
        <n x="225"/>
        <n x="20"/>
        <n x="2"/>
        <n x="18"/>
        <n x="58"/>
      </t>
    </mdx>
    <mdx n="0" f="v">
      <t c="7">
        <n x="1"/>
        <n x="44"/>
        <n x="225"/>
        <n x="20"/>
        <n x="2"/>
        <n x="18"/>
        <n x="58"/>
      </t>
    </mdx>
    <mdx n="0" f="v">
      <t c="7">
        <n x="1"/>
        <n x="32"/>
        <n x="225"/>
        <n x="25"/>
        <n x="2"/>
        <n x="18"/>
        <n x="58"/>
      </t>
    </mdx>
    <mdx n="0" f="v">
      <t c="7">
        <n x="1"/>
        <n x="27"/>
        <n x="225"/>
        <n x="20"/>
        <n x="2"/>
        <n x="3"/>
        <n x="59"/>
      </t>
    </mdx>
    <mdx n="0" f="v">
      <t c="7">
        <n x="1"/>
        <n x="28"/>
        <n x="225"/>
        <n x="29"/>
        <n x="2"/>
        <n x="18"/>
        <n x="58"/>
      </t>
    </mdx>
    <mdx n="0" f="v">
      <t c="7">
        <n x="1"/>
        <n x="24"/>
        <n x="225"/>
        <n x="25"/>
        <n x="2"/>
        <n x="18"/>
        <n x="58"/>
      </t>
    </mdx>
    <mdx n="0" f="v">
      <t c="7">
        <n x="1"/>
        <n x="213"/>
        <n x="225"/>
        <n x="170"/>
        <n x="2"/>
        <n x="18"/>
        <n x="58"/>
      </t>
    </mdx>
    <mdx n="0" f="v">
      <t c="8">
        <n x="1"/>
        <n x="23"/>
        <n x="225"/>
        <n x="20"/>
        <n x="2"/>
        <n x="5"/>
        <n x="21"/>
        <n x="58"/>
      </t>
    </mdx>
    <mdx n="0" f="v">
      <t c="8">
        <n x="1"/>
        <n x="23"/>
        <n x="225"/>
        <n x="20"/>
        <n x="2"/>
        <n x="5"/>
        <n x="22"/>
        <n x="58"/>
      </t>
    </mdx>
    <mdx n="0" f="v">
      <t c="8">
        <n x="1"/>
        <n x="19"/>
        <n x="225"/>
        <n x="20"/>
        <n x="2"/>
        <n x="5"/>
        <n x="21"/>
        <n x="58"/>
      </t>
    </mdx>
    <mdx n="0" f="v">
      <t c="8">
        <n x="1"/>
        <n x="19"/>
        <n x="225"/>
        <n x="20"/>
        <n x="2"/>
        <n x="5"/>
        <n x="22"/>
        <n x="58"/>
      </t>
    </mdx>
    <mdx n="0" f="v">
      <t c="8">
        <n x="1"/>
        <n x="60"/>
        <n x="225"/>
        <n x="20"/>
        <n x="2"/>
        <n x="5"/>
        <n x="22"/>
        <n x="58"/>
      </t>
    </mdx>
    <mdx n="0" f="v">
      <t c="7">
        <n x="1"/>
        <n x="64"/>
        <n x="225"/>
        <n x="25"/>
        <n x="2"/>
        <n x="18"/>
        <n x="58"/>
      </t>
    </mdx>
    <mdx n="0" f="v">
      <t c="7">
        <n x="1"/>
        <n x="65"/>
        <n x="225"/>
        <n x="25"/>
        <n x="2"/>
        <n x="18"/>
        <n x="58"/>
      </t>
    </mdx>
    <mdx n="0" f="v">
      <t c="7">
        <n x="1"/>
        <n x="67"/>
        <n x="225"/>
        <n x="25"/>
        <n x="2"/>
        <n x="18"/>
        <n x="58"/>
      </t>
    </mdx>
    <mdx n="0" f="v">
      <t c="7">
        <n x="1"/>
        <n x="66"/>
        <n x="225"/>
        <n x="25"/>
        <n x="2"/>
        <n x="18"/>
        <n x="58"/>
      </t>
    </mdx>
    <mdx n="0" f="v">
      <t c="7">
        <n x="1"/>
        <n x="61"/>
        <n x="225"/>
        <n x="20"/>
        <n x="2"/>
        <n x="18"/>
        <n x="58"/>
      </t>
    </mdx>
    <mdx n="174" f="v">
      <t c="4">
        <n x="192"/>
        <n x="182"/>
        <n x="204"/>
        <n x="2"/>
      </t>
    </mdx>
    <mdx n="174" f="v">
      <t c="5">
        <n x="225"/>
        <n x="198"/>
        <n x="178"/>
        <n x="177"/>
        <n x="199" s="1"/>
      </t>
    </mdx>
    <mdx n="174" f="v">
      <t c="5">
        <n x="225"/>
        <n x="200"/>
        <n x="175"/>
        <n x="176"/>
        <n x="182"/>
      </t>
    </mdx>
    <mdx n="174" f="v">
      <t c="5">
        <n x="225"/>
        <n x="175"/>
        <n x="223" s="1"/>
        <n x="176"/>
        <n x="2"/>
      </t>
    </mdx>
    <mdx n="174" f="v">
      <t c="4">
        <n x="242" s="1"/>
        <n x="2"/>
        <n x="188"/>
        <n x="177"/>
      </t>
    </mdx>
    <mdx n="174" f="v">
      <t c="7">
        <n x="225"/>
        <n x="2"/>
        <n x="175"/>
        <n x="176"/>
        <n x="2"/>
        <n x="181"/>
        <n x="196"/>
      </t>
    </mdx>
    <mdx n="174" f="v">
      <t c="7">
        <n x="225"/>
        <n x="175"/>
        <n x="176"/>
        <n x="2"/>
        <n x="179"/>
        <n x="196"/>
        <n x="211"/>
      </t>
    </mdx>
    <mdx n="174" f="v">
      <t c="6">
        <n x="225"/>
        <n x="198"/>
        <n x="200"/>
        <n x="177"/>
        <n x="244" s="1"/>
        <n x="202"/>
      </t>
    </mdx>
    <mdx n="174" f="v">
      <t c="6">
        <n x="225"/>
        <n x="175"/>
        <n x="188"/>
        <n x="177"/>
        <n x="2"/>
        <n x="180"/>
      </t>
    </mdx>
    <mdx n="174" f="v">
      <t c="6">
        <n x="225"/>
        <n x="216" s="1"/>
        <n x="200"/>
        <n x="176"/>
        <n x="2"/>
        <n x="186" s="1"/>
      </t>
    </mdx>
    <mdx n="174" f="v">
      <t c="7">
        <n x="225"/>
        <n x="175"/>
        <n x="2"/>
        <n x="176"/>
        <n x="2"/>
        <n x="179"/>
        <n x="196"/>
      </t>
    </mdx>
    <mdx n="174" f="v">
      <t c="6">
        <n x="225"/>
        <n x="216" s="1"/>
        <n x="200"/>
        <n x="176"/>
        <n x="2"/>
        <n x="185" s="1"/>
      </t>
    </mdx>
    <mdx n="174" f="v">
      <t c="6">
        <n x="225"/>
        <n x="175"/>
        <n x="176"/>
        <n x="2"/>
        <n x="176"/>
        <n x="181"/>
      </t>
    </mdx>
    <mdx n="174" f="v">
      <t c="5">
        <n x="225"/>
        <n x="200"/>
        <n x="176"/>
        <n x="212" s="1"/>
        <n x="186" s="1"/>
      </t>
    </mdx>
    <mdx n="174" f="v">
      <t c="6">
        <n x="225"/>
        <n x="215"/>
        <n x="200"/>
        <n x="176"/>
        <n x="2"/>
        <n x="182"/>
      </t>
    </mdx>
    <mdx n="174" f="v">
      <t c="5">
        <n x="225"/>
        <n x="187"/>
        <n x="241"/>
        <n x="176"/>
        <n x="2"/>
      </t>
    </mdx>
    <mdx n="174" f="v">
      <t c="6">
        <n x="225"/>
        <n x="198"/>
        <n x="2"/>
        <n x="182"/>
        <n x="240"/>
        <n x="218"/>
      </t>
    </mdx>
    <mdx n="174" f="v">
      <t c="6">
        <n x="239" s="1"/>
        <n x="231"/>
        <n x="188"/>
        <n x="177"/>
        <n x="180"/>
        <n x="203"/>
      </t>
    </mdx>
    <mdx n="174" f="v">
      <t c="6">
        <n x="225"/>
        <n x="201"/>
        <n x="176"/>
        <n x="2"/>
        <n x="179"/>
        <n x="202"/>
      </t>
    </mdx>
    <mdx n="174" f="v">
      <t c="7">
        <n x="225"/>
        <n x="175"/>
        <n x="175"/>
        <n x="176"/>
        <n x="203"/>
        <n x="196"/>
        <n x="210" s="1"/>
      </t>
    </mdx>
    <mdx n="174" f="v">
      <t c="7">
        <n x="242" s="1"/>
        <n x="2"/>
        <n x="188"/>
        <n x="177"/>
        <n x="179"/>
        <n x="196"/>
        <n x="211"/>
      </t>
    </mdx>
    <mdx n="174" f="v">
      <t c="7">
        <n x="225"/>
        <n x="231"/>
        <n x="178"/>
        <n x="177"/>
        <n x="178"/>
        <n x="177"/>
        <n x="208"/>
      </t>
    </mdx>
    <mdx n="174" f="v">
      <t c="7">
        <n x="242" s="1"/>
        <n x="2"/>
        <n x="188"/>
        <n x="177"/>
        <n x="215"/>
        <n x="196"/>
        <n x="232"/>
      </t>
    </mdx>
    <mdx n="174" f="v">
      <t c="5">
        <n x="225"/>
        <n x="231"/>
        <n x="188"/>
        <n x="177"/>
        <n x="180"/>
      </t>
    </mdx>
    <mdx n="174" f="v">
      <t c="6">
        <n x="225"/>
        <n x="2"/>
        <n x="178"/>
        <n x="176"/>
        <n x="2"/>
        <n x="218"/>
      </t>
    </mdx>
    <mdx n="174" f="v">
      <t c="5">
        <n x="173"/>
        <n x="175"/>
        <n x="176"/>
        <n x="2"/>
        <n x="238" s="1"/>
      </t>
    </mdx>
    <mdx n="174" f="v">
      <t c="6">
        <n x="225"/>
        <n x="175"/>
        <n x="188"/>
        <n x="177"/>
        <n x="195" s="1"/>
        <n x="186" s="1"/>
      </t>
    </mdx>
    <mdx n="174" f="v">
      <t c="7">
        <n x="225"/>
        <n x="175"/>
        <n x="176"/>
        <n x="2"/>
        <n x="2"/>
        <n x="180"/>
        <n x="189"/>
      </t>
    </mdx>
    <mdx n="174" f="v">
      <t c="5">
        <n x="225"/>
        <n x="175"/>
        <n x="175"/>
        <n x="176"/>
        <n x="190" s="1"/>
      </t>
    </mdx>
    <mdx n="174" f="v">
      <t c="6">
        <n x="225"/>
        <n x="175"/>
        <n x="223" s="1"/>
        <n x="176"/>
        <n x="2"/>
        <n x="196"/>
      </t>
    </mdx>
    <mdx n="174" f="v">
      <t c="5">
        <n x="225"/>
        <n x="2"/>
        <n x="176"/>
        <n x="2"/>
        <n x="179"/>
      </t>
    </mdx>
    <mdx n="174" f="v">
      <t c="5">
        <n x="225"/>
        <n x="175"/>
        <n x="176"/>
        <n x="2"/>
        <n x="212" s="1"/>
      </t>
    </mdx>
    <mdx n="174" f="v">
      <t c="5">
        <n x="173"/>
        <n x="175"/>
        <n x="176"/>
        <n x="2"/>
        <n x="179"/>
      </t>
    </mdx>
    <mdx n="174" f="v">
      <t c="7">
        <n x="225"/>
        <n x="2"/>
        <n x="175"/>
        <n x="176"/>
        <n x="2"/>
        <n x="179"/>
        <n x="202"/>
      </t>
    </mdx>
    <mdx n="174" f="v">
      <t c="6">
        <n x="225"/>
        <n x="175"/>
        <n x="176"/>
        <n x="2"/>
        <n x="238" s="1"/>
        <n x="238" s="1"/>
      </t>
    </mdx>
    <mdx n="174" f="v">
      <t c="7">
        <n x="225"/>
        <n x="198"/>
        <n x="2"/>
        <n x="179"/>
        <n x="196"/>
        <n x="196"/>
        <n x="202"/>
      </t>
    </mdx>
    <mdx n="174" f="v">
      <t c="7">
        <n x="225"/>
        <n x="216" s="1"/>
        <n x="200"/>
        <n x="176"/>
        <n x="2"/>
        <n x="179"/>
        <n x="207"/>
      </t>
    </mdx>
    <mdx n="174" f="v">
      <t c="7">
        <n x="225"/>
        <n x="175"/>
        <n x="188"/>
        <n x="176"/>
        <n x="2"/>
        <n x="179"/>
        <n x="207"/>
      </t>
    </mdx>
    <mdx n="174" f="v">
      <t c="7">
        <n x="225"/>
        <n x="245"/>
        <n x="176"/>
        <n x="2"/>
        <n x="246"/>
        <n x="193"/>
        <n x="189"/>
      </t>
    </mdx>
    <mdx n="174" f="v">
      <t c="6">
        <n x="225"/>
        <n x="216" s="1"/>
        <n x="200"/>
        <n x="177"/>
        <n x="186" s="1"/>
        <n x="186" s="1"/>
      </t>
    </mdx>
    <mdx n="174" f="v">
      <t c="6">
        <n x="225"/>
        <n x="222"/>
        <n x="188"/>
        <n x="2"/>
        <n x="180"/>
        <n x="181"/>
      </t>
    </mdx>
    <mdx n="174" f="v">
      <t c="6">
        <n x="225"/>
        <n x="222"/>
        <n x="175"/>
        <n x="176"/>
        <n x="243"/>
        <n x="182"/>
      </t>
    </mdx>
    <mdx n="174" f="v">
      <t c="6">
        <n x="225"/>
        <n x="216" s="1"/>
        <n x="200"/>
        <n x="176"/>
        <n x="2"/>
        <n x="181"/>
      </t>
    </mdx>
    <mdx n="174" f="v">
      <t c="6">
        <n x="225"/>
        <n x="175"/>
        <n x="176"/>
        <n x="2"/>
        <n x="179"/>
        <n x="206"/>
      </t>
    </mdx>
    <mdx n="174" f="v">
      <t c="5">
        <n x="225"/>
        <n x="2"/>
        <n x="188"/>
        <n x="177"/>
        <n x="193"/>
      </t>
    </mdx>
    <mdx n="174" f="v">
      <t c="6">
        <n x="225"/>
        <n x="231"/>
        <n x="178"/>
        <n x="177"/>
        <n x="195" s="1"/>
        <n x="191"/>
      </t>
    </mdx>
    <mdx n="174" f="v">
      <t c="5">
        <n x="225"/>
        <n x="198"/>
        <n x="223" s="1"/>
        <n x="2"/>
        <n x="195" s="1"/>
      </t>
    </mdx>
    <mdx n="174" f="v">
      <t c="7">
        <n x="225"/>
        <n x="175"/>
        <n x="223" s="1"/>
        <n x="176"/>
        <n x="2"/>
        <n x="196"/>
        <n x="208"/>
      </t>
    </mdx>
    <mdx n="174" f="v">
      <t c="6">
        <n x="225"/>
        <n x="175"/>
        <n x="188"/>
        <n x="177"/>
        <n x="244" s="1"/>
        <n x="202"/>
      </t>
    </mdx>
    <mdx n="174" f="v">
      <t c="6">
        <n x="225"/>
        <n x="198"/>
        <n x="176"/>
        <n x="2"/>
        <n x="179"/>
        <n x="196"/>
      </t>
    </mdx>
    <mdx n="174" f="v">
      <t c="6">
        <n x="225"/>
        <n x="2"/>
        <n x="178"/>
        <n x="2"/>
        <n x="190" s="1"/>
        <n x="179"/>
      </t>
    </mdx>
    <mdx n="0" f="v">
      <t c="8">
        <n x="1"/>
        <n x="60"/>
        <n x="225"/>
        <n x="20"/>
        <n x="2"/>
        <n x="5"/>
        <n x="21"/>
        <n x="58"/>
      </t>
    </mdx>
    <mdx n="174" f="v">
      <t c="7">
        <n x="225"/>
        <n x="197" s="1"/>
        <n x="188"/>
        <n x="177"/>
        <n x="193"/>
        <n x="193"/>
        <n x="217"/>
      </t>
    </mdx>
    <mdx n="174" f="v">
      <t c="6">
        <n x="225"/>
        <n x="231"/>
        <n x="178"/>
        <n x="176"/>
        <n x="2"/>
        <n x="191"/>
      </t>
    </mdx>
    <mdx n="0" f="v">
      <t c="6">
        <n x="11"/>
        <n x="142"/>
        <n x="12"/>
        <n x="16"/>
        <n x="2"/>
        <n x="15"/>
      </t>
    </mdx>
    <mdx n="0" f="v">
      <t c="6">
        <n x="11"/>
        <n x="142"/>
        <n x="12"/>
        <n x="14"/>
        <n x="2"/>
        <n x="13"/>
      </t>
    </mdx>
    <mdx n="0" f="v">
      <t c="6">
        <n x="11"/>
        <n x="247"/>
        <n x="12"/>
        <n x="16"/>
        <n x="2"/>
        <n x="13"/>
      </t>
    </mdx>
    <mdx n="0" f="v">
      <t c="4">
        <n x="11"/>
        <n x="8"/>
        <n x="2"/>
        <n x="247"/>
      </t>
    </mdx>
    <mdx n="0" f="v">
      <t c="4">
        <n x="11"/>
        <n x="7"/>
        <n x="2"/>
        <n x="247"/>
      </t>
    </mdx>
    <mdx n="0" f="v">
      <t c="6">
        <n x="11"/>
        <n x="247"/>
        <n x="12"/>
        <n x="14"/>
        <n x="2"/>
        <n x="15"/>
      </t>
    </mdx>
    <mdx n="0" f="v">
      <t c="6">
        <n x="11"/>
        <n x="247"/>
        <n x="12"/>
        <n x="16"/>
        <n x="2"/>
        <n x="15"/>
      </t>
    </mdx>
    <mdx n="0" f="v">
      <t c="6">
        <n x="11"/>
        <n x="247"/>
        <n x="12"/>
        <n x="14"/>
        <n x="2"/>
        <n x="13"/>
      </t>
    </mdx>
    <mdx n="0" f="v">
      <t c="6">
        <n x="5"/>
        <n x="247"/>
        <n x="1"/>
        <n x="2"/>
        <n x="69"/>
        <n x="70"/>
      </t>
    </mdx>
    <mdx n="0" f="v">
      <t c="6">
        <n x="5"/>
        <n x="247"/>
        <n x="1"/>
        <n x="2"/>
        <n x="69"/>
        <n x="71"/>
      </t>
    </mdx>
    <mdx n="0" f="v">
      <t c="6">
        <n x="72"/>
        <n x="247"/>
        <n x="73"/>
        <n x="2"/>
        <n x="69"/>
        <n x="70"/>
      </t>
    </mdx>
    <mdx n="0" f="v">
      <t c="6">
        <n x="72"/>
        <n x="247"/>
        <n x="73"/>
        <n x="2"/>
        <n x="69"/>
        <n x="71"/>
      </t>
    </mdx>
    <mdx n="0" f="v">
      <t c="5">
        <n x="2"/>
        <n x="247"/>
        <n x="49"/>
        <n x="1"/>
        <n x="5"/>
      </t>
    </mdx>
    <mdx n="0" f="v">
      <t c="10">
        <n x="1"/>
        <n x="247"/>
        <n x="10"/>
        <n x="3"/>
        <n x="4"/>
        <n x="12"/>
        <n x="2"/>
        <n x="6"/>
        <n x="17"/>
        <n x="51"/>
      </t>
    </mdx>
    <mdx n="0" f="v">
      <t c="5">
        <n x="2"/>
        <n x="173"/>
        <n x="49"/>
        <n x="1"/>
        <n x="5"/>
      </t>
    </mdx>
    <mdx n="0" f="v">
      <t c="4">
        <n x="11"/>
        <n x="8"/>
        <n x="2"/>
        <n x="173"/>
      </t>
    </mdx>
    <mdx n="0" f="v">
      <t c="4">
        <n x="11"/>
        <n x="7"/>
        <n x="2"/>
        <n x="173"/>
      </t>
    </mdx>
    <mdx n="0" f="v">
      <t c="6">
        <n x="11"/>
        <n x="173"/>
        <n x="12"/>
        <n x="16"/>
        <n x="2"/>
        <n x="15"/>
      </t>
    </mdx>
    <mdx n="0" f="v">
      <t c="6">
        <n x="11"/>
        <n x="173"/>
        <n x="12"/>
        <n x="14"/>
        <n x="2"/>
        <n x="15"/>
      </t>
    </mdx>
    <mdx n="0" f="v">
      <t c="6">
        <n x="11"/>
        <n x="173"/>
        <n x="12"/>
        <n x="16"/>
        <n x="2"/>
        <n x="13"/>
      </t>
    </mdx>
    <mdx n="0" f="v">
      <t c="6">
        <n x="11"/>
        <n x="173"/>
        <n x="12"/>
        <n x="14"/>
        <n x="2"/>
        <n x="13"/>
      </t>
    </mdx>
    <mdx n="174" f="v">
      <t c="7">
        <n x="247"/>
        <n x="224"/>
        <n x="178"/>
        <n x="204"/>
        <n x="2"/>
        <n x="180"/>
        <n x="249"/>
      </t>
    </mdx>
    <mdx n="174" f="v">
      <t c="7">
        <n x="247"/>
        <n x="224"/>
        <n x="178"/>
        <n x="204"/>
        <n x="2"/>
        <n x="180"/>
        <n x="251"/>
      </t>
    </mdx>
    <mdx n="0" f="v">
      <t c="7">
        <n x="1"/>
        <n x="47"/>
        <n x="247"/>
        <n x="48"/>
        <n x="2"/>
        <n x="5"/>
        <n x="58"/>
      </t>
    </mdx>
    <mdx n="0" f="v">
      <t c="7">
        <n x="1"/>
        <n x="39"/>
        <n x="247"/>
        <n x="40"/>
        <n x="2"/>
        <n x="5"/>
        <n x="58"/>
      </t>
    </mdx>
    <mdx n="0" f="v">
      <t c="7">
        <n x="1"/>
        <n x="43"/>
        <n x="247"/>
        <n x="40"/>
        <n x="2"/>
        <n x="5"/>
        <n x="58"/>
      </t>
    </mdx>
    <mdx n="0" f="v">
      <t c="7">
        <n x="1"/>
        <n x="38"/>
        <n x="247"/>
        <n x="36"/>
        <n x="2"/>
        <n x="18"/>
        <n x="58"/>
      </t>
    </mdx>
    <mdx n="0" f="v">
      <t c="7">
        <n x="1"/>
        <n x="46"/>
        <n x="247"/>
        <n x="36"/>
        <n x="2"/>
        <n x="18"/>
        <n x="58"/>
      </t>
    </mdx>
    <mdx n="0" f="v">
      <t c="7">
        <n x="1"/>
        <n x="41"/>
        <n x="247"/>
        <n x="35"/>
        <n x="2"/>
        <n x="18"/>
        <n x="58"/>
      </t>
    </mdx>
    <mdx n="0" f="v">
      <t c="7">
        <n x="1"/>
        <n x="34"/>
        <n x="247"/>
        <n x="35"/>
        <n x="2"/>
        <n x="18"/>
        <n x="58"/>
      </t>
    </mdx>
    <mdx n="0" f="v">
      <t c="7">
        <n x="1"/>
        <n x="33"/>
        <n x="247"/>
        <n x="36"/>
        <n x="2"/>
        <n x="18"/>
        <n x="58"/>
      </t>
    </mdx>
    <mdx n="0" f="v">
      <t c="7">
        <n x="1"/>
        <n x="45"/>
        <n x="247"/>
        <n x="31"/>
        <n x="2"/>
        <n x="18"/>
        <n x="58"/>
      </t>
    </mdx>
    <mdx n="0" f="v">
      <t c="7">
        <n x="1"/>
        <n x="42"/>
        <n x="247"/>
        <n x="25"/>
        <n x="2"/>
        <n x="18"/>
        <n x="58"/>
      </t>
    </mdx>
    <mdx n="0" f="v">
      <t c="7">
        <n x="1"/>
        <n x="32"/>
        <n x="247"/>
        <n x="25"/>
        <n x="2"/>
        <n x="18"/>
        <n x="58"/>
      </t>
    </mdx>
    <mdx n="0" f="v">
      <t c="7">
        <n x="1"/>
        <n x="213"/>
        <n x="247"/>
        <n x="170"/>
        <n x="2"/>
        <n x="18"/>
        <n x="58"/>
      </t>
    </mdx>
    <mdx n="0" f="v">
      <t c="7">
        <n x="1"/>
        <n x="37"/>
        <n x="247"/>
        <n x="25"/>
        <n x="2"/>
        <n x="18"/>
        <n x="58"/>
      </t>
    </mdx>
    <mdx n="0" f="v">
      <t c="7">
        <n x="1"/>
        <n x="30"/>
        <n x="247"/>
        <n x="20"/>
        <n x="2"/>
        <n x="18"/>
        <n x="58"/>
      </t>
    </mdx>
    <mdx n="0" f="v">
      <t c="7">
        <n x="1"/>
        <n x="44"/>
        <n x="247"/>
        <n x="20"/>
        <n x="2"/>
        <n x="18"/>
        <n x="58"/>
      </t>
    </mdx>
    <mdx n="0" f="v">
      <t c="7">
        <n x="1"/>
        <n x="28"/>
        <n x="247"/>
        <n x="29"/>
        <n x="2"/>
        <n x="18"/>
        <n x="58"/>
      </t>
    </mdx>
    <mdx n="0" f="v">
      <t c="7">
        <n x="1"/>
        <n x="24"/>
        <n x="247"/>
        <n x="25"/>
        <n x="2"/>
        <n x="18"/>
        <n x="58"/>
      </t>
    </mdx>
    <mdx n="0" f="v">
      <t c="8">
        <n x="1"/>
        <n x="23"/>
        <n x="247"/>
        <n x="20"/>
        <n x="2"/>
        <n x="5"/>
        <n x="21"/>
        <n x="58"/>
      </t>
    </mdx>
    <mdx n="0" f="v">
      <t c="8">
        <n x="1"/>
        <n x="23"/>
        <n x="247"/>
        <n x="20"/>
        <n x="2"/>
        <n x="5"/>
        <n x="22"/>
        <n x="58"/>
      </t>
    </mdx>
    <mdx n="0" f="v">
      <t c="8">
        <n x="1"/>
        <n x="19"/>
        <n x="247"/>
        <n x="20"/>
        <n x="2"/>
        <n x="5"/>
        <n x="21"/>
        <n x="58"/>
      </t>
    </mdx>
    <mdx n="0" f="v">
      <t c="8">
        <n x="1"/>
        <n x="19"/>
        <n x="247"/>
        <n x="20"/>
        <n x="2"/>
        <n x="5"/>
        <n x="22"/>
        <n x="58"/>
      </t>
    </mdx>
    <mdx n="0" f="v">
      <t c="8">
        <n x="1"/>
        <n x="60"/>
        <n x="247"/>
        <n x="20"/>
        <n x="2"/>
        <n x="5"/>
        <n x="21"/>
        <n x="58"/>
      </t>
    </mdx>
    <mdx n="0" f="v">
      <t c="8">
        <n x="1"/>
        <n x="60"/>
        <n x="247"/>
        <n x="20"/>
        <n x="2"/>
        <n x="5"/>
        <n x="22"/>
        <n x="58"/>
      </t>
    </mdx>
    <mdx n="0" f="v">
      <t c="7">
        <n x="1"/>
        <n x="64"/>
        <n x="247"/>
        <n x="25"/>
        <n x="2"/>
        <n x="18"/>
        <n x="58"/>
      </t>
    </mdx>
    <mdx n="0" f="v">
      <t c="7">
        <n x="1"/>
        <n x="65"/>
        <n x="247"/>
        <n x="25"/>
        <n x="2"/>
        <n x="18"/>
        <n x="58"/>
      </t>
    </mdx>
    <mdx n="0" f="v">
      <t c="7">
        <n x="1"/>
        <n x="67"/>
        <n x="247"/>
        <n x="25"/>
        <n x="2"/>
        <n x="18"/>
        <n x="58"/>
      </t>
    </mdx>
    <mdx n="0" f="v">
      <t c="7">
        <n x="1"/>
        <n x="66"/>
        <n x="247"/>
        <n x="25"/>
        <n x="2"/>
        <n x="18"/>
        <n x="58"/>
      </t>
    </mdx>
    <mdx n="0" f="v">
      <t c="7">
        <n x="1"/>
        <n x="68"/>
        <n x="247"/>
        <n x="25"/>
        <n x="2"/>
        <n x="18"/>
        <n x="58"/>
      </t>
    </mdx>
    <mdx n="0" f="v">
      <t c="7">
        <n x="1"/>
        <n x="61"/>
        <n x="247"/>
        <n x="20"/>
        <n x="2"/>
        <n x="18"/>
        <n x="58"/>
      </t>
    </mdx>
    <mdx n="0" f="v">
      <t c="5">
        <n x="2"/>
        <n x="225"/>
        <n x="49"/>
        <n x="1"/>
        <n x="5"/>
      </t>
    </mdx>
    <mdx n="0" f="v">
      <t c="4">
        <n x="11"/>
        <n x="8"/>
        <n x="2"/>
        <n x="225"/>
      </t>
    </mdx>
    <mdx n="0" f="v">
      <t c="6">
        <n x="5"/>
        <n x="173"/>
        <n x="1"/>
        <n x="2"/>
        <n x="69"/>
        <n x="70"/>
      </t>
    </mdx>
    <mdx n="0" f="v">
      <t c="4">
        <n x="11"/>
        <n x="7"/>
        <n x="2"/>
        <n x="225"/>
      </t>
    </mdx>
    <mdx n="0" f="v">
      <t c="6">
        <n x="11"/>
        <n x="225"/>
        <n x="12"/>
        <n x="16"/>
        <n x="2"/>
        <n x="15"/>
      </t>
    </mdx>
    <mdx n="0" f="v">
      <t c="6">
        <n x="11"/>
        <n x="225"/>
        <n x="12"/>
        <n x="14"/>
        <n x="2"/>
        <n x="15"/>
      </t>
    </mdx>
    <mdx n="0" f="v">
      <t c="6">
        <n x="11"/>
        <n x="225"/>
        <n x="12"/>
        <n x="16"/>
        <n x="2"/>
        <n x="13"/>
      </t>
    </mdx>
    <mdx n="0" f="v">
      <t c="6">
        <n x="11"/>
        <n x="225"/>
        <n x="12"/>
        <n x="14"/>
        <n x="2"/>
        <n x="13"/>
      </t>
    </mdx>
    <mdx n="174" f="v">
      <t c="5">
        <n x="247"/>
        <n x="224"/>
        <n x="178"/>
        <n x="204"/>
        <n x="2"/>
      </t>
    </mdx>
    <mdx n="174" f="v">
      <t c="6">
        <n x="247"/>
        <n x="224"/>
        <n x="178"/>
        <n x="204"/>
        <n x="2"/>
        <n x="256" s="1"/>
      </t>
    </mdx>
    <mdx n="174" f="v">
      <t c="5">
        <n x="247"/>
        <n x="2"/>
        <n x="178"/>
        <n x="177"/>
        <n x="214" s="1"/>
      </t>
    </mdx>
    <mdx n="174" f="v">
      <t c="7">
        <n x="247"/>
        <n x="224"/>
        <n x="178"/>
        <n x="204"/>
        <n x="2"/>
        <n x="180"/>
        <n x="253"/>
      </t>
    </mdx>
    <mdx n="174" f="v">
      <t c="7">
        <n x="247"/>
        <n x="224"/>
        <n x="178"/>
        <n x="204"/>
        <n x="2"/>
        <n x="180"/>
        <n x="252"/>
      </t>
    </mdx>
    <mdx n="0" f="v">
      <t c="7">
        <n x="1"/>
        <n x="37"/>
        <n x="142"/>
        <n x="25"/>
        <n x="2"/>
        <n x="18"/>
        <n x="58"/>
      </t>
    </mdx>
    <mdx n="0" f="v">
      <t c="7">
        <n x="1"/>
        <n x="30"/>
        <n x="142"/>
        <n x="20"/>
        <n x="2"/>
        <n x="18"/>
        <n x="58"/>
      </t>
    </mdx>
    <mdx n="0" f="v">
      <t c="7">
        <n x="1"/>
        <n x="44"/>
        <n x="142"/>
        <n x="20"/>
        <n x="2"/>
        <n x="18"/>
        <n x="58"/>
      </t>
    </mdx>
    <mdx n="0" f="v">
      <t c="8">
        <n x="1"/>
        <n x="23"/>
        <n x="75"/>
        <n x="20"/>
        <n x="2"/>
        <n x="5"/>
        <n x="21"/>
        <n x="58"/>
      </t>
    </mdx>
    <mdx n="0" f="v">
      <t c="8">
        <n x="1"/>
        <n x="19"/>
        <n x="75"/>
        <n x="20"/>
        <n x="2"/>
        <n x="5"/>
        <n x="22"/>
        <n x="58"/>
      </t>
    </mdx>
    <mdx n="0" f="v">
      <t c="8">
        <n x="1"/>
        <n x="60"/>
        <n x="75"/>
        <n x="20"/>
        <n x="2"/>
        <n x="5"/>
        <n x="21"/>
        <n x="58"/>
      </t>
    </mdx>
    <mdx n="0" f="v">
      <t c="7">
        <n x="1"/>
        <n x="62"/>
        <n x="247"/>
        <n x="20"/>
        <n x="2"/>
        <n x="18"/>
        <n x="58"/>
      </t>
    </mdx>
    <mdx n="0" f="v">
      <t c="7">
        <n x="1"/>
        <n x="62"/>
        <n x="225"/>
        <n x="20"/>
        <n x="2"/>
        <n x="18"/>
        <n x="58"/>
      </t>
    </mdx>
    <mdx n="0" f="v">
      <t c="6">
        <n x="72"/>
        <n x="136"/>
        <n x="73"/>
        <n x="2"/>
        <n x="69"/>
        <n x="71"/>
      </t>
    </mdx>
    <mdx n="0" f="v">
      <t c="6">
        <n x="72"/>
        <n x="142"/>
        <n x="73"/>
        <n x="2"/>
        <n x="69"/>
        <n x="70"/>
      </t>
    </mdx>
    <mdx n="0" f="v">
      <t c="6">
        <n x="5"/>
        <n x="173"/>
        <n x="1"/>
        <n x="2"/>
        <n x="69"/>
        <n x="71"/>
      </t>
    </mdx>
    <mdx n="0" f="v">
      <t c="6">
        <n x="72"/>
        <n x="173"/>
        <n x="73"/>
        <n x="2"/>
        <n x="69"/>
        <n x="70"/>
      </t>
    </mdx>
    <mdx n="0" f="v">
      <t c="6">
        <n x="72"/>
        <n x="173"/>
        <n x="73"/>
        <n x="2"/>
        <n x="69"/>
        <n x="71"/>
      </t>
    </mdx>
    <mdx n="0" f="v">
      <t c="6">
        <n x="5"/>
        <n x="225"/>
        <n x="1"/>
        <n x="2"/>
        <n x="69"/>
        <n x="71"/>
      </t>
    </mdx>
    <mdx n="0" f="v">
      <t c="6">
        <n x="72"/>
        <n x="225"/>
        <n x="73"/>
        <n x="2"/>
        <n x="69"/>
        <n x="70"/>
      </t>
    </mdx>
    <mdx n="0" f="v">
      <t c="6">
        <n x="72"/>
        <n x="225"/>
        <n x="73"/>
        <n x="2"/>
        <n x="69"/>
        <n x="71"/>
      </t>
    </mdx>
    <mdx n="0" f="v">
      <t c="10">
        <n x="1"/>
        <n x="136"/>
        <n x="10"/>
        <n x="3"/>
        <n x="4"/>
        <n x="12"/>
        <n x="2"/>
        <n x="6"/>
        <n x="17"/>
        <n x="51"/>
      </t>
    </mdx>
    <mdx n="0" f="v">
      <t c="10">
        <n x="1"/>
        <n x="136"/>
        <n x="10"/>
        <n x="3"/>
        <n x="4"/>
        <n x="12"/>
        <n x="2"/>
        <n x="6"/>
        <n x="17"/>
        <n x="52"/>
      </t>
    </mdx>
    <mdx n="0" f="v">
      <t c="10">
        <n x="1"/>
        <n x="157"/>
        <n x="10"/>
        <n x="3"/>
        <n x="4"/>
        <n x="12"/>
        <n x="2"/>
        <n x="6"/>
        <n x="17"/>
        <n x="51"/>
      </t>
    </mdx>
    <mdx n="0" f="v">
      <t c="10">
        <n x="1"/>
        <n x="157"/>
        <n x="10"/>
        <n x="3"/>
        <n x="4"/>
        <n x="12"/>
        <n x="2"/>
        <n x="6"/>
        <n x="17"/>
        <n x="52"/>
      </t>
    </mdx>
    <mdx n="0" f="v">
      <t c="5">
        <n x="1"/>
        <n x="157"/>
        <n x="50"/>
        <n x="2"/>
        <n x="53"/>
      </t>
    </mdx>
    <mdx n="0" f="v">
      <t c="5">
        <n x="1"/>
        <n x="157"/>
        <n x="50"/>
        <n x="2"/>
        <n x="55"/>
      </t>
    </mdx>
    <mdx n="0" f="v">
      <t c="5">
        <n x="1"/>
        <n x="157"/>
        <n x="50"/>
        <n x="2"/>
        <n x="54"/>
      </t>
    </mdx>
    <mdx n="0" f="v">
      <t c="5">
        <n x="2"/>
        <n x="257"/>
        <n x="49"/>
        <n x="1"/>
        <n x="5"/>
      </t>
    </mdx>
    <mdx n="174" f="v">
      <t c="5">
        <n x="247"/>
        <n x="175"/>
        <n x="178"/>
        <n x="177"/>
        <n x="248" s="1"/>
      </t>
    </mdx>
    <mdx n="0" f="v">
      <t c="6">
        <n x="5"/>
        <n x="259"/>
        <n x="1"/>
        <n x="2"/>
        <n x="69"/>
        <n x="70"/>
      </t>
    </mdx>
    <mdx n="0" f="v">
      <t c="4">
        <n x="2"/>
        <n x="259"/>
        <n x="49"/>
        <n x="1"/>
      </t>
    </mdx>
    <mdx n="0" f="v">
      <t c="10">
        <n x="1"/>
        <n x="259"/>
        <n x="10"/>
        <n x="3"/>
        <n x="4"/>
        <n x="12"/>
        <n x="2"/>
        <n x="6"/>
        <n x="17"/>
        <n x="51"/>
      </t>
    </mdx>
    <mdx n="0" f="v">
      <t c="8" si="262">
        <n x="260"/>
        <n x="259"/>
        <n x="3"/>
        <n x="4"/>
        <n x="2"/>
        <n x="10"/>
        <n x="261"/>
        <n x="258"/>
      </t>
    </mdx>
    <mdx n="0" f="v">
      <t c="6">
        <n x="11"/>
        <n x="259"/>
        <n x="12"/>
        <n x="16"/>
        <n x="2"/>
        <n x="13"/>
      </t>
    </mdx>
    <mdx n="0" f="v">
      <t c="6">
        <n x="11"/>
        <n x="259"/>
        <n x="12"/>
        <n x="14"/>
        <n x="2"/>
        <n x="13"/>
      </t>
    </mdx>
    <mdx n="174" f="v">
      <t c="5">
        <n x="247"/>
        <n x="2"/>
        <n x="178"/>
        <n x="177"/>
        <n x="185" s="1"/>
      </t>
    </mdx>
    <mdx n="0" f="v">
      <t c="7">
        <n x="1"/>
        <n x="47"/>
        <n x="259"/>
        <n x="48"/>
        <n x="2"/>
        <n x="5"/>
        <n x="58"/>
      </t>
    </mdx>
    <mdx n="0" f="v">
      <t c="7">
        <n x="1"/>
        <n x="41"/>
        <n x="259"/>
        <n x="35"/>
        <n x="2"/>
        <n x="18"/>
        <n x="58"/>
      </t>
    </mdx>
    <mdx n="0" f="v">
      <t c="7">
        <n x="1"/>
        <n x="30"/>
        <n x="259"/>
        <n x="20"/>
        <n x="2"/>
        <n x="18"/>
        <n x="58"/>
      </t>
    </mdx>
    <mdx n="0" f="v">
      <t c="7">
        <n x="1"/>
        <n x="65"/>
        <n x="259"/>
        <n x="25"/>
        <n x="2"/>
        <n x="18"/>
        <n x="58"/>
      </t>
    </mdx>
    <mdx n="174" f="v">
      <t c="4">
        <n x="247"/>
        <n x="2"/>
        <n x="178"/>
        <n x="177"/>
      </t>
    </mdx>
    <mdx n="174" f="v">
      <t c="5">
        <n x="247"/>
        <n x="175"/>
        <n x="176"/>
        <n x="177"/>
        <n x="199" s="1"/>
      </t>
    </mdx>
    <mdx n="174" f="v">
      <t c="6">
        <n x="247"/>
        <n x="224"/>
        <n x="188"/>
        <n x="204"/>
        <n x="2"/>
        <n x="180"/>
      </t>
    </mdx>
    <mdx n="174" f="v">
      <t c="6">
        <n x="247"/>
        <n x="224"/>
        <n x="178"/>
        <n x="204"/>
        <n x="2"/>
        <n x="182"/>
      </t>
    </mdx>
    <mdx n="174" f="v">
      <t c="7">
        <n x="247"/>
        <n x="187"/>
        <n x="175"/>
        <n x="176"/>
        <n x="2"/>
        <n x="180"/>
        <n x="181"/>
      </t>
    </mdx>
    <mdx n="174" f="v">
      <t c="6">
        <n x="247"/>
        <n x="175"/>
        <n x="176"/>
        <n x="2"/>
        <n x="2"/>
        <n x="186" s="1"/>
      </t>
    </mdx>
    <mdx n="174" f="v">
      <t c="6">
        <n x="247"/>
        <n x="2"/>
        <n x="178"/>
        <n x="2"/>
        <n x="185" s="1"/>
        <n x="186" s="1"/>
      </t>
    </mdx>
    <mdx n="174" f="v">
      <t c="7">
        <n x="247"/>
        <n x="2"/>
        <n x="200"/>
        <n x="176"/>
        <n x="2"/>
        <n x="179"/>
        <n x="196"/>
      </t>
    </mdx>
    <mdx n="174" f="v">
      <t c="6">
        <n x="247"/>
        <n x="175"/>
        <n x="176"/>
        <n x="176"/>
        <n x="180"/>
        <n x="202"/>
      </t>
    </mdx>
    <mdx n="174" f="v">
      <t c="7">
        <n x="247"/>
        <n x="197" s="1"/>
        <n x="175"/>
        <n x="177"/>
        <n x="2"/>
        <n x="179"/>
        <n x="207"/>
      </t>
    </mdx>
    <mdx n="174" f="v">
      <t c="7">
        <n x="247"/>
        <n x="187"/>
        <n x="175"/>
        <n x="176"/>
        <n x="2"/>
        <n x="180"/>
        <n x="207"/>
      </t>
    </mdx>
    <mdx n="174" f="v">
      <t c="7">
        <n x="247"/>
        <n x="197" s="1"/>
        <n x="175"/>
        <n x="176"/>
        <n x="2"/>
        <n x="193"/>
        <n x="189"/>
      </t>
    </mdx>
    <mdx n="174" f="v">
      <t c="7">
        <n x="247"/>
        <n x="2"/>
        <n x="178"/>
        <n x="177"/>
        <n x="2"/>
        <n x="193"/>
        <n x="217"/>
      </t>
    </mdx>
    <mdx n="174" f="v">
      <t c="6">
        <n x="247"/>
        <n x="175"/>
        <n x="176"/>
        <n x="176"/>
        <n x="2"/>
        <n x="186" s="1"/>
      </t>
    </mdx>
    <mdx n="174" f="v">
      <t c="6">
        <n x="247"/>
        <n x="175"/>
        <n x="178"/>
        <n x="2"/>
        <n x="2"/>
        <n x="186" s="1"/>
      </t>
    </mdx>
    <mdx n="174" f="v">
      <t c="6">
        <n x="247"/>
        <n x="187"/>
        <n x="175"/>
        <n x="176"/>
        <n x="2"/>
        <n x="181"/>
      </t>
    </mdx>
    <mdx n="174" f="v">
      <t c="7">
        <n x="247"/>
        <n x="2"/>
        <n x="178"/>
        <n x="177"/>
        <n x="2"/>
        <n x="191"/>
        <n x="196"/>
      </t>
    </mdx>
    <mdx n="174" f="v">
      <t c="6">
        <n x="247"/>
        <n x="200"/>
        <n x="176"/>
        <n x="176"/>
        <n x="190" s="1"/>
        <n x="212" s="1"/>
      </t>
    </mdx>
    <mdx n="174" f="v">
      <t c="6">
        <n x="247"/>
        <n x="175"/>
        <n x="176"/>
        <n x="2"/>
        <n x="2"/>
        <n x="185" s="1"/>
      </t>
    </mdx>
    <mdx n="174" f="v">
      <t c="6">
        <n x="247"/>
        <n x="2"/>
        <n x="176"/>
        <n x="176"/>
        <n x="2"/>
        <n x="202"/>
      </t>
    </mdx>
    <mdx n="174" f="v">
      <t c="6">
        <n x="247"/>
        <n x="175"/>
        <n x="200"/>
        <n x="176"/>
        <n x="180"/>
        <n x="181"/>
      </t>
    </mdx>
    <mdx n="174" f="v">
      <t c="5">
        <n x="247"/>
        <n x="175"/>
        <n x="176"/>
        <n x="2"/>
        <n x="186" s="1"/>
      </t>
    </mdx>
    <mdx n="174" f="v">
      <t c="6">
        <n x="247"/>
        <n x="197" s="1"/>
        <n x="175"/>
        <n x="2"/>
        <n x="193"/>
        <n x="181"/>
      </t>
    </mdx>
    <mdx n="174" f="v">
      <t c="5">
        <n x="247"/>
        <n x="2"/>
        <n x="178"/>
        <n x="177"/>
        <n x="186" s="1"/>
      </t>
    </mdx>
    <mdx n="174" f="v">
      <t c="6">
        <n x="254" s="1"/>
        <n x="224"/>
        <n x="188"/>
        <n x="204"/>
        <n x="2"/>
        <n x="180"/>
      </t>
    </mdx>
    <mdx n="174" f="v">
      <t c="7">
        <n x="247"/>
        <n x="224"/>
        <n x="178"/>
        <n x="204"/>
        <n x="2"/>
        <n x="263" s="1"/>
        <n x="264"/>
      </t>
    </mdx>
    <mdx n="174" f="v">
      <t c="5">
        <n x="247"/>
        <n x="200"/>
        <n x="176"/>
        <n x="2"/>
        <n x="190" s="1"/>
      </t>
    </mdx>
    <mdx n="174" f="v">
      <t c="5">
        <n x="247"/>
        <n x="175"/>
        <n x="176"/>
        <n x="2"/>
        <n x="212" s="1"/>
      </t>
    </mdx>
    <mdx n="174" f="v">
      <t c="6">
        <n x="247"/>
        <n x="175"/>
        <n x="176"/>
        <n x="2"/>
        <n x="182"/>
        <n x="191"/>
      </t>
    </mdx>
    <mdx n="174" f="v">
      <t c="6">
        <n x="247"/>
        <n x="175"/>
        <n x="178"/>
        <n x="2"/>
        <n x="180"/>
        <n x="192"/>
      </t>
    </mdx>
    <mdx n="174" f="v">
      <t c="6">
        <n x="247"/>
        <n x="2"/>
        <n x="176"/>
        <n x="177"/>
        <n x="180"/>
        <n x="203"/>
      </t>
    </mdx>
    <mdx n="174" f="v">
      <t c="6">
        <n x="247"/>
        <n x="2"/>
        <n x="178"/>
        <n x="177"/>
        <n x="199" s="1"/>
        <n x="206"/>
      </t>
    </mdx>
    <mdx n="174" f="v">
      <t c="5">
        <n x="247"/>
        <n x="175"/>
        <n x="176"/>
        <n x="2"/>
        <n x="185" s="1"/>
      </t>
    </mdx>
    <mdx n="174" f="v">
      <t c="6">
        <n x="247"/>
        <n x="175"/>
        <n x="178"/>
        <n x="177"/>
        <n x="180"/>
        <n x="194"/>
      </t>
    </mdx>
    <mdx n="174" f="v">
      <t c="5">
        <n x="247"/>
        <n x="2"/>
        <n x="178"/>
        <n x="2"/>
        <n x="190" s="1"/>
      </t>
    </mdx>
    <mdx n="174" f="v">
      <t c="6">
        <n x="247"/>
        <n x="2"/>
        <n x="178"/>
        <n x="177"/>
        <n x="2"/>
        <n x="191"/>
      </t>
    </mdx>
    <mdx n="174" f="v">
      <t c="6">
        <n x="247"/>
        <n x="2"/>
        <n x="178"/>
        <n x="176"/>
        <n x="180"/>
        <n x="192"/>
      </t>
    </mdx>
    <mdx n="174" f="v">
      <t c="6">
        <n x="247"/>
        <n x="197" s="1"/>
        <n x="175"/>
        <n x="177"/>
        <n x="180"/>
        <n x="206"/>
      </t>
    </mdx>
    <mdx n="174" f="v">
      <t c="6">
        <n x="247"/>
        <n x="197" s="1"/>
        <n x="175"/>
        <n x="177"/>
        <n x="2"/>
        <n x="179"/>
      </t>
    </mdx>
    <mdx n="174" f="v">
      <t c="7">
        <n x="247"/>
        <n x="224"/>
        <n x="188"/>
        <n x="204"/>
        <n x="2"/>
        <n x="180"/>
        <n x="255"/>
      </t>
    </mdx>
    <mdx n="174" f="v">
      <t c="7">
        <n x="247"/>
        <n x="224"/>
        <n x="178"/>
        <n x="204"/>
        <n x="2"/>
        <n x="180"/>
        <n x="265"/>
      </t>
    </mdx>
    <mdx n="174" f="v">
      <t c="7">
        <n x="254" s="1"/>
        <n x="224"/>
        <n x="188"/>
        <n x="204"/>
        <n x="2"/>
        <n x="180"/>
        <n x="266"/>
      </t>
    </mdx>
    <mdx n="174" f="v">
      <t c="5">
        <n x="247"/>
        <n x="216" s="1"/>
        <n x="176"/>
        <n x="2"/>
        <n x="195" s="1"/>
      </t>
    </mdx>
    <mdx n="174" f="v">
      <t c="7">
        <n x="247"/>
        <n x="175"/>
        <n x="176"/>
        <n x="2"/>
        <n x="179"/>
        <n x="196"/>
        <n x="210" s="1"/>
      </t>
    </mdx>
    <mdx n="174" f="v">
      <t c="7">
        <n x="247"/>
        <n x="175"/>
        <n x="200"/>
        <n x="176"/>
        <n x="195" s="1"/>
        <n x="196"/>
        <n x="209" s="1"/>
      </t>
    </mdx>
    <mdx n="174" f="v">
      <t c="6">
        <n x="247"/>
        <n x="175"/>
        <n x="176"/>
        <n x="2"/>
        <n x="179"/>
        <n x="202"/>
      </t>
    </mdx>
    <mdx n="174" f="v">
      <t c="6">
        <n x="247"/>
        <n x="216" s="1"/>
        <n x="178"/>
        <n x="2"/>
        <n x="179"/>
        <n x="207"/>
      </t>
    </mdx>
    <mdx n="174" f="v">
      <t c="7">
        <n x="247"/>
        <n x="175"/>
        <n x="196"/>
        <n x="2"/>
        <n x="178"/>
        <n x="177"/>
        <n x="211"/>
      </t>
    </mdx>
    <mdx n="174" f="v">
      <t c="7">
        <n x="247"/>
        <n x="197" s="1"/>
        <n x="176"/>
        <n x="2"/>
        <n x="178"/>
        <n x="196"/>
        <n x="208"/>
      </t>
    </mdx>
    <mdx n="174" f="v">
      <t c="7">
        <n x="247"/>
        <n x="179"/>
        <n x="196"/>
        <n x="2"/>
        <n x="178"/>
        <n x="177"/>
        <n x="232"/>
      </t>
    </mdx>
    <mdx n="174" f="v">
      <t c="6">
        <n x="247"/>
        <n x="2"/>
        <n x="178"/>
        <n x="177"/>
        <n x="179"/>
        <n x="180"/>
      </t>
    </mdx>
    <mdx n="174" f="v">
      <t c="7">
        <n x="247"/>
        <n x="197" s="1"/>
        <n x="175"/>
        <n x="176"/>
        <n x="2"/>
        <n x="177"/>
        <n x="211"/>
      </t>
    </mdx>
    <mdx n="174" f="v">
      <t c="7">
        <n x="247"/>
        <n x="197" s="1"/>
        <n x="175"/>
        <n x="2"/>
        <n x="178"/>
        <n x="177"/>
        <n x="208"/>
      </t>
    </mdx>
    <mdx n="174" f="v">
      <t c="5">
        <n x="247"/>
        <n x="175"/>
        <n x="178"/>
        <n x="177"/>
        <n x="195" s="1"/>
      </t>
    </mdx>
    <mdx n="174" f="v">
      <t c="5">
        <n x="247"/>
        <n x="175"/>
        <n x="176"/>
        <n x="2"/>
        <n x="182"/>
      </t>
    </mdx>
    <mdx n="174" f="v">
      <t c="5">
        <n x="247"/>
        <n x="175"/>
        <n x="178"/>
        <n x="177"/>
        <n x="238" s="1"/>
      </t>
    </mdx>
    <mdx n="174" f="v">
      <t c="7">
        <n x="254" s="1"/>
        <n x="224"/>
        <n x="188"/>
        <n x="204"/>
        <n x="2"/>
        <n x="182"/>
        <n x="250"/>
      </t>
    </mdx>
    <mdx n="174" f="v">
      <t c="6">
        <n x="247"/>
        <n x="2"/>
        <n x="178"/>
        <n x="2"/>
        <n x="182"/>
        <n x="218"/>
      </t>
    </mdx>
    <mdx n="174" f="v">
      <t c="6">
        <n x="247"/>
        <n x="175"/>
        <n x="176"/>
        <n x="2"/>
        <n x="180"/>
        <n x="183"/>
      </t>
    </mdx>
    <mdx n="174" f="v">
      <t c="5">
        <n x="247"/>
        <n x="175"/>
        <n x="176"/>
        <n x="2"/>
        <n x="199" s="1"/>
      </t>
    </mdx>
    <mdx n="0" f="v">
      <t c="6">
        <n x="5"/>
        <n x="142"/>
        <n x="1"/>
        <n x="2"/>
        <n x="69"/>
        <n x="70"/>
      </t>
    </mdx>
    <mdx n="174" f="v">
      <t c="5">
        <n x="259"/>
        <n x="175"/>
        <n x="176"/>
        <n x="177"/>
        <n x="268" s="1"/>
      </t>
    </mdx>
    <mdx n="174" f="v">
      <t c="5">
        <n x="259"/>
        <n x="2"/>
        <n x="178"/>
        <n x="177"/>
        <n x="283" s="1"/>
      </t>
    </mdx>
    <mdx n="174" f="v">
      <t c="5">
        <n x="259"/>
        <n x="175"/>
        <n x="176"/>
        <n x="2"/>
        <n x="199" s="1"/>
      </t>
    </mdx>
    <mdx n="174" f="v">
      <t c="4">
        <n x="259"/>
        <n x="2"/>
        <n x="178"/>
        <n x="177"/>
      </t>
    </mdx>
    <mdx n="174" f="v">
      <t c="5">
        <n x="259"/>
        <n x="175"/>
        <n x="176"/>
        <n x="2"/>
        <n x="190" s="1"/>
      </t>
    </mdx>
    <mdx n="174" f="v">
      <t c="5">
        <n x="259"/>
        <n x="175"/>
        <n x="176"/>
        <n x="2"/>
        <n x="212" s="1"/>
      </t>
    </mdx>
    <mdx n="174" f="v">
      <t c="5">
        <n x="259"/>
        <n x="175"/>
        <n x="176"/>
        <n x="2"/>
        <n x="185" s="1"/>
      </t>
    </mdx>
    <mdx n="174" f="v">
      <t c="6">
        <n x="259"/>
        <n x="175"/>
        <n x="176"/>
        <n x="2"/>
        <n x="180"/>
        <n x="194"/>
      </t>
    </mdx>
    <mdx n="174" f="v">
      <t c="5">
        <n x="259"/>
        <n x="175"/>
        <n x="176"/>
        <n x="2"/>
        <n x="195" s="1"/>
      </t>
    </mdx>
    <mdx n="0" f="v">
      <t c="7">
        <n x="1"/>
        <n x="47"/>
        <n x="259"/>
        <n x="48"/>
        <n x="2"/>
        <n x="5"/>
        <n x="58"/>
      </t>
    </mdx>
    <mdx n="0" f="v">
      <t c="7">
        <n x="1"/>
        <n x="63"/>
        <n x="74"/>
        <n x="20"/>
        <n x="2"/>
        <n x="18"/>
        <n x="58"/>
      </t>
    </mdx>
    <mdx n="0" f="v">
      <t c="7">
        <n x="1"/>
        <n x="63"/>
        <n x="74"/>
        <n x="2"/>
        <n x="2"/>
        <n x="5"/>
        <n x="58"/>
      </t>
    </mdx>
    <mdx n="0" f="v">
      <t c="8">
        <n x="1"/>
        <n x="19"/>
        <n x="74"/>
        <n x="2"/>
        <n x="2"/>
        <n x="5"/>
        <n x="58"/>
        <n x="58"/>
      </t>
    </mdx>
    <mdx n="0" f="v">
      <t c="7">
        <n x="1"/>
        <n x="60"/>
        <n x="74"/>
        <n x="20"/>
        <n x="2"/>
        <n x="5"/>
        <n x="58"/>
      </t>
    </mdx>
    <mdx n="0" f="v">
      <t c="7">
        <n x="1"/>
        <n x="34"/>
        <n x="74"/>
        <n x="25"/>
        <n x="2"/>
        <n x="18"/>
        <n x="58"/>
      </t>
    </mdx>
    <mdx n="0" f="v">
      <t c="7">
        <n x="1"/>
        <n x="23"/>
        <n x="74"/>
        <n x="20"/>
        <n x="2"/>
        <n x="5"/>
        <n x="58"/>
      </t>
    </mdx>
    <mdx n="0" f="v">
      <t c="7">
        <n x="1"/>
        <n x="23"/>
        <n x="74"/>
        <n x="20"/>
        <n x="2"/>
        <n x="18"/>
        <n x="58"/>
      </t>
    </mdx>
    <mdx n="0" f="v">
      <t c="8">
        <n x="1"/>
        <n x="23"/>
        <n x="74"/>
        <n x="20"/>
        <n x="2"/>
        <n x="18"/>
        <n x="58"/>
        <n x="58"/>
      </t>
    </mdx>
    <mdx n="0" f="v">
      <t c="7">
        <n x="1"/>
        <n x="44"/>
        <n x="74"/>
        <n x="40"/>
        <n x="2"/>
        <n x="18"/>
        <n x="58"/>
      </t>
    </mdx>
    <mdx n="0" f="v">
      <t c="7">
        <n x="1"/>
        <n x="44"/>
        <n x="74"/>
        <n x="20"/>
        <n x="2"/>
        <n x="18"/>
        <n x="59"/>
      </t>
    </mdx>
    <mdx n="0" f="v">
      <t c="7">
        <n x="1"/>
        <n x="44"/>
        <n x="74"/>
        <n x="20"/>
        <n x="2"/>
        <n x="5"/>
        <n x="58"/>
      </t>
    </mdx>
    <mdx n="0" f="v">
      <t c="8">
        <n x="1"/>
        <n x="44"/>
        <n x="74"/>
        <n x="20"/>
        <n x="2"/>
        <n x="18"/>
        <n x="21"/>
        <n x="58"/>
      </t>
    </mdx>
    <mdx n="0" f="v">
      <t c="7">
        <n x="1"/>
        <n x="33"/>
        <n x="74"/>
        <n x="20"/>
        <n x="2"/>
        <n x="18"/>
        <n x="58"/>
      </t>
    </mdx>
    <mdx n="0" f="v">
      <t c="7">
        <n x="1"/>
        <n x="41"/>
        <n x="74"/>
        <n x="25"/>
        <n x="2"/>
        <n x="18"/>
        <n x="58"/>
      </t>
    </mdx>
    <mdx n="0" f="v">
      <t c="7">
        <n x="1"/>
        <n x="41"/>
        <n x="74"/>
        <n x="35"/>
        <n x="2"/>
        <n x="18"/>
        <n x="58"/>
      </t>
    </mdx>
    <mdx n="0" f="v">
      <t c="7">
        <n x="1"/>
        <n x="47"/>
        <n x="74"/>
        <n x="25"/>
        <n x="2"/>
        <n x="18"/>
        <n x="58"/>
      </t>
    </mdx>
    <mdx n="0" f="v">
      <t c="7">
        <n x="1"/>
        <n x="47"/>
        <n x="74"/>
        <n x="48"/>
        <n x="2"/>
        <n x="18"/>
        <n x="58"/>
      </t>
    </mdx>
    <mdx n="174" f="v">
      <t c="7">
        <n x="269"/>
        <n x="270"/>
        <n x="170"/>
        <n x="3"/>
        <n x="258"/>
        <n x="177"/>
        <n x="10"/>
      </t>
    </mdx>
    <mdx n="174" f="v">
      <t c="7">
        <n x="269"/>
        <n x="270"/>
        <n x="170"/>
        <n x="3"/>
        <n x="258"/>
        <n x="4"/>
        <n x="10"/>
      </t>
    </mdx>
    <mdx n="271" f="v">
      <t c="12">
        <n x="259"/>
        <n x="179"/>
        <n x="196"/>
        <n x="2"/>
        <n x="258"/>
        <n x="4"/>
        <n x="10"/>
        <n x="275"/>
        <n x="273"/>
        <n x="274"/>
        <n x="2"/>
        <n x="259"/>
      </t>
    </mdx>
    <mdx n="271" f="v">
      <t c="12">
        <n x="259"/>
        <n x="179"/>
        <n x="196"/>
        <n x="2"/>
        <n x="178"/>
        <n x="177"/>
        <n x="211"/>
        <n x="275"/>
        <n x="273"/>
        <n x="274"/>
        <n x="2"/>
        <n x="259"/>
      </t>
    </mdx>
    <mdx n="174" f="v">
      <t c="7">
        <n x="259"/>
        <n x="2"/>
        <n x="178"/>
        <n x="177"/>
        <n x="195" s="1"/>
        <n x="177"/>
        <n x="211"/>
      </t>
    </mdx>
    <mdx n="271" f="v">
      <t c="12">
        <n x="259"/>
        <n x="179"/>
        <n x="196"/>
        <n x="177"/>
        <n x="195" s="1"/>
        <n x="177"/>
        <n x="211"/>
        <n x="275"/>
        <n x="273"/>
        <n x="274"/>
        <n x="2"/>
        <n x="259"/>
      </t>
    </mdx>
    <mdx n="174" f="v">
      <t c="5">
        <n x="259"/>
        <n x="179"/>
        <n x="196"/>
        <n x="2"/>
        <n x="178"/>
      </t>
    </mdx>
    <mdx n="174" f="v">
      <t c="7">
        <n x="259"/>
        <n x="179"/>
        <n x="288"/>
        <n x="3"/>
        <n x="258"/>
        <n x="4"/>
        <n x="10"/>
      </t>
    </mdx>
    <mdx n="174" f="v">
      <t c="6">
        <n x="259"/>
        <n x="179"/>
        <n x="288"/>
        <n x="3"/>
        <n x="258"/>
        <n x="4"/>
      </t>
    </mdx>
    <mdx n="271" f="v">
      <t c="12">
        <n x="259"/>
        <n x="179"/>
        <n x="288"/>
        <n x="3"/>
        <n x="258"/>
        <n x="4"/>
        <n x="10"/>
        <n x="284"/>
        <n x="273"/>
        <n x="274"/>
        <n x="2"/>
        <n x="259"/>
      </t>
    </mdx>
    <mdx n="174" f="v">
      <t c="7">
        <n x="259"/>
        <n x="179"/>
        <n x="288"/>
        <n x="3"/>
        <n x="258"/>
        <n x="4"/>
        <n x="10"/>
      </t>
    </mdx>
    <mdx n="174" f="v">
      <t c="6">
        <n x="259"/>
        <n x="179"/>
        <n x="196"/>
        <n x="2"/>
        <n x="179"/>
        <n x="196"/>
      </t>
    </mdx>
    <mdx n="174" f="v">
      <t c="7">
        <n x="259"/>
        <n x="2"/>
        <n x="178"/>
        <n x="2"/>
        <n x="178"/>
        <n x="177"/>
        <n x="208"/>
      </t>
    </mdx>
    <mdx n="174" f="v">
      <t c="5">
        <n x="259"/>
        <n x="2"/>
        <n x="178"/>
        <n x="177"/>
        <n x="195" s="1"/>
      </t>
    </mdx>
    <mdx n="174" f="v">
      <t c="5">
        <n x="259"/>
        <n x="2"/>
        <n x="178"/>
        <n x="177"/>
        <n x="185" s="1"/>
      </t>
    </mdx>
    <mdx n="174" f="v">
      <t c="6">
        <n x="259"/>
        <n x="2"/>
        <n x="178"/>
        <n x="177"/>
        <n x="180"/>
        <n x="206"/>
      </t>
    </mdx>
    <mdx n="174" f="v">
      <t c="6">
        <n x="259"/>
        <n x="2"/>
        <n x="178"/>
        <n x="177"/>
        <n x="180"/>
        <n x="206"/>
      </t>
    </mdx>
    <mdx n="174" f="v">
      <t c="6">
        <n x="259"/>
        <n x="2"/>
        <n x="178"/>
        <n x="177"/>
        <n x="180"/>
        <n x="192"/>
      </t>
    </mdx>
    <mdx n="174" f="v">
      <t c="5">
        <n x="259"/>
        <n x="2"/>
        <n x="178"/>
        <n x="177"/>
        <n x="212" s="1"/>
      </t>
    </mdx>
    <mdx n="174" f="v">
      <t c="5">
        <n x="259"/>
        <n x="2"/>
        <n x="178"/>
        <n x="177"/>
        <n x="212" s="1"/>
      </t>
    </mdx>
    <mdx n="174" f="v">
      <t c="6">
        <n x="259"/>
        <n x="175"/>
        <n x="176"/>
        <n x="2"/>
        <n x="180"/>
        <n x="281"/>
      </t>
    </mdx>
    <mdx n="174" f="v">
      <t c="6">
        <n x="259"/>
        <n x="175"/>
        <n x="176"/>
        <n x="2"/>
        <n x="180"/>
        <n x="281"/>
      </t>
    </mdx>
    <mdx n="174" f="v">
      <t c="5">
        <n x="259"/>
        <n x="175"/>
        <n x="176"/>
        <n x="3"/>
        <n x="238" s="1"/>
      </t>
    </mdx>
    <mdx n="174" f="v">
      <t c="6">
        <n x="269"/>
        <n x="175"/>
        <n x="176"/>
        <n x="2"/>
        <n x="179"/>
        <n x="202"/>
      </t>
    </mdx>
    <mdx n="271" f="v">
      <t c="12">
        <n x="269"/>
        <n x="2"/>
        <n x="178"/>
        <n x="3"/>
        <n x="258"/>
        <n x="202"/>
        <n x="10"/>
        <n x="278"/>
        <n x="273"/>
        <n x="274"/>
        <n x="2"/>
        <n x="259"/>
      </t>
    </mdx>
    <mdx n="174" f="v">
      <t c="5">
        <n x="269"/>
        <n x="270"/>
        <n x="170"/>
        <n x="177"/>
        <n x="199" s="1"/>
      </t>
    </mdx>
    <mdx n="271" f="v">
      <t c="12">
        <n x="269"/>
        <n x="175"/>
        <n x="176"/>
        <n x="3"/>
        <n x="258"/>
        <n x="4"/>
        <n x="10"/>
        <n x="286"/>
        <n x="273"/>
        <n x="274"/>
        <n x="2"/>
        <n x="259"/>
      </t>
    </mdx>
    <mdx n="174" f="v">
      <t c="7">
        <n x="269"/>
        <n x="270"/>
        <n x="170"/>
        <n x="3"/>
        <n x="179"/>
        <n x="196"/>
        <n x="210" s="1"/>
      </t>
    </mdx>
    <mdx n="271" f="v">
      <t c="12">
        <n x="269"/>
        <n x="270"/>
        <n x="176"/>
        <n x="3"/>
        <n x="258"/>
        <n x="196"/>
        <n x="210" s="1"/>
        <n x="278"/>
        <n x="273"/>
        <n x="274"/>
        <n x="2"/>
        <n x="259"/>
      </t>
    </mdx>
    <mdx n="174" f="v">
      <t c="6">
        <n x="280"/>
        <n x="270"/>
        <n x="170"/>
        <n x="3"/>
        <n x="180"/>
        <n x="4"/>
      </t>
    </mdx>
    <mdx n="271" f="v">
      <t c="12">
        <n x="280"/>
        <n x="270"/>
        <n x="170"/>
        <n x="3"/>
        <n x="258"/>
        <n x="4"/>
        <n x="10"/>
        <n x="275"/>
        <n x="285"/>
        <n x="274"/>
        <n x="2"/>
        <n x="259"/>
      </t>
    </mdx>
    <mdx n="174" f="v">
      <t c="6">
        <n x="259"/>
        <n x="175"/>
        <n x="176"/>
        <n x="2"/>
        <n x="182"/>
        <n x="183"/>
      </t>
    </mdx>
    <mdx n="174" f="v">
      <t c="6">
        <n x="259"/>
        <n x="175"/>
        <n x="176"/>
        <n x="2"/>
        <n x="182"/>
        <n x="196"/>
      </t>
    </mdx>
    <mdx n="174" f="v">
      <t c="7">
        <n x="259"/>
        <n x="175"/>
        <n x="176"/>
        <n x="2"/>
        <n x="182"/>
        <n x="196"/>
        <n x="10"/>
      </t>
    </mdx>
    <mdx n="174" f="v">
      <t c="5">
        <n x="259"/>
        <n x="175"/>
        <n x="176"/>
        <n x="2"/>
        <n x="238" s="1"/>
      </t>
    </mdx>
    <mdx n="271" f="v">
      <t c="12">
        <n x="259"/>
        <n x="175"/>
        <n x="176"/>
        <n x="2"/>
        <n x="238" s="1"/>
        <n x="196"/>
        <n x="10"/>
        <n x="287"/>
        <n x="273"/>
        <n x="274"/>
        <n x="2"/>
        <n x="259"/>
      </t>
    </mdx>
    <mdx n="271" f="v">
      <t c="12">
        <n x="259"/>
        <n x="175"/>
        <n x="178"/>
        <n x="177"/>
        <n x="258"/>
        <n x="4"/>
        <n x="10"/>
        <n x="277"/>
        <n x="273"/>
        <n x="274"/>
        <n x="2"/>
        <n x="259"/>
      </t>
    </mdx>
    <mdx n="271" f="v">
      <t c="12">
        <n x="259"/>
        <n x="175"/>
        <n x="176"/>
        <n x="2"/>
        <n x="268" s="1"/>
        <n x="4"/>
        <n x="10"/>
        <n x="277"/>
        <n x="273"/>
        <n x="274"/>
        <n x="2"/>
        <n x="259"/>
      </t>
    </mdx>
    <mdx n="271" f="v">
      <t c="12">
        <n x="259"/>
        <n x="175"/>
        <n x="176"/>
        <n x="2"/>
        <n x="212" s="1"/>
        <n x="4"/>
        <n x="10"/>
        <n x="277"/>
        <n x="273"/>
        <n x="274"/>
        <n x="2"/>
        <n x="259"/>
      </t>
    </mdx>
    <mdx n="174" f="v">
      <t c="6">
        <n x="259"/>
        <n x="175"/>
        <n x="170"/>
        <n x="176"/>
        <n x="180"/>
        <n x="206"/>
      </t>
    </mdx>
    <mdx n="174" f="v">
      <t c="6">
        <n x="280"/>
        <n x="175"/>
        <n x="176"/>
        <n x="176"/>
        <n x="2"/>
        <n x="268" s="1"/>
      </t>
    </mdx>
    <mdx n="174" f="v">
      <t c="6">
        <n x="259"/>
        <n x="216" s="1"/>
        <n x="200"/>
        <n x="176"/>
        <n x="267"/>
        <n x="192"/>
      </t>
    </mdx>
    <mdx n="174" f="v">
      <t c="6">
        <n x="259"/>
        <n x="216" s="1"/>
        <n x="200"/>
        <n x="176"/>
        <n x="267"/>
        <n x="192"/>
      </t>
    </mdx>
    <mdx n="174" f="v">
      <t c="6">
        <n x="259"/>
        <n x="2"/>
        <n x="178"/>
        <n x="177"/>
        <n x="2"/>
        <n x="179"/>
      </t>
    </mdx>
    <mdx n="174" f="v">
      <t c="7">
        <n x="259"/>
        <n x="2"/>
        <n x="178"/>
        <n x="177"/>
        <n x="2"/>
        <n x="179"/>
        <n x="196"/>
      </t>
    </mdx>
    <mdx n="271" f="v">
      <t c="12">
        <n x="259"/>
        <n x="2"/>
        <n x="178"/>
        <n x="177"/>
        <n x="2"/>
        <n x="179"/>
        <n x="196"/>
        <n x="275"/>
        <n x="285"/>
        <n x="274"/>
        <n x="2"/>
        <n x="259"/>
      </t>
    </mdx>
    <mdx n="174" f="v">
      <t c="6">
        <n x="259"/>
        <n x="187"/>
        <n x="200"/>
        <n x="176"/>
        <n x="2"/>
        <n x="179"/>
      </t>
    </mdx>
    <mdx n="174" f="v">
      <t c="7">
        <n x="259"/>
        <n x="175"/>
        <n x="176"/>
        <n x="176"/>
        <n x="2"/>
        <n x="179"/>
        <n x="202"/>
      </t>
    </mdx>
    <mdx n="174" f="v">
      <t c="7">
        <n x="259"/>
        <n x="175"/>
        <n x="176"/>
        <n x="2"/>
        <n x="2"/>
        <n x="179"/>
        <n x="196"/>
      </t>
    </mdx>
    <mdx n="174" f="v">
      <t c="5">
        <n x="259"/>
        <n x="197" s="1"/>
        <n x="175"/>
        <n x="2"/>
        <n x="268" s="1"/>
      </t>
    </mdx>
    <mdx n="174" f="v">
      <t c="6">
        <n x="259"/>
        <n x="187"/>
        <n x="289"/>
        <n x="3"/>
        <n x="2"/>
        <n x="268" s="1"/>
      </t>
    </mdx>
    <mdx n="174" f="v">
      <t c="7">
        <n x="259"/>
        <n x="187"/>
        <n x="289"/>
        <n x="3"/>
        <n x="2"/>
        <n x="268" s="1"/>
        <n x="181"/>
      </t>
    </mdx>
    <mdx n="174" f="v">
      <t c="7">
        <n x="259"/>
        <n x="187"/>
        <n x="175"/>
        <n x="176"/>
        <n x="2"/>
        <n x="179"/>
        <n x="207"/>
      </t>
    </mdx>
    <mdx n="174" f="v">
      <t c="7">
        <n x="259"/>
        <n x="187"/>
        <n x="175"/>
        <n x="176"/>
        <n x="2"/>
        <n x="179"/>
        <n x="217"/>
      </t>
    </mdx>
    <mdx n="174" f="v">
      <t c="6">
        <n x="259"/>
        <n x="187"/>
        <n x="175"/>
        <n x="2"/>
        <n x="2"/>
        <n x="212" s="1"/>
      </t>
    </mdx>
    <mdx n="174" f="v">
      <t c="7">
        <n x="259"/>
        <n x="187"/>
        <n x="175"/>
        <n x="2"/>
        <n x="180"/>
        <n x="179"/>
        <n x="196"/>
      </t>
    </mdx>
    <mdx n="271" f="v">
      <t c="12">
        <n x="269"/>
        <n x="187"/>
        <n x="175"/>
        <n x="2"/>
        <n x="180"/>
        <n x="191"/>
        <n x="196"/>
        <n x="272"/>
        <n x="273"/>
        <n x="274"/>
        <n x="2"/>
        <n x="259"/>
      </t>
    </mdx>
    <mdx n="174" f="v">
      <t c="7">
        <n x="269"/>
        <n x="270"/>
        <n x="175"/>
        <n x="2"/>
        <n x="180"/>
        <n x="191"/>
        <n x="202"/>
      </t>
    </mdx>
    <mdx n="174" f="v">
      <t c="6">
        <n x="269"/>
        <n x="187"/>
        <n x="170"/>
        <n x="2"/>
        <n x="180"/>
        <n x="191"/>
      </t>
    </mdx>
    <mdx n="174" f="v">
      <t c="7">
        <n x="259"/>
        <n x="187"/>
        <n x="175"/>
        <n x="176"/>
        <n x="2"/>
        <n x="193"/>
        <n x="10"/>
      </t>
    </mdx>
    <mdx n="174" f="v">
      <t c="6">
        <n x="259"/>
        <n x="2"/>
        <n x="178"/>
        <n x="176"/>
        <n x="2"/>
        <n x="207"/>
      </t>
    </mdx>
    <mdx n="174" f="v">
      <t c="7">
        <n x="259"/>
        <n x="2"/>
        <n x="178"/>
        <n x="177"/>
        <n x="2"/>
        <n x="207"/>
        <n x="207"/>
      </t>
    </mdx>
    <mdx n="271" f="v">
      <t c="12">
        <n x="259"/>
        <n x="2"/>
        <n x="178"/>
        <n x="177"/>
        <n x="2"/>
        <n x="207"/>
        <n x="207"/>
        <n x="275"/>
        <n x="276" s="1"/>
        <n x="274"/>
        <n x="2"/>
        <n x="259"/>
      </t>
    </mdx>
    <mdx n="174" f="v">
      <t c="5">
        <n x="259"/>
        <n x="2"/>
        <n x="178"/>
        <n x="177"/>
        <n x="282" s="1"/>
      </t>
    </mdx>
    <mdx n="174" f="v">
      <t c="7">
        <n x="259"/>
        <n x="197" s="1"/>
        <n x="175"/>
        <n x="176"/>
        <n x="2"/>
        <n x="193"/>
        <n x="189"/>
      </t>
    </mdx>
    <mdx n="174" f="v">
      <t c="5">
        <n x="259"/>
        <n x="270"/>
        <n x="170"/>
        <n x="3"/>
        <n x="258"/>
      </t>
    </mdx>
    <mdx n="174" f="v">
      <t c="5">
        <n x="269"/>
        <n x="270"/>
        <n x="170"/>
        <n x="3"/>
        <n x="283" s="1"/>
      </t>
    </mdx>
    <mdx n="271" f="v">
      <t c="12">
        <n x="269"/>
        <n x="270"/>
        <n x="170"/>
        <n x="3"/>
        <n x="258"/>
        <n x="4"/>
        <n x="10"/>
        <n x="275"/>
        <n x="276" s="1"/>
        <n x="274"/>
        <n x="2"/>
        <n x="259"/>
      </t>
    </mdx>
    <mdx n="271" f="v">
      <t c="12">
        <n x="269"/>
        <n x="270"/>
        <n x="170"/>
        <n x="3"/>
        <n x="258"/>
        <n x="4"/>
        <n x="10"/>
        <n x="275"/>
        <n x="273"/>
        <n x="274"/>
        <n x="2"/>
        <n x="259"/>
      </t>
    </mdx>
    <mdx n="174" f="v">
      <t c="5">
        <n x="259"/>
        <n x="187"/>
        <n x="178"/>
        <n x="177"/>
        <n x="268" s="1"/>
      </t>
    </mdx>
    <mdx n="271" f="v">
      <t c="12">
        <n x="259"/>
        <n x="2"/>
        <n x="178"/>
        <n x="177"/>
        <n x="268" s="1"/>
        <n x="4"/>
        <n x="10"/>
        <n x="275"/>
        <n x="279" s="1"/>
        <n x="274"/>
        <n x="2"/>
        <n x="259"/>
      </t>
    </mdx>
    <mdx n="271" f="v">
      <t c="12">
        <n x="259"/>
        <n x="2"/>
        <n x="175"/>
        <n x="177"/>
        <n x="268" s="1"/>
        <n x="4"/>
        <n x="10"/>
        <n x="275"/>
        <n x="279" s="1"/>
        <n x="274"/>
        <n x="2"/>
        <n x="259"/>
      </t>
    </mdx>
    <mdx n="174" f="v">
      <t c="6">
        <n x="259"/>
        <n x="2"/>
        <n x="178"/>
        <n x="177"/>
        <n x="2"/>
        <n x="268" s="1"/>
      </t>
    </mdx>
    <mdx n="174" f="v">
      <t c="5">
        <n x="259"/>
        <n x="187"/>
        <n x="178"/>
        <n x="177"/>
        <n x="199" s="1"/>
      </t>
    </mdx>
    <mdx n="174" f="v">
      <t c="6">
        <n x="259"/>
        <n x="197" s="1"/>
        <n x="175"/>
        <n x="176"/>
        <n x="2"/>
        <n x="267"/>
      </t>
    </mdx>
    <mdx n="174" f="v">
      <t c="6">
        <n x="259"/>
        <n x="197" s="1"/>
        <n x="175"/>
        <n x="176"/>
        <n x="2"/>
        <n x="181"/>
      </t>
    </mdx>
    <mdx n="174" f="v">
      <t c="7">
        <n x="259"/>
        <n x="197" s="1"/>
        <n x="178"/>
        <n x="177"/>
        <n x="2"/>
        <n x="267"/>
        <n x="10"/>
      </t>
    </mdx>
    <mdx n="174" f="v">
      <t c="5">
        <n x="259"/>
        <n x="197" s="1"/>
        <n x="178"/>
        <n x="177"/>
        <n x="282" s="1"/>
      </t>
    </mdx>
    <mdx n="174" f="v">
      <t c="7">
        <n x="259"/>
        <n x="197" s="1"/>
        <n x="178"/>
        <n x="177"/>
        <n x="282" s="1"/>
        <n x="267"/>
        <n x="181"/>
      </t>
    </mdx>
    <mdx n="271" f="v">
      <t c="12">
        <n x="259"/>
        <n x="197" s="1"/>
        <n x="178"/>
        <n x="177"/>
        <n x="282" s="1"/>
        <n x="267"/>
        <n x="181"/>
        <n x="275"/>
        <n x="285"/>
        <n x="274"/>
        <n x="2"/>
        <n x="259"/>
      </t>
    </mdx>
    <mdx n="0" f="v">
      <t c="7">
        <n x="1"/>
        <n x="41"/>
        <n x="259"/>
        <n x="36"/>
        <n x="2"/>
        <n x="18"/>
        <n x="58"/>
      </t>
    </mdx>
    <mdx n="0" f="v">
      <t c="7">
        <n x="1"/>
        <n x="67"/>
        <n x="259"/>
        <n x="25"/>
        <n x="2"/>
        <n x="5"/>
        <n x="58"/>
      </t>
    </mdx>
    <mdx n="0" f="v">
      <t c="8">
        <n x="1"/>
        <n x="67"/>
        <n x="259"/>
        <n x="2"/>
        <n x="2"/>
        <n x="5"/>
        <n x="21"/>
        <n x="58"/>
      </t>
    </mdx>
    <mdx n="0" f="v">
      <t c="4">
        <n x="1"/>
        <n x="67"/>
        <n x="259"/>
        <n x="2"/>
      </t>
    </mdx>
    <mdx n="0" f="v">
      <t c="7">
        <n x="1"/>
        <n x="64"/>
        <n x="259"/>
        <n x="25"/>
        <n x="2"/>
        <n x="18"/>
        <n x="58"/>
      </t>
    </mdx>
    <mdx n="0" f="v">
      <t c="8">
        <n x="1"/>
        <n x="65"/>
        <n x="259"/>
        <n x="25"/>
        <n x="2"/>
        <n x="18"/>
        <n x="58"/>
        <n x="58"/>
      </t>
    </mdx>
    <mdx n="0" f="v">
      <t c="7">
        <n x="1"/>
        <n x="23"/>
        <n x="259"/>
        <n x="25"/>
        <n x="2"/>
        <n x="5"/>
        <n x="58"/>
      </t>
    </mdx>
    <mdx n="0" f="v">
      <t c="8">
        <n x="1"/>
        <n x="27"/>
        <n x="259"/>
        <n x="20"/>
        <n x="2"/>
        <n x="5"/>
        <n x="21"/>
        <n x="58"/>
      </t>
    </mdx>
    <mdx n="0" f="v">
      <t c="7">
        <n x="1"/>
        <n x="28"/>
        <n x="259"/>
        <n x="25"/>
        <n x="2"/>
        <n x="3"/>
        <n x="22"/>
      </t>
    </mdx>
    <mdx n="0" f="v">
      <t c="8">
        <n x="1"/>
        <n x="28"/>
        <n x="259"/>
        <n x="170"/>
        <n x="2"/>
        <n x="5"/>
        <n x="22"/>
        <n x="58"/>
      </t>
    </mdx>
    <mdx n="0" f="v">
      <t c="7">
        <n x="1"/>
        <n x="28"/>
        <n x="259"/>
        <n x="170"/>
        <n x="2"/>
        <n x="18"/>
        <n x="58"/>
      </t>
    </mdx>
    <mdx n="0" f="v">
      <t c="8">
        <n x="1"/>
        <n x="28"/>
        <n x="259"/>
        <n x="170"/>
        <n x="2"/>
        <n x="18"/>
        <n x="58"/>
        <n x="58"/>
      </t>
    </mdx>
    <mdx n="0" f="v">
      <t c="7">
        <n x="1"/>
        <n x="43"/>
        <n x="259"/>
        <n x="36"/>
        <n x="2"/>
        <n x="18"/>
        <n x="58"/>
      </t>
    </mdx>
    <mdx n="0" f="v">
      <t c="7">
        <n x="1"/>
        <n x="43"/>
        <n x="259"/>
        <n x="40"/>
        <n x="2"/>
        <n x="18"/>
        <n x="58"/>
      </t>
    </mdx>
    <mdx n="0" f="v">
      <t c="7">
        <n x="1"/>
        <n x="41"/>
        <n x="259"/>
        <n x="35"/>
        <n x="2"/>
        <n x="5"/>
        <n x="58"/>
      </t>
    </mdx>
    <mdx n="0" f="v">
      <t c="6">
        <n x="72"/>
        <n x="142"/>
        <n x="1"/>
        <n x="2"/>
        <n x="69"/>
        <n x="70"/>
      </t>
    </mdx>
    <mdx n="0" f="v">
      <t c="6">
        <n x="72"/>
        <n x="142"/>
        <n x="73"/>
        <n x="2"/>
        <n x="69"/>
        <n x="70"/>
      </t>
    </mdx>
    <mdx n="0" f="v">
      <t c="6">
        <n x="72"/>
        <n x="142"/>
        <n x="73"/>
        <n x="2"/>
        <n x="69"/>
        <n x="70"/>
      </t>
    </mdx>
    <mdx n="0" f="v">
      <t c="6">
        <n x="72"/>
        <n x="136"/>
        <n x="73"/>
        <n x="2"/>
        <n x="69"/>
        <n x="70"/>
      </t>
    </mdx>
    <mdx n="0" f="v">
      <t c="6">
        <n x="72"/>
        <n x="136"/>
        <n x="73"/>
        <n x="2"/>
        <n x="69"/>
        <n x="70"/>
      </t>
    </mdx>
    <mdx n="0" f="v">
      <t c="6">
        <n x="72"/>
        <n x="136"/>
        <n x="73"/>
        <n x="2"/>
        <n x="69"/>
        <n x="71"/>
      </t>
    </mdx>
    <mdx n="0" f="v">
      <t c="4">
        <n x="11"/>
        <n x="259"/>
        <n x="12"/>
        <n x="259"/>
      </t>
    </mdx>
    <mdx n="0" f="v">
      <t c="4">
        <n x="11"/>
        <n x="259"/>
        <n x="12"/>
        <n x="14"/>
      </t>
    </mdx>
    <mdx n="0" f="v">
      <t c="6">
        <n x="11"/>
        <n x="259"/>
        <n x="12"/>
        <n x="16"/>
        <n x="2"/>
        <n x="13"/>
      </t>
    </mdx>
    <mdx n="0" f="v">
      <t c="6">
        <n x="260"/>
        <n x="259"/>
        <n x="3"/>
        <n x="4"/>
        <n x="2"/>
        <n x="13"/>
      </t>
    </mdx>
    <mdx n="0" f="v">
      <t c="6">
        <n x="11"/>
        <n x="56"/>
        <n x="2"/>
        <n x="56"/>
        <n x="2"/>
        <n x="13"/>
      </t>
    </mdx>
    <mdx n="0" f="v">
      <t c="6">
        <n x="11"/>
        <n x="56"/>
        <n x="2"/>
        <n x="56"/>
        <n x="2"/>
        <n x="15"/>
      </t>
    </mdx>
    <mdx n="0" f="v">
      <t c="6">
        <n x="11"/>
        <n x="56"/>
        <n x="2"/>
        <n x="56"/>
        <n x="2"/>
        <n x="15"/>
      </t>
    </mdx>
    <mdx n="0" f="v">
      <t c="6">
        <n x="11"/>
        <n x="56"/>
        <n x="2"/>
        <n x="56"/>
        <n x="2"/>
        <n x="15"/>
      </t>
    </mdx>
    <mdx n="0" f="v">
      <t c="4">
        <n x="11"/>
        <n x="56"/>
        <n x="2"/>
        <n x="56"/>
      </t>
    </mdx>
    <mdx n="0" f="v">
      <t c="4">
        <n x="1"/>
        <n x="57"/>
        <n x="158"/>
        <n x="4"/>
      </t>
    </mdx>
  </mdxMetadata>
  <valueMetadata count="85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4"/>
    </bk>
    <bk>
      <rc t="1" v="732"/>
    </bk>
    <bk>
      <rc t="1" v="735"/>
    </bk>
    <bk>
      <rc t="1" v="736"/>
    </bk>
    <bk>
      <rc t="1" v="737"/>
    </bk>
    <bk>
      <rc t="1" v="738"/>
    </bk>
    <bk>
      <rc t="1" v="739"/>
    </bk>
    <bk>
      <rc t="1" v="740"/>
    </bk>
    <bk>
      <rc t="1" v="741"/>
    </bk>
    <bk>
      <rc t="1" v="742"/>
    </bk>
    <bk>
      <rc t="1" v="733"/>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5"/>
    </bk>
    <bk>
      <rc t="1" v="843"/>
    </bk>
    <bk>
      <rc t="1" v="844"/>
    </bk>
    <bk>
      <rc t="1" v="846"/>
    </bk>
    <bk>
      <rc t="1" v="847"/>
    </bk>
    <bk>
      <rc t="1" v="848"/>
    </bk>
    <bk>
      <rc t="1" v="849"/>
    </bk>
    <bk>
      <rc t="1" v="850"/>
    </bk>
    <bk>
      <rc t="1" v="851"/>
    </bk>
    <bk>
      <rc t="1" v="852"/>
    </bk>
    <bk>
      <rc t="1" v="853"/>
    </bk>
    <bk>
      <rc t="1" v="854"/>
    </bk>
    <bk>
      <rc t="1" v="855"/>
    </bk>
    <bk>
      <rc t="1" v="856"/>
    </bk>
    <bk>
      <rc t="1" v="857"/>
    </bk>
    <bk>
      <rc t="1" v="858"/>
    </bk>
  </valueMetadata>
</metadata>
</file>

<file path=xl/sharedStrings.xml><?xml version="1.0" encoding="utf-8"?>
<sst xmlns="http://schemas.openxmlformats.org/spreadsheetml/2006/main" count="5029" uniqueCount="594">
  <si>
    <t>Financial Results</t>
  </si>
  <si>
    <t>Macro</t>
  </si>
  <si>
    <t>Foreign Exchange</t>
  </si>
  <si>
    <t>1Q2023</t>
  </si>
  <si>
    <t>1H2023</t>
  </si>
  <si>
    <t>9M2023</t>
  </si>
  <si>
    <t>1Q2024</t>
  </si>
  <si>
    <t>1H2024</t>
  </si>
  <si>
    <t>9M2024</t>
  </si>
  <si>
    <t>North America</t>
  </si>
  <si>
    <t>Latin America</t>
  </si>
  <si>
    <t>Listed Subsidiaries</t>
  </si>
  <si>
    <t>Outstanding EDP Shares</t>
  </si>
  <si>
    <t>Treasury Stock</t>
  </si>
  <si>
    <t>-</t>
  </si>
  <si>
    <t>Outstanding EDPR Shares</t>
  </si>
  <si>
    <t>of which owned by EDP</t>
  </si>
  <si>
    <t>EDP ownership</t>
  </si>
  <si>
    <t>Outstanding EDP Brasil Shares</t>
  </si>
  <si>
    <t>Income Statement</t>
  </si>
  <si>
    <t>2Q2023</t>
  </si>
  <si>
    <t>3Q2023</t>
  </si>
  <si>
    <t>4Q2023</t>
  </si>
  <si>
    <t>2Q2024</t>
  </si>
  <si>
    <t>3Q2024</t>
  </si>
  <si>
    <t>4Q2024</t>
  </si>
  <si>
    <t>Revenues</t>
  </si>
  <si>
    <t>% YoY</t>
  </si>
  <si>
    <t xml:space="preserve">Renewables, Clients &amp; EM </t>
  </si>
  <si>
    <t>Cost of Goods Sold</t>
  </si>
  <si>
    <t>Joint Ventures and Associates (1)</t>
  </si>
  <si>
    <t>- Adjustments (2)</t>
  </si>
  <si>
    <t>Recurring EBITDA (3)</t>
  </si>
  <si>
    <t>Amortisation and impairment (4)</t>
  </si>
  <si>
    <t>Unwinding of long term liabilities (5)</t>
  </si>
  <si>
    <t>Discontinued Operations</t>
  </si>
  <si>
    <t>Non-controlling Interests (6)</t>
  </si>
  <si>
    <t xml:space="preserve">At EDPR level: </t>
  </si>
  <si>
    <t>Attributable to free-float of EDPR (7)</t>
  </si>
  <si>
    <t xml:space="preserve">At EDP Brasil level: </t>
  </si>
  <si>
    <t>Attributable to free-float of EDP Brasil</t>
  </si>
  <si>
    <t>Iberia (Ex-wind) &amp; Other</t>
  </si>
  <si>
    <t>Recurring net profit (8)</t>
  </si>
  <si>
    <t>Outstanding Shares</t>
  </si>
  <si>
    <t>DPS</t>
  </si>
  <si>
    <t>Checks</t>
  </si>
  <si>
    <t>Revenues segments</t>
  </si>
  <si>
    <t>COGS segments</t>
  </si>
  <si>
    <t>Gross Profit total</t>
  </si>
  <si>
    <t>Gross Profit segments</t>
  </si>
  <si>
    <t>Operating costs total</t>
  </si>
  <si>
    <t>EBITDA total</t>
  </si>
  <si>
    <t>EBITDA segments</t>
  </si>
  <si>
    <t>Recurring EBITDA</t>
  </si>
  <si>
    <t>Provisions segments</t>
  </si>
  <si>
    <t>D&amp;A segments</t>
  </si>
  <si>
    <t>EBIT total</t>
  </si>
  <si>
    <t>EBIT segments</t>
  </si>
  <si>
    <t xml:space="preserve">Financial results </t>
  </si>
  <si>
    <t>Pre-tax Profit</t>
  </si>
  <si>
    <t>Non controlling Interest segments</t>
  </si>
  <si>
    <t>Net profit</t>
  </si>
  <si>
    <t>Balance Sheet</t>
  </si>
  <si>
    <t>Fin. investments &amp; assets held for sale (1)</t>
  </si>
  <si>
    <t>Non-controling Interest (1)</t>
  </si>
  <si>
    <t>Employee Benefits (€ million) (2)</t>
  </si>
  <si>
    <t>Brazil (3)</t>
  </si>
  <si>
    <t>EDP Espanha &amp; Other</t>
  </si>
  <si>
    <t>Derivatives associated with Debt (4)</t>
  </si>
  <si>
    <t>Net Debt/EBITDA (5)</t>
  </si>
  <si>
    <t>FFO/Adjusted Net Debt</t>
  </si>
  <si>
    <t>Debt by Interest Rate Type</t>
  </si>
  <si>
    <t>Floating</t>
  </si>
  <si>
    <t>Fixed</t>
  </si>
  <si>
    <t>Checks Balance Sheet</t>
  </si>
  <si>
    <t>Total Assets</t>
  </si>
  <si>
    <t>Total Equity</t>
  </si>
  <si>
    <t>Total Liabilities</t>
  </si>
  <si>
    <t>Total Equity + Total Liabilities</t>
  </si>
  <si>
    <t>Total Balance Sheet</t>
  </si>
  <si>
    <t>Total Employee Benefits (bef. Tax)</t>
  </si>
  <si>
    <t>Employee Benefits (Net of tax)</t>
  </si>
  <si>
    <t>Total Regulatory Receivables &amp; Change in Fair Value</t>
  </si>
  <si>
    <t>Regulatory Receivables (Net of tax)</t>
  </si>
  <si>
    <t>Checks Net Financial Debt</t>
  </si>
  <si>
    <t>Nominal Financial Debt segments</t>
  </si>
  <si>
    <t>Total Financial Debt</t>
  </si>
  <si>
    <t>Cash and cash equivalents segments</t>
  </si>
  <si>
    <t>EDP Consolidated Net Debt</t>
  </si>
  <si>
    <t>Cash Flow Statement</t>
  </si>
  <si>
    <t>Recurring CF from Operations (1)</t>
  </si>
  <si>
    <t>Maintenance capex (2)</t>
  </si>
  <si>
    <t>Change in Regulatory Receivables (3)</t>
  </si>
  <si>
    <t>Renewables, Clients &amp; EM</t>
  </si>
  <si>
    <t>Other (4)</t>
  </si>
  <si>
    <t>Recurring CF from Operations</t>
  </si>
  <si>
    <t>Recurring Organic Cash Flow</t>
  </si>
  <si>
    <t>Decrease/(Increase) in Net Debt</t>
  </si>
  <si>
    <t>Expansion Capex Segments</t>
  </si>
  <si>
    <t>Maintenance Capex Segments</t>
  </si>
  <si>
    <t>Total Capex</t>
  </si>
  <si>
    <t>Net expansion activity</t>
  </si>
  <si>
    <t>NFD check</t>
  </si>
  <si>
    <t>Wind &amp; Solar</t>
  </si>
  <si>
    <t>Hydro, Clients &amp; EM Iberia</t>
  </si>
  <si>
    <t>Hydro, Clients &amp; EM Brazil</t>
  </si>
  <si>
    <t>Hydro - Operating Data</t>
  </si>
  <si>
    <t>Installed Capacity (EBITDA+Equity MW)</t>
  </si>
  <si>
    <t>Installed Capacity (EBITDA MW)</t>
  </si>
  <si>
    <t>Portugal</t>
  </si>
  <si>
    <t>Pumping activity</t>
  </si>
  <si>
    <t>Run-of-River</t>
  </si>
  <si>
    <t>Reservoir</t>
  </si>
  <si>
    <t>Small-Hydro</t>
  </si>
  <si>
    <t>Spain</t>
  </si>
  <si>
    <t>Brazil</t>
  </si>
  <si>
    <t>Lajeado</t>
  </si>
  <si>
    <t>Peixe angical</t>
  </si>
  <si>
    <t>Energest Consolidated</t>
  </si>
  <si>
    <t>Installed Capacity (Equity MW)</t>
  </si>
  <si>
    <t>S. Manoel</t>
  </si>
  <si>
    <t>Cachoeira-Caldeirão</t>
  </si>
  <si>
    <t>Jari</t>
  </si>
  <si>
    <t>CAPEX</t>
  </si>
  <si>
    <t>Iberia</t>
  </si>
  <si>
    <t>Resources</t>
  </si>
  <si>
    <t>Iberia - Resources vs. LT Average (Avg.=0%)</t>
  </si>
  <si>
    <t>Brazil - GSF weighted average (%)</t>
  </si>
  <si>
    <t>Avg. Load Factors (%) (1)</t>
  </si>
  <si>
    <t>Electricity Output (GWh)</t>
  </si>
  <si>
    <t xml:space="preserve">Net Production </t>
  </si>
  <si>
    <t>Pumping</t>
  </si>
  <si>
    <t>CS&amp;EM Iberia - Market data</t>
  </si>
  <si>
    <t>Electricity final price (Spain), €/MWh (3)</t>
  </si>
  <si>
    <t>Supply Iberia - Operating Data</t>
  </si>
  <si>
    <t>Electricity (4)</t>
  </si>
  <si>
    <t>Liberalized - Residential (4)</t>
  </si>
  <si>
    <t>EM &amp; Thermal Iberia - Operating Data</t>
  </si>
  <si>
    <t>1Q2022</t>
  </si>
  <si>
    <t>2Q2022</t>
  </si>
  <si>
    <t>3Q2022</t>
  </si>
  <si>
    <t>4Q2022</t>
  </si>
  <si>
    <t>Installed Capacity (MW)</t>
  </si>
  <si>
    <t>CCGT</t>
  </si>
  <si>
    <t>Coal</t>
  </si>
  <si>
    <t>Coal (5)</t>
  </si>
  <si>
    <t>Thermal Brazil - Operating Data</t>
  </si>
  <si>
    <t>Electricity Networks</t>
  </si>
  <si>
    <t>Disco</t>
  </si>
  <si>
    <t>Transco</t>
  </si>
  <si>
    <t>OPEX Performance</t>
  </si>
  <si>
    <t>Controllable Costs (1)</t>
  </si>
  <si>
    <t>Capex Performance</t>
  </si>
  <si>
    <t>Capex (€ million) (2)</t>
  </si>
  <si>
    <t>Distribution (3)</t>
  </si>
  <si>
    <t>Transmission</t>
  </si>
  <si>
    <t>Operating Data</t>
  </si>
  <si>
    <t>RAB (€ million) (4)</t>
  </si>
  <si>
    <t xml:space="preserve">Portugal </t>
  </si>
  <si>
    <t>Spain (5)</t>
  </si>
  <si>
    <t>Networks</t>
  </si>
  <si>
    <t>Lenght of the networks (Km)</t>
  </si>
  <si>
    <t>Distribution</t>
  </si>
  <si>
    <t>DTCs (thous.)</t>
  </si>
  <si>
    <t>Energy Box (th)</t>
  </si>
  <si>
    <t>Customers Connected (th)</t>
  </si>
  <si>
    <t>% growth YoY</t>
  </si>
  <si>
    <t>Quality of service</t>
  </si>
  <si>
    <t>% Losses (6)</t>
  </si>
  <si>
    <t>EDP São Paulo</t>
  </si>
  <si>
    <t>Technical</t>
  </si>
  <si>
    <t>Commercial</t>
  </si>
  <si>
    <t>EDP Espírito Santo</t>
  </si>
  <si>
    <t>Remote orders (% of Total)</t>
  </si>
  <si>
    <t>Telemetering (%)</t>
  </si>
  <si>
    <t>Electricity Distributed (GWh)</t>
  </si>
  <si>
    <t>Financial Data (€ Million)</t>
  </si>
  <si>
    <t>High / Medium Voltage</t>
  </si>
  <si>
    <t>Low Voltage</t>
  </si>
  <si>
    <t>% of Total</t>
  </si>
  <si>
    <t>Very High / High / Medium Voltage</t>
  </si>
  <si>
    <t>Special Low Voltage</t>
  </si>
  <si>
    <t>Quality of Service</t>
  </si>
  <si>
    <t>Very High Voltage</t>
  </si>
  <si>
    <t xml:space="preserve">Brazil </t>
  </si>
  <si>
    <t>Financial Data (R$ Million)</t>
  </si>
  <si>
    <t>Gross Profit</t>
  </si>
  <si>
    <t>OPEX</t>
  </si>
  <si>
    <t>Other operating costs (net)</t>
  </si>
  <si>
    <t>Net Operating Costs</t>
  </si>
  <si>
    <t>Joint Ventures and Associates</t>
  </si>
  <si>
    <t>EBITDA</t>
  </si>
  <si>
    <t>Amortisation, impairment; Provisions</t>
  </si>
  <si>
    <t>EBIT</t>
  </si>
  <si>
    <t>Distribution - Financial Data (R$ Million)</t>
  </si>
  <si>
    <t>Distribution - Operating Data</t>
  </si>
  <si>
    <t>RAB (R$ million) Distribution</t>
  </si>
  <si>
    <t>Lenght of the networks (Km) Distribution</t>
  </si>
  <si>
    <t xml:space="preserve"> </t>
  </si>
  <si>
    <t>Free Customers</t>
  </si>
  <si>
    <t>Industrial</t>
  </si>
  <si>
    <t>Residential, Commercial &amp; Other</t>
  </si>
  <si>
    <t>Transmission - Financial Data (R$ million)</t>
  </si>
  <si>
    <t>Transmission - Operating Data</t>
  </si>
  <si>
    <t>RAB (R$ million) Transmission (7)</t>
  </si>
  <si>
    <t>Lenght of the networks (Km) Transmission</t>
  </si>
  <si>
    <t>Income Statement €</t>
  </si>
  <si>
    <t>EBITDA breakdown Iberia</t>
  </si>
  <si>
    <t>EBITDA breakdown Brazil</t>
  </si>
  <si>
    <t>EBITDA Total</t>
  </si>
  <si>
    <t>EBIT cross tables</t>
  </si>
  <si>
    <t>Capex Total</t>
  </si>
  <si>
    <t>Capex Brazil</t>
  </si>
  <si>
    <t xml:space="preserve">Capex Brazil Expansion </t>
  </si>
  <si>
    <t>RAB €</t>
  </si>
  <si>
    <t>Customers connected</t>
  </si>
  <si>
    <t>Electricity distributed</t>
  </si>
  <si>
    <t>Portugal financial statement</t>
  </si>
  <si>
    <t>Net operating costs</t>
  </si>
  <si>
    <t>Gross profit segments</t>
  </si>
  <si>
    <t>RAB</t>
  </si>
  <si>
    <t>Spain financial statement</t>
  </si>
  <si>
    <t>Brazil financial statement R$</t>
  </si>
  <si>
    <t>Net Operating costs</t>
  </si>
  <si>
    <t>Brazil financial statement €</t>
  </si>
  <si>
    <t>Distribution drivers</t>
  </si>
  <si>
    <t>gross profit segments</t>
  </si>
  <si>
    <t>Distribution operating data</t>
  </si>
  <si>
    <t>Transmission data</t>
  </si>
  <si>
    <t>EDPR</t>
  </si>
  <si>
    <t>Financial Data (€ million)</t>
  </si>
  <si>
    <t>Europe</t>
  </si>
  <si>
    <t>South America</t>
  </si>
  <si>
    <t>Other</t>
  </si>
  <si>
    <t>CAPEX (€ million)</t>
  </si>
  <si>
    <t>South America &amp; Other</t>
  </si>
  <si>
    <t>Operating data</t>
  </si>
  <si>
    <t>Total Capacity (EBITDA + Equity MW)</t>
  </si>
  <si>
    <t>Installed capacity (MW EBITDA)</t>
  </si>
  <si>
    <t>Wind</t>
  </si>
  <si>
    <t>Rest of Europe</t>
  </si>
  <si>
    <t>US</t>
  </si>
  <si>
    <t>Canada</t>
  </si>
  <si>
    <t>Mexico</t>
  </si>
  <si>
    <t>Chile</t>
  </si>
  <si>
    <t>APAC</t>
  </si>
  <si>
    <t>Solar (including storage)</t>
  </si>
  <si>
    <t>Vietnam</t>
  </si>
  <si>
    <t>Singapore</t>
  </si>
  <si>
    <t>Rest of APAC</t>
  </si>
  <si>
    <t>Installed Capacity (MW Equity)</t>
  </si>
  <si>
    <t>Wind Onshore</t>
  </si>
  <si>
    <t xml:space="preserve">Canada </t>
  </si>
  <si>
    <t>Wind Offshore</t>
  </si>
  <si>
    <t>Belgium</t>
  </si>
  <si>
    <t>UK</t>
  </si>
  <si>
    <t>Solar</t>
  </si>
  <si>
    <t>Electricity Output (GWh) (2)</t>
  </si>
  <si>
    <t>Avg. Selling Price</t>
  </si>
  <si>
    <t>Europe (€/MWh)</t>
  </si>
  <si>
    <t>North America (USD/MWh)</t>
  </si>
  <si>
    <t>South America ($R/MWh)</t>
  </si>
  <si>
    <t>APAC (€/MWh)</t>
  </si>
  <si>
    <t>Financial Data (US$ million)</t>
  </si>
  <si>
    <t>Electricity sales and other</t>
  </si>
  <si>
    <t>Income from Institutional Partnerships</t>
  </si>
  <si>
    <t>Other operating income</t>
  </si>
  <si>
    <t>Operating costs</t>
  </si>
  <si>
    <t>Supplies and services</t>
  </si>
  <si>
    <t>Personnel costs</t>
  </si>
  <si>
    <t>Other operating costs</t>
  </si>
  <si>
    <t>Share of profit from associates</t>
  </si>
  <si>
    <t>EBITDA / Revenues</t>
  </si>
  <si>
    <t>Provisions</t>
  </si>
  <si>
    <t>Depreciation and amortisation</t>
  </si>
  <si>
    <t>Amortisation of deferred income (government grants)</t>
  </si>
  <si>
    <t>EBITDA MW</t>
  </si>
  <si>
    <t>US PPA/Hedge</t>
  </si>
  <si>
    <t>US Merchant</t>
  </si>
  <si>
    <t>US West</t>
  </si>
  <si>
    <t>US Central</t>
  </si>
  <si>
    <t>US East</t>
  </si>
  <si>
    <t>Average Selling Price ($/MWh)</t>
  </si>
  <si>
    <t>Netherlands</t>
  </si>
  <si>
    <t>Average Selling Price (€/MWh)</t>
  </si>
  <si>
    <t>Spain (Including hedging)</t>
  </si>
  <si>
    <t>Financial Data (R$ million)</t>
  </si>
  <si>
    <t>Average Selling Price (R$/MWh) - Brasil</t>
  </si>
  <si>
    <t xml:space="preserve">Average Selling Price (€/MWh) - Chile </t>
  </si>
  <si>
    <t>Operating costs segments</t>
  </si>
  <si>
    <t>Pre-tax profit total</t>
  </si>
  <si>
    <t>Profit for the period total</t>
  </si>
  <si>
    <t>Equity holders of EDPR total</t>
  </si>
  <si>
    <t>Capex total</t>
  </si>
  <si>
    <t>Installed capacity EBITDA</t>
  </si>
  <si>
    <t>Wind Europe segments</t>
  </si>
  <si>
    <t>Wind NA segments</t>
  </si>
  <si>
    <t>Wind LatAm segments</t>
  </si>
  <si>
    <t>Solar Europe segments</t>
  </si>
  <si>
    <t>Solar NA segments</t>
  </si>
  <si>
    <t>Solar APAC segments</t>
  </si>
  <si>
    <t>Installed capacity MW Equity</t>
  </si>
  <si>
    <t>Wind onshore</t>
  </si>
  <si>
    <t>Wind offshore</t>
  </si>
  <si>
    <t>Electricity output</t>
  </si>
  <si>
    <t>Total</t>
  </si>
  <si>
    <t>Europe segments</t>
  </si>
  <si>
    <t>North America segments</t>
  </si>
  <si>
    <t>LatAm segments</t>
  </si>
  <si>
    <t>APAC segments</t>
  </si>
  <si>
    <t>North America financials $USD</t>
  </si>
  <si>
    <t>North America financials €Eur</t>
  </si>
  <si>
    <t>EBITDA Cross tables</t>
  </si>
  <si>
    <t>EBITDA MW Cross tables</t>
  </si>
  <si>
    <t xml:space="preserve">Production </t>
  </si>
  <si>
    <t>Production Cross tables</t>
  </si>
  <si>
    <t>Europe financials</t>
  </si>
  <si>
    <t>EBITDA MW ROE</t>
  </si>
  <si>
    <t>Production Spain</t>
  </si>
  <si>
    <t>Production w/ capacity payment Spain</t>
  </si>
  <si>
    <t>Production ROE</t>
  </si>
  <si>
    <t>LatAm Financials R$</t>
  </si>
  <si>
    <t>LatAm Financials €</t>
  </si>
  <si>
    <t>Ocean Winds</t>
  </si>
  <si>
    <t>Portfolio</t>
  </si>
  <si>
    <t>MW Gross</t>
  </si>
  <si>
    <t>CoD</t>
  </si>
  <si>
    <t>%OW</t>
  </si>
  <si>
    <t>Technology</t>
  </si>
  <si>
    <t>PPA/Tariff</t>
  </si>
  <si>
    <t>Status</t>
  </si>
  <si>
    <t>Total Portfolio</t>
  </si>
  <si>
    <t>Operating Assets</t>
  </si>
  <si>
    <t>Installed Capacity (MW) (1)</t>
  </si>
  <si>
    <t>Rest of Europe (2)</t>
  </si>
  <si>
    <t>Rest of North America (3)</t>
  </si>
  <si>
    <t>Brazil &amp; Others</t>
  </si>
  <si>
    <t>Hydro</t>
  </si>
  <si>
    <t>Gas/ CCGT</t>
  </si>
  <si>
    <t>TOTAL</t>
  </si>
  <si>
    <t>Of Which:</t>
  </si>
  <si>
    <t>Electricity Generation (GWh)</t>
  </si>
  <si>
    <t>Rest of the North America (3)</t>
  </si>
  <si>
    <t xml:space="preserve">Regulated Networks: Asset and Performance indicators   </t>
  </si>
  <si>
    <t>RAB (€ million)</t>
  </si>
  <si>
    <t>Brazil (R$ million)</t>
  </si>
  <si>
    <t>Transmission (6)</t>
  </si>
  <si>
    <t>TOTAL  RAB</t>
  </si>
  <si>
    <t>% Losses (7)</t>
  </si>
  <si>
    <t>EBITDA MWs</t>
  </si>
  <si>
    <t>Installed Capacity Wind</t>
  </si>
  <si>
    <t>Installed Capacity Solar</t>
  </si>
  <si>
    <t>Installed Capacity Hydro</t>
  </si>
  <si>
    <t>Installed Capacity Gas</t>
  </si>
  <si>
    <t>Installed Capacity Coal</t>
  </si>
  <si>
    <t>Installed Capacity Other</t>
  </si>
  <si>
    <t>Total 2</t>
  </si>
  <si>
    <t>Generation</t>
  </si>
  <si>
    <t>Generation Wind</t>
  </si>
  <si>
    <t>Generation Solar</t>
  </si>
  <si>
    <t>Generation Hydro</t>
  </si>
  <si>
    <t>Generation CCGT</t>
  </si>
  <si>
    <t>Generation Coal</t>
  </si>
  <si>
    <t>Generation Other</t>
  </si>
  <si>
    <t>Sustainability performance</t>
  </si>
  <si>
    <t>Environment</t>
  </si>
  <si>
    <t>Renewable generation (%)</t>
  </si>
  <si>
    <t>Greenhouse gas emissions</t>
  </si>
  <si>
    <t>Scope 1 &amp; 2 Emissions Intensity (gCO2/kWh)</t>
  </si>
  <si>
    <t>Scope 1 GHG Emissions (ktCO2eq) (1)</t>
  </si>
  <si>
    <t>Scope 2 GHG Emissions (ktCO2eq) (2)</t>
  </si>
  <si>
    <t>Air quality</t>
  </si>
  <si>
    <t>NOx emissions (kt)</t>
  </si>
  <si>
    <t>SO2 emissions (kt)</t>
  </si>
  <si>
    <t>Particulate matter emissions (kt)</t>
  </si>
  <si>
    <t>Water management</t>
  </si>
  <si>
    <t>Total freshwater withdrawn (103m3)</t>
  </si>
  <si>
    <t>Total freshwater consumed  (103m3)</t>
  </si>
  <si>
    <t>Coal &amp; Waste management</t>
  </si>
  <si>
    <t>Total waste disposal (t)</t>
  </si>
  <si>
    <t>Total recovered waste (%)</t>
  </si>
  <si>
    <t>Environmental Matters</t>
  </si>
  <si>
    <t>Investments (€m)</t>
  </si>
  <si>
    <t>Expenses (€m)</t>
  </si>
  <si>
    <t>Business Model &amp; Innovation</t>
  </si>
  <si>
    <t>Sustainable Mobility</t>
  </si>
  <si>
    <t>Light-duty fleet electrification (%)</t>
  </si>
  <si>
    <t>Electric charging points (#)</t>
  </si>
  <si>
    <t>Clients w/ electric mob. solutions (#)</t>
  </si>
  <si>
    <t>New market opportunities</t>
  </si>
  <si>
    <t>Smart meters in Iberia (# m)</t>
  </si>
  <si>
    <t>Smart meters in Brazil (# m)</t>
  </si>
  <si>
    <t>Energy Services Revenues / Turnover (%)</t>
  </si>
  <si>
    <t>Energy Efficiency Services Revenues (€ m)</t>
  </si>
  <si>
    <t>Low carbon economy</t>
  </si>
  <si>
    <t>EBITDA in Renewables (%)</t>
  </si>
  <si>
    <t>CAPEX in Renewables (%)</t>
  </si>
  <si>
    <t>Revenues from coal (%)</t>
  </si>
  <si>
    <t>Human Capital</t>
  </si>
  <si>
    <t xml:space="preserve">Employment </t>
  </si>
  <si>
    <t>Employees (#)</t>
  </si>
  <si>
    <t>Female employees (%)</t>
  </si>
  <si>
    <t>Turnover (%)</t>
  </si>
  <si>
    <t>Trainning</t>
  </si>
  <si>
    <t>Total hours of training (h)</t>
  </si>
  <si>
    <t>Employees with training (%)</t>
  </si>
  <si>
    <t>Direct training investment (€ th)</t>
  </si>
  <si>
    <t>Health and Safety</t>
  </si>
  <si>
    <t>Accidents with lost workdays EDP (3)</t>
  </si>
  <si>
    <t>Accidents with lost workdays contractors (3)</t>
  </si>
  <si>
    <t>Fatal work-related injuries EDP</t>
  </si>
  <si>
    <t>Fatal work-related injuries contractors</t>
  </si>
  <si>
    <t>Frequency rate EDP</t>
  </si>
  <si>
    <t>Frequency rate contractors</t>
  </si>
  <si>
    <t>Digitalization &amp; Innovation</t>
  </si>
  <si>
    <t>Cybersecurity (bitsight rating)</t>
  </si>
  <si>
    <t>Selfcare Interactions (%)</t>
  </si>
  <si>
    <t>Electronic Invoices  (%)</t>
  </si>
  <si>
    <t xml:space="preserve">Predictive Maintenance (%) </t>
  </si>
  <si>
    <t>Systems in the cloud (%)</t>
  </si>
  <si>
    <t>Headcount in Collaborative Initiatives (%)</t>
  </si>
  <si>
    <t>Innovation Totex (€m)</t>
  </si>
  <si>
    <t xml:space="preserve">Employees in innovation areas (#) </t>
  </si>
  <si>
    <t xml:space="preserve">Ongoing investments (#) </t>
  </si>
  <si>
    <t>VC Investment (€m)</t>
  </si>
  <si>
    <t>VC Investment cumulative (€m)</t>
  </si>
  <si>
    <t>,</t>
  </si>
  <si>
    <t>* Only Seabed secured.</t>
  </si>
  <si>
    <t>Environmental Fees and Penalties (€m)</t>
  </si>
  <si>
    <t>FY24</t>
  </si>
  <si>
    <t>Avg. EUR/USD for the period</t>
  </si>
  <si>
    <t>EUR/USD at the end of the period</t>
  </si>
  <si>
    <t>Avg. EUR/R$ for the period</t>
  </si>
  <si>
    <t>EUR/R$ at the end of the period</t>
  </si>
  <si>
    <t>Hungary</t>
  </si>
  <si>
    <t>Arven - Shetland Islands*</t>
  </si>
  <si>
    <t>Australia</t>
  </si>
  <si>
    <t>N.A</t>
  </si>
  <si>
    <t>Corpor. Activ. &amp;
Adjustments</t>
  </si>
  <si>
    <t>Personnel costs and employee benefits</t>
  </si>
  <si>
    <t>Net financial interest</t>
  </si>
  <si>
    <t>Capitalized financial costs</t>
  </si>
  <si>
    <t>Net foreign exchange differences and derivatives</t>
  </si>
  <si>
    <t>Other Financials</t>
  </si>
  <si>
    <t>Income Taxes</t>
  </si>
  <si>
    <t xml:space="preserve">Effective Tax rate (%) </t>
  </si>
  <si>
    <t>Extraordinary Contribution for the Energy Sector</t>
  </si>
  <si>
    <t>Net Profit Attributable to EDP Shareholders</t>
  </si>
  <si>
    <t>- Adjustments (1)</t>
  </si>
  <si>
    <t>Assets (€ million)</t>
  </si>
  <si>
    <t>Property, plant and equipment, net</t>
  </si>
  <si>
    <t>Right-of-use assets</t>
  </si>
  <si>
    <t xml:space="preserve">Intangible assets, net </t>
  </si>
  <si>
    <t>Goodwill</t>
  </si>
  <si>
    <t>Tax assets, deferred and current</t>
  </si>
  <si>
    <t>Inventories</t>
  </si>
  <si>
    <t>Other assets, net</t>
  </si>
  <si>
    <t>Collateral deposits</t>
  </si>
  <si>
    <t>Cash and cash equivalents</t>
  </si>
  <si>
    <t>Equity (€ million)</t>
  </si>
  <si>
    <t>Equity attributable to equity holders of EDP</t>
  </si>
  <si>
    <t>Liabilities (€ million)</t>
  </si>
  <si>
    <t>Financial debt, of wich:</t>
  </si>
  <si>
    <t>Medium and long-term</t>
  </si>
  <si>
    <t>Short term</t>
  </si>
  <si>
    <t>Employee benefits (detail below)</t>
  </si>
  <si>
    <t>Institutional partnership liability in US</t>
  </si>
  <si>
    <t>Tax liabilities, deferred and current</t>
  </si>
  <si>
    <t>Deferred income from inst. partnerships</t>
  </si>
  <si>
    <t>Other liabilities, net</t>
  </si>
  <si>
    <t>IFRS 16</t>
  </si>
  <si>
    <t>Total Equity and Liabilities</t>
  </si>
  <si>
    <t>Employee Benefits (bef. Tax)</t>
  </si>
  <si>
    <t>Pensions</t>
  </si>
  <si>
    <t>Medical care and other</t>
  </si>
  <si>
    <t>Deferred tax on Employee benefits (-)</t>
  </si>
  <si>
    <t>Regulatory Receivables (€ million)</t>
  </si>
  <si>
    <t>Regulatory Receivables &amp; Change in Fair Value</t>
  </si>
  <si>
    <t>Deferred tax on Regulat. Receivables (-)</t>
  </si>
  <si>
    <t>Net Financial Debt (€ million)</t>
  </si>
  <si>
    <t>Nominal Financial Debt</t>
  </si>
  <si>
    <t>EDP S.A., EDP Finance BV and Other</t>
  </si>
  <si>
    <t>EDP Renováveis</t>
  </si>
  <si>
    <t>EDP Brasil</t>
  </si>
  <si>
    <t>Accrued Interest on Debt</t>
  </si>
  <si>
    <t>Fair Value of Hedged Debt</t>
  </si>
  <si>
    <t>Collateral deposits associated with Debt</t>
  </si>
  <si>
    <t>Hybrid adjustment (50% equity content)</t>
  </si>
  <si>
    <t xml:space="preserve">Total Financial Debt </t>
  </si>
  <si>
    <t>EDP Espanha</t>
  </si>
  <si>
    <t>Financial assets at fair value through P&amp;L &amp; Other</t>
  </si>
  <si>
    <t>Cash Flow Statement (€ million)</t>
  </si>
  <si>
    <t>Change in operating working capital, taxes and other</t>
  </si>
  <si>
    <t>Net interests paid</t>
  </si>
  <si>
    <t>Payments to Institutional Partnerships US</t>
  </si>
  <si>
    <t xml:space="preserve">Other </t>
  </si>
  <si>
    <t xml:space="preserve">Net Expansion </t>
  </si>
  <si>
    <t>Dividends paid to EDP Shareholders</t>
  </si>
  <si>
    <t>Effect of exchange rate fluctuations</t>
  </si>
  <si>
    <t>Other (including one-off adjustments)</t>
  </si>
  <si>
    <t>Capex (€ million)</t>
  </si>
  <si>
    <t>Expansion</t>
  </si>
  <si>
    <t>Maintenance</t>
  </si>
  <si>
    <t>Consolidated Capex</t>
  </si>
  <si>
    <t>Net expansion activity (€ million)</t>
  </si>
  <si>
    <t>Expansion Capex</t>
  </si>
  <si>
    <t xml:space="preserve">Financial investments </t>
  </si>
  <si>
    <t xml:space="preserve">Proceeds Asset rotation </t>
  </si>
  <si>
    <t>Proceeds from TEI in US</t>
  </si>
  <si>
    <t>Acquisitions and disposals</t>
  </si>
  <si>
    <t>Income Statement (€ million)</t>
  </si>
  <si>
    <t>Amortisation, impairments; Provision</t>
  </si>
  <si>
    <t>Wind &amp; Solar - Key Aggregate drivers</t>
  </si>
  <si>
    <t>Wind resources vs. LT Average (P50)</t>
  </si>
  <si>
    <t>Output (GWh)</t>
  </si>
  <si>
    <t>Average selling price (€/MWh)</t>
  </si>
  <si>
    <t>Electricity spot price (Spain), €/MWh</t>
  </si>
  <si>
    <t>Iberian Electricity 1Y Fwd Price (€/MWh)</t>
  </si>
  <si>
    <t>CO2 allowances (EUA), €/ton</t>
  </si>
  <si>
    <t>Mibgas, €/MWh</t>
  </si>
  <si>
    <t>Brent, USD/bbl</t>
  </si>
  <si>
    <t>Portfolio of Clients (th)</t>
  </si>
  <si>
    <t>Portugal - Liberalized</t>
  </si>
  <si>
    <t>Portugal - Regulated</t>
  </si>
  <si>
    <t>Spain - Liberalized</t>
  </si>
  <si>
    <t>Gas</t>
  </si>
  <si>
    <t>Dual fuel penetration rate (%)</t>
  </si>
  <si>
    <t>Services to contracts ratio (%)</t>
  </si>
  <si>
    <t>Volume of electricity sold (GWh)</t>
  </si>
  <si>
    <t>Liberalized - Residential</t>
  </si>
  <si>
    <t>Liberalized - Business</t>
  </si>
  <si>
    <t>Regulated</t>
  </si>
  <si>
    <t>Volume of gas sold (GWh)</t>
  </si>
  <si>
    <t>Load Factors (%)</t>
  </si>
  <si>
    <t>Generation Output (GWh)</t>
  </si>
  <si>
    <t>Electricity output (GWh)</t>
  </si>
  <si>
    <t>Availability</t>
  </si>
  <si>
    <t>Iberia (€/Supply point)</t>
  </si>
  <si>
    <t>Brazil (R$/Supply point)</t>
  </si>
  <si>
    <t>Non-regulated</t>
  </si>
  <si>
    <t>Concession fees</t>
  </si>
  <si>
    <t>Regulated revenues</t>
  </si>
  <si>
    <t>Reg. EBITDA (RAP adj.costs &amp; taxes)</t>
  </si>
  <si>
    <t>Construction Revenues</t>
  </si>
  <si>
    <t>Financial Revenues</t>
  </si>
  <si>
    <t xml:space="preserve">EBIT </t>
  </si>
  <si>
    <t>EBITDA/Revenues</t>
  </si>
  <si>
    <t>Financial income/(expense)</t>
  </si>
  <si>
    <t>Pre-tax profit</t>
  </si>
  <si>
    <t>Income taxes</t>
  </si>
  <si>
    <t>Profit of the period</t>
  </si>
  <si>
    <t>Equity holders of EDPR</t>
  </si>
  <si>
    <t>Non-controlling interests</t>
  </si>
  <si>
    <t>France</t>
  </si>
  <si>
    <t>Poland</t>
  </si>
  <si>
    <t>Romania</t>
  </si>
  <si>
    <t>Italy</t>
  </si>
  <si>
    <t>Greece</t>
  </si>
  <si>
    <t>Production w/ capacity complement</t>
  </si>
  <si>
    <t>Standard Production</t>
  </si>
  <si>
    <t>Above/(below) Standard Production</t>
  </si>
  <si>
    <t>Production w/o capacity complement</t>
  </si>
  <si>
    <t>Realised pool price (€/MWh)</t>
  </si>
  <si>
    <t>Regulatory Adjustment on Standard GWh (€m)</t>
  </si>
  <si>
    <t>Remuneration to Investment (€m)</t>
  </si>
  <si>
    <t>Hedging gains/(losses) (€m)</t>
  </si>
  <si>
    <t>FiT</t>
  </si>
  <si>
    <t>Installed</t>
  </si>
  <si>
    <t>CfD</t>
  </si>
  <si>
    <t>CfD/PPA</t>
  </si>
  <si>
    <t>Caledonia*</t>
  </si>
  <si>
    <t>Fixed + Floating</t>
  </si>
  <si>
    <t>Under development</t>
  </si>
  <si>
    <t>&gt;2030</t>
  </si>
  <si>
    <t>Under construction</t>
  </si>
  <si>
    <t>SouthCoast*</t>
  </si>
  <si>
    <t>Bluepoint*</t>
  </si>
  <si>
    <t>Golden State*</t>
  </si>
  <si>
    <t>Korea Floating Wind*</t>
  </si>
  <si>
    <t>Hanbando*</t>
  </si>
  <si>
    <t>High Sea Wind*</t>
  </si>
  <si>
    <t/>
  </si>
  <si>
    <t>Windplus</t>
  </si>
  <si>
    <t>SeaMade</t>
  </si>
  <si>
    <t>United Kingdom</t>
  </si>
  <si>
    <t>Moray East</t>
  </si>
  <si>
    <t>Moray West</t>
  </si>
  <si>
    <t>EFGL</t>
  </si>
  <si>
    <t>Normoutier</t>
  </si>
  <si>
    <t>Le Tréport</t>
  </si>
  <si>
    <t>United States</t>
  </si>
  <si>
    <t>B&amp;C-Wind</t>
  </si>
  <si>
    <t>South Korea</t>
  </si>
  <si>
    <t>EFLO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</si>
</sst>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 _€_-;\-* #,##0.00\ _€_-;_-* &quot;-&quot;??\ _€_-;_-@_-"/>
    <numFmt numFmtId="165" formatCode="[$-816]mmm/yy;@"/>
    <numFmt numFmtId="166" formatCode="0.0%"/>
    <numFmt numFmtId="167" formatCode="0.000000"/>
    <numFmt numFmtId="168" formatCode="#,##0.00;\(#,##0.00\);&quot;-&quot;"/>
    <numFmt numFmtId="169" formatCode="[$-409]mmm\-yy;@"/>
    <numFmt numFmtId="170" formatCode="#.##00;\(#.##00\);&quot;-&quot;"/>
    <numFmt numFmtId="171" formatCode="#,##0;\(#,##0\);\-"/>
    <numFmt numFmtId="172" formatCode="0.000"/>
    <numFmt numFmtId="173" formatCode="#,##0.0;\(#,##0.0\);\-"/>
    <numFmt numFmtId="174" formatCode="0.0"/>
    <numFmt numFmtId="175" formatCode="#,##0.00;\(#,##0.00\);\-"/>
    <numFmt numFmtId="176" formatCode="\&gt;#"/>
    <numFmt numFmtId="177" formatCode="#,##0.0"/>
    <numFmt numFmtId="178" formatCode="0.00000000"/>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name val="Arial"/>
      <family val="2"/>
    </font>
    <font>
      <sz val="9"/>
      <name val="Tahoma"/>
      <family val="2"/>
    </font>
    <font>
      <sz val="26"/>
      <name val="EDP Preon"/>
      <family val="3"/>
    </font>
    <font>
      <b/>
      <sz val="20"/>
      <name val="EDP Preon Thin"/>
      <family val="3"/>
    </font>
    <font>
      <b/>
      <sz val="20"/>
      <color theme="1"/>
      <name val="EDP Preon Thin"/>
      <family val="3"/>
    </font>
    <font>
      <b/>
      <sz val="18"/>
      <name val="Calibri"/>
      <family val="2"/>
      <scheme val="minor"/>
    </font>
    <font>
      <b/>
      <sz val="20"/>
      <color theme="1"/>
      <name val="Mulish"/>
    </font>
    <font>
      <b/>
      <sz val="20"/>
      <name val="Mulish"/>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i/>
      <sz val="11"/>
      <color theme="0" tint="-0.499984740745262"/>
      <name val="Calibri"/>
      <family val="2"/>
      <scheme val="minor"/>
    </font>
    <font>
      <sz val="10"/>
      <name val="Calibri"/>
      <family val="2"/>
      <scheme val="minor"/>
    </font>
    <font>
      <sz val="10"/>
      <color indexed="10"/>
      <name val="Calibri"/>
      <family val="2"/>
      <scheme val="minor"/>
    </font>
    <font>
      <b/>
      <sz val="10"/>
      <color theme="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26"/>
      <color rgb="FF3E8077"/>
      <name val="Mulish"/>
    </font>
    <font>
      <b/>
      <sz val="20"/>
      <color rgb="FF3E8077"/>
      <name val="Mulish"/>
    </font>
    <font>
      <b/>
      <sz val="11"/>
      <color rgb="FF3E8077"/>
      <name val="Calibri"/>
      <family val="2"/>
      <scheme val="minor"/>
    </font>
    <font>
      <b/>
      <sz val="24"/>
      <color rgb="FF3E8077"/>
      <name val="Mulish"/>
    </font>
    <font>
      <b/>
      <sz val="16"/>
      <color rgb="FF3E8077"/>
      <name val="Mulish"/>
    </font>
    <font>
      <u/>
      <sz val="11"/>
      <color theme="10"/>
      <name val="Calibri"/>
      <family val="2"/>
      <scheme val="minor"/>
    </font>
    <font>
      <sz val="11"/>
      <color rgb="FFFF0000"/>
      <name val="Calibri"/>
      <family val="2"/>
      <scheme val="minor"/>
    </font>
    <font>
      <i/>
      <sz val="11"/>
      <color rgb="FFFF0000"/>
      <name val="Calibri"/>
      <family val="2"/>
      <scheme val="minor"/>
    </font>
    <font>
      <b/>
      <sz val="11"/>
      <color rgb="FFFF0000"/>
      <name val="Calibri"/>
      <family val="2"/>
      <scheme val="minor"/>
    </font>
    <font>
      <b/>
      <sz val="11"/>
      <color rgb="FF92D050"/>
      <name val="Calibri"/>
      <family val="2"/>
      <scheme val="minor"/>
    </font>
    <font>
      <b/>
      <sz val="11"/>
      <color theme="9"/>
      <name val="Calibri"/>
      <family val="2"/>
      <scheme val="minor"/>
    </font>
    <font>
      <sz val="10"/>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b/>
      <sz val="10"/>
      <color rgb="FFFF000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3E8077"/>
        <bgColor indexed="64"/>
      </patternFill>
    </fill>
    <fill>
      <patternFill patternType="solid">
        <fgColor rgb="FF8CA7AF"/>
        <bgColor indexed="64"/>
      </patternFill>
    </fill>
    <fill>
      <patternFill patternType="solid">
        <fgColor rgb="FF2E6059"/>
        <bgColor indexed="64"/>
      </patternFill>
    </fill>
    <fill>
      <patternFill patternType="solid">
        <fgColor rgb="FF61828B"/>
        <bgColor indexed="64"/>
      </patternFill>
    </fill>
    <fill>
      <patternFill patternType="solid">
        <fgColor theme="7"/>
        <bgColor indexed="64"/>
      </patternFill>
    </fill>
  </fills>
  <borders count="7">
    <border>
      <left/>
      <right/>
      <top/>
      <bottom/>
      <diagonal/>
    </border>
    <border>
      <left/>
      <right/>
      <top/>
      <bottom style="thin">
        <color indexed="64"/>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8" fontId="6" fillId="0" borderId="0">
      <alignment horizontal="left" wrapText="1"/>
    </xf>
    <xf numFmtId="169" fontId="7" fillId="0" borderId="0"/>
    <xf numFmtId="0" fontId="29" fillId="0" borderId="0" applyNumberFormat="0" applyFill="0" applyBorder="0" applyAlignment="0" applyProtection="0"/>
  </cellStyleXfs>
  <cellXfs count="510">
    <xf numFmtId="0" fontId="0" fillId="0" borderId="0" xfId="0"/>
    <xf numFmtId="9" fontId="0" fillId="0" borderId="0" xfId="0" applyNumberFormat="1"/>
    <xf numFmtId="165" fontId="3" fillId="0" borderId="0" xfId="0" applyNumberFormat="1" applyFont="1" applyAlignment="1">
      <alignment vertical="center"/>
    </xf>
    <xf numFmtId="165" fontId="4" fillId="0" borderId="0" xfId="0" applyNumberFormat="1" applyFont="1" applyAlignment="1">
      <alignment vertical="center"/>
    </xf>
    <xf numFmtId="0" fontId="0" fillId="0" borderId="0" xfId="0" applyAlignment="1">
      <alignment vertical="center"/>
    </xf>
    <xf numFmtId="0" fontId="2" fillId="0" borderId="0" xfId="0" applyFont="1" applyAlignment="1">
      <alignment vertical="center"/>
    </xf>
    <xf numFmtId="0" fontId="2" fillId="0" borderId="0" xfId="0" applyFont="1"/>
    <xf numFmtId="1" fontId="0" fillId="0" borderId="0" xfId="0" applyNumberFormat="1"/>
    <xf numFmtId="2" fontId="0" fillId="0" borderId="0" xfId="0" applyNumberFormat="1"/>
    <xf numFmtId="0" fontId="0" fillId="0" borderId="0" xfId="0" applyAlignment="1">
      <alignment horizontal="left" indent="1"/>
    </xf>
    <xf numFmtId="167" fontId="3" fillId="0" borderId="0" xfId="0" applyNumberFormat="1" applyFont="1" applyAlignment="1">
      <alignment vertical="center"/>
    </xf>
    <xf numFmtId="167" fontId="3" fillId="0" borderId="0" xfId="3" applyNumberFormat="1" applyFont="1" applyAlignment="1">
      <alignment vertical="center"/>
    </xf>
    <xf numFmtId="167" fontId="4" fillId="0" borderId="0" xfId="0" applyNumberFormat="1" applyFont="1" applyAlignment="1">
      <alignment horizontal="left" vertical="center"/>
    </xf>
    <xf numFmtId="167" fontId="4" fillId="0" borderId="0" xfId="0" applyNumberFormat="1" applyFont="1" applyAlignment="1">
      <alignment horizontal="left" vertical="center" indent="1"/>
    </xf>
    <xf numFmtId="167" fontId="4" fillId="0" borderId="0" xfId="0" applyNumberFormat="1" applyFont="1" applyAlignment="1">
      <alignment vertical="center"/>
    </xf>
    <xf numFmtId="170" fontId="4" fillId="0" borderId="0" xfId="0" applyNumberFormat="1" applyFont="1" applyAlignment="1">
      <alignment horizontal="left" vertical="center"/>
    </xf>
    <xf numFmtId="170" fontId="4" fillId="0" borderId="0" xfId="0" applyNumberFormat="1" applyFont="1" applyAlignment="1">
      <alignment vertical="center"/>
    </xf>
    <xf numFmtId="170" fontId="5" fillId="0" borderId="0" xfId="0" applyNumberFormat="1" applyFont="1" applyAlignment="1">
      <alignment horizontal="left" vertical="center" indent="1"/>
    </xf>
    <xf numFmtId="0" fontId="4" fillId="0" borderId="0" xfId="0" applyFont="1" applyAlignment="1">
      <alignment vertical="center"/>
    </xf>
    <xf numFmtId="170" fontId="4" fillId="0" borderId="0" xfId="0" applyNumberFormat="1" applyFont="1" applyAlignment="1">
      <alignment horizontal="left" vertical="center" indent="1"/>
    </xf>
    <xf numFmtId="0" fontId="0" fillId="0" borderId="0" xfId="0" applyAlignment="1">
      <alignment horizontal="left"/>
    </xf>
    <xf numFmtId="0" fontId="0" fillId="0" borderId="0" xfId="0" applyAlignment="1">
      <alignment horizontal="left" indent="2"/>
    </xf>
    <xf numFmtId="1" fontId="8" fillId="0" borderId="0" xfId="0" applyNumberFormat="1" applyFont="1" applyAlignment="1">
      <alignment vertical="center"/>
    </xf>
    <xf numFmtId="165" fontId="8" fillId="0" borderId="0" xfId="0" applyNumberFormat="1" applyFont="1" applyAlignment="1">
      <alignment vertical="center"/>
    </xf>
    <xf numFmtId="170" fontId="3" fillId="0" borderId="0" xfId="0" applyNumberFormat="1" applyFont="1" applyAlignment="1">
      <alignment vertical="center"/>
    </xf>
    <xf numFmtId="171" fontId="0" fillId="0" borderId="0" xfId="0" applyNumberFormat="1" applyAlignment="1">
      <alignment horizontal="center"/>
    </xf>
    <xf numFmtId="171" fontId="2" fillId="0" borderId="0" xfId="0" applyNumberFormat="1" applyFont="1" applyAlignment="1">
      <alignment horizontal="center"/>
    </xf>
    <xf numFmtId="9" fontId="0" fillId="0" borderId="0" xfId="2" applyFont="1" applyAlignment="1">
      <alignment horizontal="center"/>
    </xf>
    <xf numFmtId="0" fontId="0" fillId="0" borderId="0" xfId="0" applyAlignment="1">
      <alignment horizontal="center"/>
    </xf>
    <xf numFmtId="171" fontId="10" fillId="0" borderId="0" xfId="0" applyNumberFormat="1" applyFont="1" applyAlignment="1">
      <alignment horizontal="center" vertical="center"/>
    </xf>
    <xf numFmtId="171" fontId="0" fillId="0" borderId="0" xfId="1" applyNumberFormat="1" applyFont="1" applyFill="1" applyAlignment="1">
      <alignment horizontal="center"/>
    </xf>
    <xf numFmtId="0" fontId="12" fillId="0" borderId="0" xfId="0" applyFont="1" applyAlignment="1">
      <alignment vertical="center"/>
    </xf>
    <xf numFmtId="0" fontId="2" fillId="0" borderId="0" xfId="0" applyFont="1" applyAlignment="1">
      <alignment horizontal="left"/>
    </xf>
    <xf numFmtId="167" fontId="13" fillId="0" borderId="0" xfId="0" applyNumberFormat="1" applyFont="1" applyAlignment="1">
      <alignment vertical="center"/>
    </xf>
    <xf numFmtId="0" fontId="3" fillId="0" borderId="0" xfId="0" applyFont="1" applyAlignment="1">
      <alignment vertical="center"/>
    </xf>
    <xf numFmtId="0" fontId="4" fillId="0" borderId="0" xfId="0" applyFont="1" applyAlignment="1">
      <alignment horizontal="left" vertical="center"/>
    </xf>
    <xf numFmtId="167" fontId="3" fillId="0" borderId="0" xfId="0" applyNumberFormat="1" applyFont="1" applyAlignment="1">
      <alignment horizontal="left"/>
    </xf>
    <xf numFmtId="0" fontId="0" fillId="0" borderId="0" xfId="0" applyAlignment="1">
      <alignment horizontal="left" vertical="center" indent="1"/>
    </xf>
    <xf numFmtId="0" fontId="0" fillId="0" borderId="0" xfId="0" applyAlignment="1">
      <alignment horizontal="left" vertical="center" indent="2"/>
    </xf>
    <xf numFmtId="0" fontId="3" fillId="0" borderId="0" xfId="0" applyFont="1" applyAlignment="1">
      <alignment horizontal="left" vertical="center"/>
    </xf>
    <xf numFmtId="0" fontId="3" fillId="0" borderId="0" xfId="0" applyFont="1"/>
    <xf numFmtId="0" fontId="4" fillId="0" borderId="0" xfId="0" applyFont="1" applyAlignment="1">
      <alignment horizontal="left"/>
    </xf>
    <xf numFmtId="0" fontId="0" fillId="3" borderId="0" xfId="0" applyFill="1"/>
    <xf numFmtId="0" fontId="4" fillId="0" borderId="0" xfId="0" applyFont="1" applyAlignment="1">
      <alignment horizontal="left" indent="1"/>
    </xf>
    <xf numFmtId="0" fontId="4" fillId="0" borderId="0" xfId="0" applyFont="1" applyAlignment="1">
      <alignment horizontal="left" vertical="center" indent="1"/>
    </xf>
    <xf numFmtId="0" fontId="4" fillId="0" borderId="0" xfId="0" applyFont="1" applyAlignment="1">
      <alignment horizontal="left" vertical="center" indent="2"/>
    </xf>
    <xf numFmtId="0" fontId="4" fillId="3" borderId="0" xfId="0" applyFont="1" applyFill="1" applyAlignment="1">
      <alignment vertical="center"/>
    </xf>
    <xf numFmtId="0" fontId="3" fillId="0" borderId="0" xfId="0" applyFont="1" applyAlignment="1">
      <alignment horizontal="center" vertical="center"/>
    </xf>
    <xf numFmtId="9" fontId="3" fillId="0" borderId="0" xfId="0" applyNumberFormat="1" applyFont="1" applyAlignment="1">
      <alignment vertical="center"/>
    </xf>
    <xf numFmtId="1" fontId="3" fillId="0" borderId="0" xfId="0" applyNumberFormat="1" applyFont="1" applyAlignment="1">
      <alignment vertical="center"/>
    </xf>
    <xf numFmtId="3" fontId="3" fillId="0" borderId="0" xfId="0" applyNumberFormat="1" applyFont="1" applyAlignment="1">
      <alignment vertical="center"/>
    </xf>
    <xf numFmtId="9" fontId="4" fillId="0" borderId="0" xfId="0" applyNumberFormat="1" applyFont="1" applyAlignment="1">
      <alignment horizontal="left" vertical="center"/>
    </xf>
    <xf numFmtId="1" fontId="3" fillId="3" borderId="0" xfId="0" applyNumberFormat="1" applyFont="1" applyFill="1" applyAlignment="1">
      <alignment vertical="center"/>
    </xf>
    <xf numFmtId="1" fontId="4" fillId="3" borderId="0" xfId="0" applyNumberFormat="1" applyFont="1" applyFill="1"/>
    <xf numFmtId="1" fontId="0" fillId="3" borderId="0" xfId="0" applyNumberFormat="1" applyFill="1"/>
    <xf numFmtId="0" fontId="2" fillId="0" borderId="1" xfId="0" applyFont="1" applyBorder="1"/>
    <xf numFmtId="0" fontId="14" fillId="0" borderId="0" xfId="0" applyFont="1"/>
    <xf numFmtId="17" fontId="0" fillId="0" borderId="0" xfId="0" applyNumberFormat="1"/>
    <xf numFmtId="0" fontId="15" fillId="0" borderId="0" xfId="0" applyFont="1"/>
    <xf numFmtId="0" fontId="18" fillId="0" borderId="0" xfId="0" applyFont="1" applyAlignment="1">
      <alignment vertical="center"/>
    </xf>
    <xf numFmtId="0" fontId="19" fillId="0" borderId="0" xfId="0" applyFont="1" applyAlignment="1">
      <alignment horizontal="right" vertical="center"/>
    </xf>
    <xf numFmtId="0" fontId="20" fillId="4" borderId="0" xfId="0" applyFont="1" applyFill="1" applyAlignment="1">
      <alignment horizontal="center" vertical="center"/>
    </xf>
    <xf numFmtId="1" fontId="15" fillId="0" borderId="0" xfId="0" applyNumberFormat="1" applyFont="1"/>
    <xf numFmtId="167" fontId="3" fillId="0" borderId="1" xfId="0" applyNumberFormat="1" applyFont="1" applyBorder="1" applyAlignment="1">
      <alignment vertical="center"/>
    </xf>
    <xf numFmtId="166" fontId="0" fillId="0" borderId="0" xfId="2" applyNumberFormat="1" applyFont="1"/>
    <xf numFmtId="171" fontId="3" fillId="0" borderId="0" xfId="0" applyNumberFormat="1" applyFont="1" applyAlignment="1">
      <alignment horizontal="center" vertical="center"/>
    </xf>
    <xf numFmtId="170" fontId="3" fillId="0" borderId="5" xfId="0" applyNumberFormat="1" applyFont="1" applyBorder="1" applyAlignment="1">
      <alignment vertical="center"/>
    </xf>
    <xf numFmtId="171" fontId="2" fillId="0" borderId="5" xfId="0" applyNumberFormat="1" applyFont="1" applyBorder="1" applyAlignment="1">
      <alignment horizontal="center"/>
    </xf>
    <xf numFmtId="0" fontId="2" fillId="0" borderId="5" xfId="0" applyFont="1" applyBorder="1"/>
    <xf numFmtId="172" fontId="18" fillId="0" borderId="0" xfId="0" applyNumberFormat="1" applyFont="1" applyAlignment="1">
      <alignment horizontal="right" vertical="center"/>
    </xf>
    <xf numFmtId="172" fontId="0" fillId="0" borderId="0" xfId="0" applyNumberFormat="1" applyAlignment="1">
      <alignment horizontal="right"/>
    </xf>
    <xf numFmtId="171" fontId="2" fillId="0" borderId="6" xfId="0" applyNumberFormat="1" applyFont="1" applyBorder="1" applyAlignment="1">
      <alignment horizontal="center"/>
    </xf>
    <xf numFmtId="167" fontId="3" fillId="0" borderId="5" xfId="0" applyNumberFormat="1" applyFont="1" applyBorder="1" applyAlignment="1">
      <alignment vertical="center"/>
    </xf>
    <xf numFmtId="167" fontId="3" fillId="3" borderId="6" xfId="0" applyNumberFormat="1" applyFont="1" applyFill="1" applyBorder="1" applyAlignment="1">
      <alignment horizontal="left" vertical="center"/>
    </xf>
    <xf numFmtId="167" fontId="4" fillId="0" borderId="1" xfId="0" applyNumberFormat="1" applyFont="1" applyBorder="1" applyAlignment="1">
      <alignment horizontal="left" vertical="center" indent="1"/>
    </xf>
    <xf numFmtId="167" fontId="3" fillId="0" borderId="5" xfId="3" applyNumberFormat="1" applyFont="1" applyBorder="1" applyAlignment="1">
      <alignment vertical="center"/>
    </xf>
    <xf numFmtId="167" fontId="3" fillId="0" borderId="5" xfId="0" applyNumberFormat="1" applyFont="1" applyBorder="1" applyAlignment="1">
      <alignment horizontal="left" vertical="center"/>
    </xf>
    <xf numFmtId="0" fontId="3" fillId="0" borderId="0" xfId="0" applyFont="1" applyAlignment="1">
      <alignment vertical="center" wrapText="1"/>
    </xf>
    <xf numFmtId="0" fontId="0" fillId="0" borderId="0" xfId="0" applyAlignment="1">
      <alignment wrapText="1"/>
    </xf>
    <xf numFmtId="167" fontId="3" fillId="0" borderId="0" xfId="0" applyNumberFormat="1" applyFont="1" applyAlignment="1">
      <alignment vertical="center" wrapText="1"/>
    </xf>
    <xf numFmtId="171" fontId="4" fillId="0" borderId="0" xfId="0" applyNumberFormat="1" applyFont="1" applyAlignment="1">
      <alignment horizontal="center" vertical="center"/>
    </xf>
    <xf numFmtId="0" fontId="0" fillId="0" borderId="0" xfId="0" applyAlignment="1">
      <alignment horizontal="left" vertical="center" wrapText="1"/>
    </xf>
    <xf numFmtId="0" fontId="4" fillId="0" borderId="0" xfId="0" applyFont="1" applyAlignment="1">
      <alignment horizontal="left" vertical="center" wrapText="1"/>
    </xf>
    <xf numFmtId="0" fontId="4" fillId="0" borderId="0" xfId="0" applyFont="1" applyAlignment="1">
      <alignment vertical="center" wrapText="1"/>
    </xf>
    <xf numFmtId="167" fontId="4" fillId="0" borderId="0" xfId="0" applyNumberFormat="1" applyFont="1" applyAlignment="1">
      <alignment horizontal="left" vertical="center" wrapText="1"/>
    </xf>
    <xf numFmtId="0" fontId="0" fillId="0" borderId="0" xfId="0" applyAlignment="1">
      <alignment horizontal="left" wrapText="1"/>
    </xf>
    <xf numFmtId="0" fontId="2" fillId="0" borderId="0" xfId="0" applyFont="1" applyAlignment="1">
      <alignment horizontal="left" wrapText="1"/>
    </xf>
    <xf numFmtId="0" fontId="3" fillId="0" borderId="0" xfId="0" applyFont="1" applyAlignment="1">
      <alignment horizontal="left" vertical="center" wrapText="1"/>
    </xf>
    <xf numFmtId="0" fontId="0" fillId="0" borderId="0" xfId="0" applyAlignment="1">
      <alignment vertical="center" wrapText="1"/>
    </xf>
    <xf numFmtId="0" fontId="3" fillId="0" borderId="0" xfId="0" applyFont="1" applyAlignment="1">
      <alignment wrapText="1"/>
    </xf>
    <xf numFmtId="0" fontId="4" fillId="0" borderId="0" xfId="0" applyFont="1" applyAlignment="1">
      <alignment horizontal="left" wrapText="1"/>
    </xf>
    <xf numFmtId="0" fontId="4" fillId="0" borderId="0" xfId="0" applyFont="1" applyAlignment="1">
      <alignment wrapText="1"/>
    </xf>
    <xf numFmtId="0" fontId="4" fillId="3" borderId="0" xfId="0" applyFont="1" applyFill="1" applyAlignment="1">
      <alignment wrapText="1"/>
    </xf>
    <xf numFmtId="0" fontId="4" fillId="3" borderId="0" xfId="0" applyFont="1" applyFill="1" applyAlignment="1">
      <alignment horizontal="left" wrapText="1"/>
    </xf>
    <xf numFmtId="0" fontId="2" fillId="3" borderId="0" xfId="0" applyFont="1" applyFill="1" applyAlignment="1">
      <alignment wrapText="1"/>
    </xf>
    <xf numFmtId="0" fontId="3" fillId="0" borderId="1" xfId="0" applyFont="1" applyBorder="1" applyAlignment="1">
      <alignment vertical="center" wrapText="1"/>
    </xf>
    <xf numFmtId="17" fontId="2" fillId="0" borderId="0" xfId="0" applyNumberFormat="1" applyFont="1" applyAlignment="1">
      <alignment horizontal="left" wrapText="1"/>
    </xf>
    <xf numFmtId="1" fontId="15" fillId="0" borderId="0" xfId="0" applyNumberFormat="1" applyFont="1" applyAlignment="1">
      <alignment horizontal="right"/>
    </xf>
    <xf numFmtId="9" fontId="14" fillId="0" borderId="0" xfId="2" applyFont="1" applyBorder="1"/>
    <xf numFmtId="167" fontId="23" fillId="0" borderId="0" xfId="0" applyNumberFormat="1" applyFont="1" applyAlignment="1">
      <alignment horizontal="left" vertical="center" indent="1"/>
    </xf>
    <xf numFmtId="171" fontId="23" fillId="0" borderId="0" xfId="0" applyNumberFormat="1" applyFont="1" applyAlignment="1">
      <alignment horizontal="center"/>
    </xf>
    <xf numFmtId="166" fontId="17" fillId="0" borderId="0" xfId="2" applyNumberFormat="1" applyFont="1" applyFill="1" applyBorder="1" applyAlignment="1">
      <alignment horizontal="right"/>
    </xf>
    <xf numFmtId="171" fontId="14" fillId="0" borderId="0" xfId="0" quotePrefix="1" applyNumberFormat="1" applyFont="1" applyAlignment="1">
      <alignment horizontal="center"/>
    </xf>
    <xf numFmtId="171" fontId="0" fillId="0" borderId="0" xfId="0" quotePrefix="1" applyNumberFormat="1" applyAlignment="1">
      <alignment horizontal="center"/>
    </xf>
    <xf numFmtId="171" fontId="2" fillId="0" borderId="0" xfId="0" quotePrefix="1" applyNumberFormat="1" applyFont="1" applyAlignment="1">
      <alignment horizontal="center"/>
    </xf>
    <xf numFmtId="9" fontId="0" fillId="0" borderId="0" xfId="2" quotePrefix="1" applyFont="1" applyAlignment="1">
      <alignment horizontal="center"/>
    </xf>
    <xf numFmtId="9" fontId="0" fillId="0" borderId="1" xfId="2" quotePrefix="1" applyFont="1" applyBorder="1" applyAlignment="1">
      <alignment horizontal="center"/>
    </xf>
    <xf numFmtId="0" fontId="15" fillId="0" borderId="0" xfId="0" applyFont="1" applyAlignment="1">
      <alignment horizontal="right"/>
    </xf>
    <xf numFmtId="3" fontId="0" fillId="0" borderId="0" xfId="0" applyNumberFormat="1" applyAlignment="1">
      <alignment horizontal="left" vertical="center" indent="1"/>
    </xf>
    <xf numFmtId="3" fontId="4" fillId="0" borderId="0" xfId="0" applyNumberFormat="1" applyFont="1" applyAlignment="1">
      <alignment horizontal="left" vertical="center" indent="1"/>
    </xf>
    <xf numFmtId="3" fontId="2" fillId="0" borderId="0" xfId="0" applyNumberFormat="1" applyFont="1" applyAlignment="1">
      <alignment horizontal="left" vertical="center" indent="1"/>
    </xf>
    <xf numFmtId="169" fontId="4" fillId="0" borderId="0" xfId="4" applyFont="1" applyAlignment="1">
      <alignment horizontal="left" vertical="center" indent="1"/>
    </xf>
    <xf numFmtId="3" fontId="4" fillId="0" borderId="0" xfId="0" applyNumberFormat="1" applyFont="1" applyAlignment="1">
      <alignment horizontal="left" vertical="center" indent="2"/>
    </xf>
    <xf numFmtId="3" fontId="0" fillId="0" borderId="0" xfId="0" applyNumberFormat="1" applyAlignment="1">
      <alignment horizontal="left" vertical="center" indent="2"/>
    </xf>
    <xf numFmtId="3" fontId="3" fillId="0" borderId="0" xfId="0" applyNumberFormat="1" applyFont="1" applyAlignment="1">
      <alignment horizontal="center" vertical="center"/>
    </xf>
    <xf numFmtId="171" fontId="4" fillId="0" borderId="0" xfId="0" quotePrefix="1" applyNumberFormat="1" applyFont="1" applyAlignment="1">
      <alignment horizontal="center" vertical="center"/>
    </xf>
    <xf numFmtId="0" fontId="0" fillId="0" borderId="0" xfId="0" applyAlignment="1">
      <alignment horizontal="center" vertical="center"/>
    </xf>
    <xf numFmtId="165" fontId="13" fillId="0" borderId="0" xfId="0" applyNumberFormat="1" applyFont="1" applyAlignment="1">
      <alignment horizontal="center"/>
    </xf>
    <xf numFmtId="0" fontId="3" fillId="0" borderId="0" xfId="0" applyFont="1" applyAlignment="1">
      <alignment horizontal="center"/>
    </xf>
    <xf numFmtId="0" fontId="4" fillId="0" borderId="0" xfId="0" applyFont="1" applyAlignment="1">
      <alignment horizontal="center" vertical="center"/>
    </xf>
    <xf numFmtId="0" fontId="4" fillId="3" borderId="0" xfId="0" applyFont="1" applyFill="1" applyAlignment="1">
      <alignment horizontal="center" vertical="center"/>
    </xf>
    <xf numFmtId="0" fontId="11" fillId="0" borderId="0" xfId="0" applyFont="1" applyAlignment="1">
      <alignment vertical="center"/>
    </xf>
    <xf numFmtId="1" fontId="3" fillId="3" borderId="0" xfId="0" applyNumberFormat="1" applyFont="1" applyFill="1"/>
    <xf numFmtId="1" fontId="4" fillId="3" borderId="0" xfId="0" applyNumberFormat="1" applyFont="1" applyFill="1" applyAlignment="1">
      <alignment vertical="center"/>
    </xf>
    <xf numFmtId="1" fontId="2" fillId="3" borderId="0" xfId="0" applyNumberFormat="1" applyFont="1" applyFill="1"/>
    <xf numFmtId="167" fontId="3" fillId="3" borderId="0" xfId="0" applyNumberFormat="1" applyFont="1" applyFill="1" applyAlignment="1">
      <alignment horizontal="left"/>
    </xf>
    <xf numFmtId="164" fontId="2" fillId="0" borderId="0" xfId="0" applyNumberFormat="1" applyFont="1" applyAlignment="1">
      <alignment horizontal="left"/>
    </xf>
    <xf numFmtId="0" fontId="1" fillId="3" borderId="0" xfId="0" applyFont="1" applyFill="1"/>
    <xf numFmtId="0" fontId="2" fillId="3" borderId="0" xfId="0" applyFont="1" applyFill="1"/>
    <xf numFmtId="0" fontId="1" fillId="0" borderId="0" xfId="0" applyFont="1" applyAlignment="1">
      <alignment horizontal="left" indent="1"/>
    </xf>
    <xf numFmtId="0" fontId="1" fillId="0" borderId="0" xfId="0" applyFont="1"/>
    <xf numFmtId="0" fontId="1" fillId="0" borderId="0" xfId="0" applyFont="1" applyAlignment="1">
      <alignment horizontal="left" vertical="center" indent="1"/>
    </xf>
    <xf numFmtId="0" fontId="1" fillId="0" borderId="0" xfId="0" applyFont="1" applyAlignment="1">
      <alignment horizontal="left" indent="3"/>
    </xf>
    <xf numFmtId="9" fontId="15" fillId="0" borderId="0" xfId="2" applyFont="1" applyFill="1" applyBorder="1" applyAlignment="1">
      <alignment horizontal="left" indent="1"/>
    </xf>
    <xf numFmtId="0" fontId="1" fillId="0" borderId="0" xfId="0" applyFont="1" applyAlignment="1">
      <alignment horizontal="left" vertical="center"/>
    </xf>
    <xf numFmtId="2" fontId="0" fillId="0" borderId="0" xfId="0" applyNumberFormat="1" applyAlignment="1">
      <alignment horizontal="left" vertical="center"/>
    </xf>
    <xf numFmtId="2" fontId="4" fillId="0" borderId="0" xfId="0" applyNumberFormat="1" applyFont="1" applyAlignment="1">
      <alignment horizontal="left" vertical="center"/>
    </xf>
    <xf numFmtId="2" fontId="3" fillId="0" borderId="0" xfId="0" applyNumberFormat="1" applyFont="1" applyAlignment="1">
      <alignment vertical="center"/>
    </xf>
    <xf numFmtId="2" fontId="4" fillId="0" borderId="0" xfId="0" applyNumberFormat="1" applyFont="1" applyAlignment="1">
      <alignment vertical="center"/>
    </xf>
    <xf numFmtId="171" fontId="2" fillId="0" borderId="5" xfId="0" quotePrefix="1" applyNumberFormat="1" applyFont="1" applyBorder="1" applyAlignment="1">
      <alignment horizontal="center"/>
    </xf>
    <xf numFmtId="9" fontId="2" fillId="0" borderId="0" xfId="2" quotePrefix="1" applyFont="1" applyAlignment="1">
      <alignment horizontal="center"/>
    </xf>
    <xf numFmtId="171" fontId="3" fillId="0" borderId="0" xfId="0" quotePrefix="1" applyNumberFormat="1" applyFont="1" applyAlignment="1">
      <alignment horizontal="center" vertical="center"/>
    </xf>
    <xf numFmtId="3" fontId="3" fillId="0" borderId="0" xfId="0" applyNumberFormat="1" applyFont="1" applyAlignment="1">
      <alignment horizontal="left" vertical="center" indent="1"/>
    </xf>
    <xf numFmtId="0" fontId="2" fillId="0" borderId="0" xfId="0" applyFont="1" applyAlignment="1">
      <alignment horizontal="left" indent="1"/>
    </xf>
    <xf numFmtId="167" fontId="4" fillId="0" borderId="6" xfId="0" applyNumberFormat="1" applyFont="1" applyBorder="1" applyAlignment="1">
      <alignment vertical="center"/>
    </xf>
    <xf numFmtId="171" fontId="0" fillId="0" borderId="6" xfId="0" applyNumberFormat="1" applyBorder="1" applyAlignment="1">
      <alignment horizontal="center"/>
    </xf>
    <xf numFmtId="167" fontId="4" fillId="0" borderId="1" xfId="0" applyNumberFormat="1" applyFont="1" applyBorder="1" applyAlignment="1">
      <alignment vertical="center"/>
    </xf>
    <xf numFmtId="171" fontId="0" fillId="0" borderId="1" xfId="0" applyNumberFormat="1" applyBorder="1" applyAlignment="1">
      <alignment horizontal="center"/>
    </xf>
    <xf numFmtId="0" fontId="15" fillId="0" borderId="0" xfId="0" applyFont="1" applyAlignment="1">
      <alignment horizontal="left" vertical="center" indent="1"/>
    </xf>
    <xf numFmtId="0" fontId="15" fillId="0" borderId="0" xfId="0" applyFont="1" applyAlignment="1">
      <alignment horizontal="left" indent="3"/>
    </xf>
    <xf numFmtId="0" fontId="2" fillId="0" borderId="5" xfId="0" applyFont="1" applyBorder="1" applyAlignment="1">
      <alignment horizontal="left"/>
    </xf>
    <xf numFmtId="0" fontId="3" fillId="0" borderId="0" xfId="0" applyFont="1" applyAlignment="1">
      <alignment horizontal="left"/>
    </xf>
    <xf numFmtId="0" fontId="3" fillId="0" borderId="5" xfId="0" applyFont="1" applyBorder="1" applyAlignment="1">
      <alignment horizontal="left"/>
    </xf>
    <xf numFmtId="0" fontId="12" fillId="0" borderId="0" xfId="0" applyFont="1" applyAlignment="1">
      <alignment wrapText="1"/>
    </xf>
    <xf numFmtId="0" fontId="0" fillId="6" borderId="0" xfId="0" applyFill="1" applyAlignment="1">
      <alignment horizontal="left" indent="1"/>
    </xf>
    <xf numFmtId="0" fontId="0" fillId="0" borderId="0" xfId="0" applyAlignment="1">
      <alignment horizontal="left" vertical="center" indent="3"/>
    </xf>
    <xf numFmtId="0" fontId="16" fillId="0" borderId="0" xfId="0" applyFont="1" applyAlignment="1">
      <alignment horizontal="left" indent="1"/>
    </xf>
    <xf numFmtId="9" fontId="4" fillId="0" borderId="0" xfId="0" applyNumberFormat="1" applyFont="1" applyAlignment="1">
      <alignment vertical="center"/>
    </xf>
    <xf numFmtId="0" fontId="2" fillId="0" borderId="0" xfId="0" applyFont="1" applyAlignment="1">
      <alignment wrapText="1"/>
    </xf>
    <xf numFmtId="9" fontId="4" fillId="0" borderId="0" xfId="0" applyNumberFormat="1" applyFont="1" applyAlignment="1">
      <alignment horizontal="left" vertical="center" indent="1"/>
    </xf>
    <xf numFmtId="0" fontId="4" fillId="3" borderId="0" xfId="0" applyFont="1" applyFill="1" applyAlignment="1">
      <alignment horizontal="left" vertical="center" indent="1"/>
    </xf>
    <xf numFmtId="9" fontId="0" fillId="0" borderId="0" xfId="0" applyNumberFormat="1" applyAlignment="1">
      <alignment horizontal="left" indent="1"/>
    </xf>
    <xf numFmtId="167" fontId="26" fillId="2" borderId="0" xfId="0" applyNumberFormat="1" applyFont="1" applyFill="1" applyAlignment="1">
      <alignment vertical="center"/>
    </xf>
    <xf numFmtId="165" fontId="26" fillId="2" borderId="0" xfId="0" applyNumberFormat="1" applyFont="1" applyFill="1" applyAlignment="1">
      <alignment vertical="center"/>
    </xf>
    <xf numFmtId="165" fontId="26" fillId="2" borderId="2" xfId="0" applyNumberFormat="1" applyFont="1" applyFill="1" applyBorder="1" applyAlignment="1">
      <alignment vertical="center"/>
    </xf>
    <xf numFmtId="165" fontId="26" fillId="2" borderId="4" xfId="0" applyNumberFormat="1" applyFont="1" applyFill="1" applyBorder="1" applyAlignment="1">
      <alignment vertical="center"/>
    </xf>
    <xf numFmtId="165" fontId="26" fillId="2" borderId="3" xfId="0" applyNumberFormat="1" applyFont="1" applyFill="1" applyBorder="1" applyAlignment="1">
      <alignment vertical="center"/>
    </xf>
    <xf numFmtId="17" fontId="26" fillId="2" borderId="0" xfId="0" applyNumberFormat="1" applyFont="1" applyFill="1" applyAlignment="1">
      <alignment vertical="center"/>
    </xf>
    <xf numFmtId="167" fontId="27" fillId="0" borderId="0" xfId="0" applyNumberFormat="1" applyFont="1" applyAlignment="1">
      <alignment vertical="center"/>
    </xf>
    <xf numFmtId="0" fontId="27" fillId="0" borderId="0" xfId="0" applyFont="1" applyAlignment="1">
      <alignment vertical="center"/>
    </xf>
    <xf numFmtId="167" fontId="26" fillId="2" borderId="0" xfId="0" applyNumberFormat="1" applyFont="1" applyFill="1" applyAlignment="1">
      <alignment vertical="center" wrapText="1"/>
    </xf>
    <xf numFmtId="17" fontId="26" fillId="2" borderId="0" xfId="0" applyNumberFormat="1" applyFont="1" applyFill="1" applyAlignment="1">
      <alignment vertical="center" wrapText="1"/>
    </xf>
    <xf numFmtId="3" fontId="26" fillId="2" borderId="0" xfId="0" applyNumberFormat="1" applyFont="1" applyFill="1" applyAlignment="1">
      <alignment vertical="center"/>
    </xf>
    <xf numFmtId="0" fontId="26" fillId="2" borderId="0" xfId="0" applyFont="1" applyFill="1" applyAlignment="1">
      <alignment vertical="center" wrapText="1"/>
    </xf>
    <xf numFmtId="0" fontId="26" fillId="2" borderId="0" xfId="0" applyFont="1" applyFill="1" applyAlignment="1">
      <alignment vertical="center"/>
    </xf>
    <xf numFmtId="1" fontId="26" fillId="2" borderId="0" xfId="0" applyNumberFormat="1" applyFont="1" applyFill="1" applyAlignment="1">
      <alignment vertical="center"/>
    </xf>
    <xf numFmtId="165" fontId="25" fillId="0" borderId="0" xfId="0" applyNumberFormat="1" applyFont="1"/>
    <xf numFmtId="9" fontId="26" fillId="2" borderId="0" xfId="0" applyNumberFormat="1" applyFont="1" applyFill="1" applyAlignment="1">
      <alignment vertical="center"/>
    </xf>
    <xf numFmtId="0" fontId="27" fillId="0" borderId="0" xfId="0" applyFont="1"/>
    <xf numFmtId="167" fontId="28" fillId="0" borderId="0" xfId="0" applyNumberFormat="1" applyFont="1" applyAlignment="1">
      <alignment vertical="center"/>
    </xf>
    <xf numFmtId="0" fontId="26" fillId="0" borderId="0" xfId="0" applyFont="1" applyAlignment="1">
      <alignment vertical="center"/>
    </xf>
    <xf numFmtId="0" fontId="0" fillId="0" borderId="0" xfId="0" applyAlignment="1">
      <alignment horizontal="left" vertical="center"/>
    </xf>
    <xf numFmtId="0" fontId="28" fillId="0" borderId="0" xfId="0" applyFont="1" applyAlignment="1">
      <alignment wrapText="1"/>
    </xf>
    <xf numFmtId="0" fontId="28" fillId="0" borderId="0" xfId="0" applyFont="1" applyAlignment="1">
      <alignment vertical="center" wrapText="1"/>
    </xf>
    <xf numFmtId="1" fontId="29" fillId="0" borderId="0" xfId="5" applyNumberFormat="1" applyAlignment="1">
      <alignment horizontal="right" vertical="center"/>
    </xf>
    <xf numFmtId="9" fontId="11" fillId="0" borderId="0" xfId="2" applyFont="1" applyFill="1" applyAlignment="1">
      <alignment vertical="center"/>
    </xf>
    <xf numFmtId="9" fontId="4" fillId="3" borderId="0" xfId="2" applyFont="1" applyFill="1"/>
    <xf numFmtId="9" fontId="0" fillId="0" borderId="0" xfId="2" applyFont="1"/>
    <xf numFmtId="171" fontId="30" fillId="0" borderId="0" xfId="0" applyNumberFormat="1" applyFont="1" applyAlignment="1">
      <alignment horizontal="center"/>
    </xf>
    <xf numFmtId="0" fontId="31" fillId="0" borderId="0" xfId="0" applyFont="1" applyAlignment="1">
      <alignment horizontal="left"/>
    </xf>
    <xf numFmtId="0" fontId="31" fillId="0" borderId="0" xfId="0" applyFont="1" applyAlignment="1">
      <alignment horizontal="left" indent="1"/>
    </xf>
    <xf numFmtId="0" fontId="31" fillId="0" borderId="0" xfId="0" applyFont="1"/>
    <xf numFmtId="0" fontId="30" fillId="0" borderId="0" xfId="0" applyFont="1"/>
    <xf numFmtId="0" fontId="15" fillId="0" borderId="0" xfId="0" applyFont="1" applyAlignment="1">
      <alignment horizontal="left" indent="2"/>
    </xf>
    <xf numFmtId="0" fontId="14" fillId="0" borderId="0" xfId="0" applyFont="1" applyAlignment="1">
      <alignment horizontal="left" indent="1"/>
    </xf>
    <xf numFmtId="166" fontId="17" fillId="0" borderId="0" xfId="2" applyNumberFormat="1" applyFont="1" applyFill="1" applyBorder="1" applyAlignment="1">
      <alignment horizontal="left" indent="1"/>
    </xf>
    <xf numFmtId="167" fontId="27" fillId="0" borderId="0" xfId="0" applyNumberFormat="1" applyFont="1" applyAlignment="1">
      <alignment vertical="center" wrapText="1"/>
    </xf>
    <xf numFmtId="0" fontId="0" fillId="0" borderId="0" xfId="0" applyAlignment="1">
      <alignment horizontal="left" wrapText="1" indent="1"/>
    </xf>
    <xf numFmtId="0" fontId="0" fillId="0" borderId="0" xfId="0" applyAlignment="1">
      <alignment horizontal="left" wrapText="1" indent="2"/>
    </xf>
    <xf numFmtId="170" fontId="3" fillId="0" borderId="0" xfId="0" applyNumberFormat="1" applyFont="1" applyAlignment="1">
      <alignment horizontal="left" vertical="center"/>
    </xf>
    <xf numFmtId="170" fontId="3" fillId="0" borderId="1" xfId="0" applyNumberFormat="1" applyFont="1" applyBorder="1" applyAlignment="1">
      <alignment horizontal="left" vertical="center"/>
    </xf>
    <xf numFmtId="1" fontId="2" fillId="0" borderId="6" xfId="0" applyNumberFormat="1" applyFont="1" applyBorder="1"/>
    <xf numFmtId="0" fontId="0" fillId="0" borderId="0" xfId="0" applyAlignment="1">
      <alignment horizontal="left" vertical="center" wrapText="1" indent="1"/>
    </xf>
    <xf numFmtId="0" fontId="4" fillId="0" borderId="0" xfId="0" applyFont="1" applyAlignment="1">
      <alignment horizontal="left" vertical="center" wrapText="1" indent="1"/>
    </xf>
    <xf numFmtId="166" fontId="0" fillId="0" borderId="0" xfId="2" applyNumberFormat="1" applyFont="1" applyFill="1"/>
    <xf numFmtId="3" fontId="3" fillId="0" borderId="0" xfId="0" applyNumberFormat="1" applyFont="1" applyAlignment="1">
      <alignment horizontal="left" vertical="center"/>
    </xf>
    <xf numFmtId="0" fontId="3" fillId="0" borderId="0" xfId="0" applyFont="1" applyAlignment="1">
      <alignment horizontal="left" vertical="center" indent="1"/>
    </xf>
    <xf numFmtId="9" fontId="4" fillId="0" borderId="0" xfId="0" applyNumberFormat="1" applyFont="1" applyAlignment="1">
      <alignment horizontal="left" vertical="center" indent="2"/>
    </xf>
    <xf numFmtId="0" fontId="4" fillId="0" borderId="0" xfId="0" applyFont="1" applyAlignment="1">
      <alignment horizontal="left" vertical="center" indent="3"/>
    </xf>
    <xf numFmtId="0" fontId="2" fillId="3" borderId="0" xfId="0" quotePrefix="1" applyFont="1" applyFill="1"/>
    <xf numFmtId="1" fontId="8" fillId="3" borderId="0" xfId="0" applyNumberFormat="1" applyFont="1" applyFill="1" applyAlignment="1">
      <alignment vertical="center"/>
    </xf>
    <xf numFmtId="0" fontId="33" fillId="3" borderId="0" xfId="0" quotePrefix="1" applyFont="1" applyFill="1"/>
    <xf numFmtId="0" fontId="0" fillId="3" borderId="0" xfId="0" quotePrefix="1" applyFill="1"/>
    <xf numFmtId="0" fontId="34" fillId="3" borderId="0" xfId="0" quotePrefix="1" applyFont="1" applyFill="1"/>
    <xf numFmtId="165" fontId="8" fillId="3" borderId="0" xfId="0" applyNumberFormat="1" applyFont="1" applyFill="1" applyAlignment="1">
      <alignment vertical="center"/>
    </xf>
    <xf numFmtId="0" fontId="2" fillId="0" borderId="0" xfId="0" applyFont="1" applyAlignment="1">
      <alignment horizontal="left" wrapText="1" indent="1"/>
    </xf>
    <xf numFmtId="0" fontId="4" fillId="3" borderId="0" xfId="0" applyFont="1" applyFill="1" applyAlignment="1">
      <alignment horizontal="left" wrapText="1" indent="2"/>
    </xf>
    <xf numFmtId="0" fontId="4" fillId="0" borderId="0" xfId="0" applyFont="1" applyAlignment="1">
      <alignment horizontal="left" wrapText="1" indent="2"/>
    </xf>
    <xf numFmtId="170" fontId="32" fillId="0" borderId="0" xfId="0" applyNumberFormat="1" applyFont="1" applyAlignment="1">
      <alignment horizontal="left" vertical="center"/>
    </xf>
    <xf numFmtId="170" fontId="31" fillId="0" borderId="0" xfId="0" applyNumberFormat="1" applyFont="1" applyAlignment="1">
      <alignment horizontal="left" vertical="center"/>
    </xf>
    <xf numFmtId="167" fontId="31" fillId="0" borderId="0" xfId="0" applyNumberFormat="1" applyFont="1" applyAlignment="1">
      <alignment horizontal="left" vertical="center"/>
    </xf>
    <xf numFmtId="165" fontId="31" fillId="0" borderId="0" xfId="0" applyNumberFormat="1" applyFont="1" applyAlignment="1">
      <alignment horizontal="left" vertical="center"/>
    </xf>
    <xf numFmtId="0" fontId="31" fillId="0" borderId="0" xfId="0" applyFont="1" applyAlignment="1">
      <alignment horizontal="left" vertical="center"/>
    </xf>
    <xf numFmtId="0" fontId="32" fillId="0" borderId="0" xfId="0" applyFont="1"/>
    <xf numFmtId="171" fontId="30" fillId="0" borderId="0" xfId="0" applyNumberFormat="1" applyFont="1" applyAlignment="1">
      <alignment horizontal="right"/>
    </xf>
    <xf numFmtId="0" fontId="32" fillId="0" borderId="0" xfId="0" applyFont="1" applyAlignment="1">
      <alignment horizontal="left"/>
    </xf>
    <xf numFmtId="0" fontId="30" fillId="0" borderId="0" xfId="0" applyFont="1" applyAlignment="1">
      <alignment horizontal="left"/>
    </xf>
    <xf numFmtId="0" fontId="30" fillId="0" borderId="0" xfId="0" applyFont="1" applyAlignment="1">
      <alignment horizontal="left" indent="2"/>
    </xf>
    <xf numFmtId="0" fontId="30" fillId="0" borderId="0" xfId="0" applyFont="1" applyAlignment="1">
      <alignment wrapText="1"/>
    </xf>
    <xf numFmtId="0" fontId="32" fillId="0" borderId="0" xfId="0" applyFont="1" applyAlignment="1">
      <alignment wrapText="1"/>
    </xf>
    <xf numFmtId="0" fontId="0" fillId="0" borderId="0" xfId="0" quotePrefix="1"/>
    <xf numFmtId="0" fontId="0" fillId="0" borderId="0" xfId="0" applyAlignment="1">
      <alignment horizontal="right"/>
    </xf>
    <xf numFmtId="167" fontId="13" fillId="0" borderId="0" xfId="0" applyNumberFormat="1" applyFont="1" applyAlignment="1">
      <alignment horizontal="right" vertical="center"/>
    </xf>
    <xf numFmtId="171" fontId="9" fillId="0" borderId="0" xfId="0" applyNumberFormat="1" applyFont="1" applyAlignment="1">
      <alignment horizontal="right" vertical="center"/>
    </xf>
    <xf numFmtId="9" fontId="9" fillId="0" borderId="0" xfId="2" applyFont="1" applyFill="1" applyBorder="1" applyAlignment="1">
      <alignment horizontal="right" vertical="center"/>
    </xf>
    <xf numFmtId="0" fontId="20" fillId="0" borderId="0" xfId="0" applyFont="1" applyAlignment="1">
      <alignment horizontal="right" vertical="center"/>
    </xf>
    <xf numFmtId="0" fontId="20" fillId="4" borderId="0" xfId="0" applyFont="1" applyFill="1" applyAlignment="1">
      <alignment horizontal="right" vertical="center"/>
    </xf>
    <xf numFmtId="0" fontId="20" fillId="10" borderId="0" xfId="0" applyFont="1" applyFill="1" applyAlignment="1">
      <alignment horizontal="right" vertical="center"/>
    </xf>
    <xf numFmtId="0" fontId="20" fillId="9" borderId="0" xfId="0" applyFont="1" applyFill="1" applyAlignment="1">
      <alignment horizontal="right" vertical="center"/>
    </xf>
    <xf numFmtId="0" fontId="20" fillId="8" borderId="0" xfId="0" applyFont="1" applyFill="1" applyAlignment="1">
      <alignment horizontal="right" vertical="center"/>
    </xf>
    <xf numFmtId="0" fontId="20" fillId="7" borderId="0" xfId="0" applyFont="1" applyFill="1" applyAlignment="1">
      <alignment horizontal="right" vertical="center"/>
    </xf>
    <xf numFmtId="172" fontId="20" fillId="7" borderId="0" xfId="0" applyNumberFormat="1" applyFont="1" applyFill="1" applyAlignment="1">
      <alignment horizontal="right" vertical="center"/>
    </xf>
    <xf numFmtId="1" fontId="20" fillId="7" borderId="0" xfId="0" applyNumberFormat="1" applyFont="1" applyFill="1" applyAlignment="1">
      <alignment horizontal="right" vertical="center"/>
    </xf>
    <xf numFmtId="2" fontId="0" fillId="0" borderId="0" xfId="0" applyNumberFormat="1" applyAlignment="1">
      <alignment horizontal="right"/>
    </xf>
    <xf numFmtId="0" fontId="18" fillId="0" borderId="0" xfId="0" applyFont="1" applyAlignment="1">
      <alignment horizontal="right" vertical="center"/>
    </xf>
    <xf numFmtId="1" fontId="0" fillId="0" borderId="0" xfId="0" applyNumberFormat="1" applyAlignment="1">
      <alignment horizontal="right"/>
    </xf>
    <xf numFmtId="1" fontId="0" fillId="0" borderId="0" xfId="0" quotePrefix="1" applyNumberFormat="1" applyAlignment="1">
      <alignment horizontal="right"/>
    </xf>
    <xf numFmtId="166" fontId="16" fillId="0" borderId="0" xfId="2" quotePrefix="1" applyNumberFormat="1" applyFont="1" applyFill="1" applyBorder="1" applyAlignment="1">
      <alignment horizontal="right"/>
    </xf>
    <xf numFmtId="166" fontId="0" fillId="0" borderId="0" xfId="2" applyNumberFormat="1" applyFont="1" applyAlignment="1">
      <alignment horizontal="right"/>
    </xf>
    <xf numFmtId="0" fontId="0" fillId="0" borderId="0" xfId="0" quotePrefix="1" applyAlignment="1">
      <alignment horizontal="right"/>
    </xf>
    <xf numFmtId="1" fontId="15" fillId="0" borderId="0" xfId="0" quotePrefix="1" applyNumberFormat="1" applyFont="1" applyAlignment="1">
      <alignment horizontal="right"/>
    </xf>
    <xf numFmtId="1" fontId="2" fillId="0" borderId="0" xfId="0" applyNumberFormat="1" applyFont="1" applyAlignment="1">
      <alignment horizontal="right"/>
    </xf>
    <xf numFmtId="166" fontId="16" fillId="0" borderId="1" xfId="2" applyNumberFormat="1" applyFont="1" applyFill="1" applyBorder="1" applyAlignment="1">
      <alignment horizontal="right"/>
    </xf>
    <xf numFmtId="1" fontId="2" fillId="0" borderId="1" xfId="0" applyNumberFormat="1" applyFont="1" applyBorder="1" applyAlignment="1">
      <alignment horizontal="right"/>
    </xf>
    <xf numFmtId="0" fontId="14" fillId="0" borderId="0" xfId="0" applyFont="1" applyAlignment="1">
      <alignment horizontal="right"/>
    </xf>
    <xf numFmtId="9" fontId="14" fillId="0" borderId="0" xfId="2" quotePrefix="1" applyFont="1" applyAlignment="1">
      <alignment horizontal="right"/>
    </xf>
    <xf numFmtId="9" fontId="14" fillId="0" borderId="0" xfId="2" applyFont="1" applyAlignment="1">
      <alignment horizontal="right"/>
    </xf>
    <xf numFmtId="1" fontId="2" fillId="0" borderId="0" xfId="0" quotePrefix="1" applyNumberFormat="1" applyFont="1" applyAlignment="1">
      <alignment horizontal="right"/>
    </xf>
    <xf numFmtId="0" fontId="2" fillId="0" borderId="0" xfId="0" applyFont="1" applyAlignment="1">
      <alignment horizontal="right"/>
    </xf>
    <xf numFmtId="170" fontId="4" fillId="0" borderId="0" xfId="0" applyNumberFormat="1" applyFont="1" applyAlignment="1">
      <alignment horizontal="right" vertical="center"/>
    </xf>
    <xf numFmtId="171" fontId="0" fillId="0" borderId="0" xfId="0" applyNumberFormat="1" applyAlignment="1">
      <alignment horizontal="right"/>
    </xf>
    <xf numFmtId="1" fontId="2" fillId="0" borderId="6" xfId="0" quotePrefix="1" applyNumberFormat="1" applyFont="1" applyBorder="1" applyAlignment="1">
      <alignment horizontal="right"/>
    </xf>
    <xf numFmtId="1" fontId="2" fillId="0" borderId="6" xfId="0" applyNumberFormat="1" applyFont="1" applyBorder="1" applyAlignment="1">
      <alignment horizontal="right"/>
    </xf>
    <xf numFmtId="1" fontId="2" fillId="0" borderId="1" xfId="0" quotePrefix="1" applyNumberFormat="1" applyFont="1" applyBorder="1" applyAlignment="1">
      <alignment horizontal="right"/>
    </xf>
    <xf numFmtId="2" fontId="2" fillId="0" borderId="1" xfId="0" applyNumberFormat="1" applyFont="1" applyBorder="1" applyAlignment="1">
      <alignment horizontal="right"/>
    </xf>
    <xf numFmtId="0" fontId="2" fillId="0" borderId="1" xfId="0" applyFont="1" applyBorder="1" applyAlignment="1">
      <alignment horizontal="right"/>
    </xf>
    <xf numFmtId="2" fontId="2" fillId="0" borderId="1" xfId="0" quotePrefix="1" applyNumberFormat="1" applyFont="1" applyBorder="1" applyAlignment="1">
      <alignment horizontal="right"/>
    </xf>
    <xf numFmtId="3" fontId="31" fillId="0" borderId="0" xfId="0" applyNumberFormat="1" applyFont="1" applyAlignment="1">
      <alignment horizontal="right" vertical="center"/>
    </xf>
    <xf numFmtId="170" fontId="31" fillId="0" borderId="0" xfId="0" applyNumberFormat="1" applyFont="1" applyAlignment="1">
      <alignment horizontal="right" vertical="center"/>
    </xf>
    <xf numFmtId="171" fontId="2" fillId="0" borderId="0" xfId="0" applyNumberFormat="1" applyFont="1" applyAlignment="1">
      <alignment horizontal="right"/>
    </xf>
    <xf numFmtId="171" fontId="3" fillId="0" borderId="0" xfId="0" applyNumberFormat="1" applyFont="1" applyAlignment="1">
      <alignment horizontal="right" vertical="center"/>
    </xf>
    <xf numFmtId="170" fontId="4" fillId="0" borderId="0" xfId="0" applyNumberFormat="1" applyFont="1" applyAlignment="1">
      <alignment horizontal="right" vertical="center" indent="1"/>
    </xf>
    <xf numFmtId="0" fontId="2" fillId="0" borderId="0" xfId="0" applyFont="1" applyAlignment="1">
      <alignment horizontal="right" vertical="center"/>
    </xf>
    <xf numFmtId="170" fontId="3" fillId="0" borderId="0" xfId="0" applyNumberFormat="1" applyFont="1" applyAlignment="1">
      <alignment horizontal="right" vertical="center"/>
    </xf>
    <xf numFmtId="165" fontId="3" fillId="0" borderId="0" xfId="0" applyNumberFormat="1" applyFont="1" applyAlignment="1">
      <alignment horizontal="right" vertical="center"/>
    </xf>
    <xf numFmtId="167" fontId="4" fillId="0" borderId="0" xfId="0" applyNumberFormat="1" applyFont="1" applyAlignment="1">
      <alignment horizontal="right" vertical="center" indent="1"/>
    </xf>
    <xf numFmtId="167" fontId="3" fillId="0" borderId="0" xfId="0" applyNumberFormat="1" applyFont="1" applyAlignment="1">
      <alignment horizontal="right" vertical="center"/>
    </xf>
    <xf numFmtId="171" fontId="0" fillId="0" borderId="0" xfId="0" quotePrefix="1" applyNumberFormat="1" applyAlignment="1">
      <alignment horizontal="right"/>
    </xf>
    <xf numFmtId="171" fontId="2" fillId="0" borderId="5" xfId="0" applyNumberFormat="1" applyFont="1" applyBorder="1" applyAlignment="1">
      <alignment horizontal="right"/>
    </xf>
    <xf numFmtId="171" fontId="14" fillId="0" borderId="0" xfId="0" applyNumberFormat="1" applyFont="1" applyAlignment="1">
      <alignment horizontal="right"/>
    </xf>
    <xf numFmtId="171" fontId="14" fillId="0" borderId="0" xfId="0" quotePrefix="1" applyNumberFormat="1" applyFont="1" applyAlignment="1">
      <alignment horizontal="right"/>
    </xf>
    <xf numFmtId="3" fontId="2" fillId="0" borderId="0" xfId="2" applyNumberFormat="1" applyFont="1" applyAlignment="1">
      <alignment horizontal="right"/>
    </xf>
    <xf numFmtId="3" fontId="2" fillId="0" borderId="5" xfId="2" applyNumberFormat="1" applyFont="1" applyBorder="1" applyAlignment="1">
      <alignment horizontal="right"/>
    </xf>
    <xf numFmtId="171" fontId="2" fillId="0" borderId="0" xfId="0" quotePrefix="1" applyNumberFormat="1" applyFont="1" applyAlignment="1">
      <alignment horizontal="right"/>
    </xf>
    <xf numFmtId="171" fontId="2" fillId="0" borderId="5" xfId="0" quotePrefix="1" applyNumberFormat="1" applyFont="1" applyBorder="1" applyAlignment="1">
      <alignment horizontal="right"/>
    </xf>
    <xf numFmtId="171" fontId="18" fillId="0" borderId="0" xfId="0" applyNumberFormat="1" applyFont="1" applyAlignment="1">
      <alignment horizontal="right" vertical="center"/>
    </xf>
    <xf numFmtId="171" fontId="23" fillId="0" borderId="0" xfId="0" applyNumberFormat="1" applyFont="1" applyAlignment="1">
      <alignment horizontal="right"/>
    </xf>
    <xf numFmtId="171" fontId="23" fillId="0" borderId="0" xfId="0" quotePrefix="1" applyNumberFormat="1" applyFont="1" applyAlignment="1">
      <alignment horizontal="right"/>
    </xf>
    <xf numFmtId="171" fontId="2" fillId="0" borderId="6" xfId="0" applyNumberFormat="1" applyFont="1" applyBorder="1" applyAlignment="1">
      <alignment horizontal="right"/>
    </xf>
    <xf numFmtId="171" fontId="0" fillId="0" borderId="6" xfId="0" applyNumberFormat="1" applyBorder="1" applyAlignment="1">
      <alignment horizontal="right"/>
    </xf>
    <xf numFmtId="173" fontId="0" fillId="0" borderId="6" xfId="0" applyNumberFormat="1" applyBorder="1" applyAlignment="1">
      <alignment horizontal="right"/>
    </xf>
    <xf numFmtId="173" fontId="0" fillId="0" borderId="6" xfId="0" quotePrefix="1" applyNumberFormat="1" applyBorder="1" applyAlignment="1">
      <alignment horizontal="right"/>
    </xf>
    <xf numFmtId="171" fontId="0" fillId="0" borderId="1" xfId="0" applyNumberFormat="1" applyBorder="1" applyAlignment="1">
      <alignment horizontal="right"/>
    </xf>
    <xf numFmtId="9" fontId="1" fillId="0" borderId="1" xfId="2" applyFont="1" applyFill="1" applyBorder="1" applyAlignment="1">
      <alignment horizontal="right"/>
    </xf>
    <xf numFmtId="9" fontId="1" fillId="0" borderId="1" xfId="2" applyFont="1" applyBorder="1" applyAlignment="1">
      <alignment horizontal="right"/>
    </xf>
    <xf numFmtId="9" fontId="1" fillId="0" borderId="1" xfId="2" quotePrefix="1" applyFont="1" applyBorder="1" applyAlignment="1">
      <alignment horizontal="right"/>
    </xf>
    <xf numFmtId="9" fontId="14" fillId="0" borderId="0" xfId="2" applyFont="1" applyBorder="1" applyAlignment="1">
      <alignment horizontal="right"/>
    </xf>
    <xf numFmtId="3" fontId="14" fillId="0" borderId="0" xfId="2" applyNumberFormat="1" applyFont="1" applyBorder="1" applyAlignment="1">
      <alignment horizontal="right"/>
    </xf>
    <xf numFmtId="9" fontId="0" fillId="0" borderId="0" xfId="2" quotePrefix="1" applyFont="1" applyAlignment="1">
      <alignment horizontal="right"/>
    </xf>
    <xf numFmtId="9" fontId="0" fillId="0" borderId="0" xfId="2" applyFont="1" applyAlignment="1">
      <alignment horizontal="right"/>
    </xf>
    <xf numFmtId="9" fontId="4" fillId="0" borderId="0" xfId="2" applyFont="1" applyFill="1" applyAlignment="1">
      <alignment horizontal="right"/>
    </xf>
    <xf numFmtId="9" fontId="0" fillId="0" borderId="1" xfId="2" quotePrefix="1" applyFont="1" applyBorder="1" applyAlignment="1">
      <alignment horizontal="right"/>
    </xf>
    <xf numFmtId="9" fontId="0" fillId="0" borderId="1" xfId="2" applyFont="1" applyBorder="1" applyAlignment="1">
      <alignment horizontal="right"/>
    </xf>
    <xf numFmtId="9" fontId="4" fillId="0" borderId="1" xfId="2" applyFont="1" applyFill="1" applyBorder="1" applyAlignment="1">
      <alignment horizontal="right"/>
    </xf>
    <xf numFmtId="9" fontId="30" fillId="0" borderId="0" xfId="0" applyNumberFormat="1" applyFont="1" applyAlignment="1">
      <alignment horizontal="right"/>
    </xf>
    <xf numFmtId="171" fontId="2" fillId="0" borderId="1" xfId="0" quotePrefix="1" applyNumberFormat="1" applyFont="1" applyBorder="1" applyAlignment="1">
      <alignment horizontal="right"/>
    </xf>
    <xf numFmtId="171" fontId="2" fillId="0" borderId="1" xfId="0" applyNumberFormat="1" applyFont="1" applyBorder="1" applyAlignment="1">
      <alignment horizontal="right"/>
    </xf>
    <xf numFmtId="171" fontId="30" fillId="5" borderId="0" xfId="0" applyNumberFormat="1" applyFont="1" applyFill="1" applyAlignment="1">
      <alignment horizontal="right"/>
    </xf>
    <xf numFmtId="9" fontId="14" fillId="0" borderId="0" xfId="2" applyFont="1" applyFill="1" applyBorder="1" applyAlignment="1">
      <alignment horizontal="right"/>
    </xf>
    <xf numFmtId="9" fontId="0" fillId="0" borderId="0" xfId="2" applyFont="1" applyFill="1" applyBorder="1" applyAlignment="1">
      <alignment horizontal="right"/>
    </xf>
    <xf numFmtId="171" fontId="2" fillId="0" borderId="0" xfId="1" applyNumberFormat="1" applyFont="1" applyFill="1" applyAlignment="1">
      <alignment horizontal="right"/>
    </xf>
    <xf numFmtId="171" fontId="0" fillId="0" borderId="0" xfId="1" applyNumberFormat="1" applyFont="1" applyFill="1" applyAlignment="1">
      <alignment horizontal="right"/>
    </xf>
    <xf numFmtId="171" fontId="0" fillId="0" borderId="0" xfId="1" quotePrefix="1" applyNumberFormat="1" applyFont="1" applyFill="1" applyAlignment="1">
      <alignment horizontal="right"/>
    </xf>
    <xf numFmtId="9" fontId="0" fillId="0" borderId="0" xfId="0" quotePrefix="1" applyNumberFormat="1" applyAlignment="1">
      <alignment horizontal="right"/>
    </xf>
    <xf numFmtId="9" fontId="0" fillId="0" borderId="0" xfId="0" applyNumberFormat="1" applyAlignment="1">
      <alignment horizontal="right"/>
    </xf>
    <xf numFmtId="3" fontId="0" fillId="0" borderId="0" xfId="0" applyNumberFormat="1" applyAlignment="1">
      <alignment horizontal="right"/>
    </xf>
    <xf numFmtId="3" fontId="0" fillId="0" borderId="0" xfId="0" quotePrefix="1" applyNumberFormat="1" applyAlignment="1">
      <alignment horizontal="right"/>
    </xf>
    <xf numFmtId="171" fontId="0" fillId="0" borderId="0" xfId="1" applyNumberFormat="1" applyFont="1" applyAlignment="1">
      <alignment horizontal="right"/>
    </xf>
    <xf numFmtId="0" fontId="30" fillId="0" borderId="0" xfId="0" applyFont="1" applyAlignment="1">
      <alignment horizontal="right"/>
    </xf>
    <xf numFmtId="171" fontId="15" fillId="0" borderId="0" xfId="1" applyNumberFormat="1" applyFont="1" applyFill="1" applyAlignment="1">
      <alignment horizontal="right"/>
    </xf>
    <xf numFmtId="171" fontId="1" fillId="0" borderId="0" xfId="1" applyNumberFormat="1" applyFont="1" applyFill="1" applyAlignment="1">
      <alignment horizontal="right"/>
    </xf>
    <xf numFmtId="9" fontId="1" fillId="0" borderId="0" xfId="2" applyFont="1" applyFill="1" applyAlignment="1">
      <alignment horizontal="right"/>
    </xf>
    <xf numFmtId="171" fontId="2" fillId="0" borderId="5" xfId="1" applyNumberFormat="1" applyFont="1" applyFill="1" applyBorder="1" applyAlignment="1">
      <alignment horizontal="right"/>
    </xf>
    <xf numFmtId="171" fontId="2" fillId="0" borderId="0" xfId="1" applyNumberFormat="1" applyFont="1" applyFill="1" applyBorder="1" applyAlignment="1">
      <alignment horizontal="right"/>
    </xf>
    <xf numFmtId="171" fontId="0" fillId="0" borderId="0" xfId="1" applyNumberFormat="1" applyFont="1" applyFill="1" applyBorder="1" applyAlignment="1">
      <alignment horizontal="right"/>
    </xf>
    <xf numFmtId="171" fontId="15" fillId="0" borderId="0" xfId="1" applyNumberFormat="1" applyFont="1" applyFill="1" applyBorder="1" applyAlignment="1">
      <alignment horizontal="right"/>
    </xf>
    <xf numFmtId="171" fontId="2" fillId="0" borderId="0" xfId="1" quotePrefix="1" applyNumberFormat="1" applyFont="1" applyFill="1" applyBorder="1" applyAlignment="1">
      <alignment horizontal="right"/>
    </xf>
    <xf numFmtId="171" fontId="1" fillId="0" borderId="0" xfId="1" quotePrefix="1" applyNumberFormat="1" applyFont="1" applyFill="1" applyBorder="1" applyAlignment="1">
      <alignment horizontal="right"/>
    </xf>
    <xf numFmtId="0" fontId="0" fillId="6" borderId="0" xfId="0" applyFill="1" applyAlignment="1">
      <alignment horizontal="right"/>
    </xf>
    <xf numFmtId="171" fontId="2" fillId="6" borderId="0" xfId="1" applyNumberFormat="1" applyFont="1" applyFill="1" applyAlignment="1">
      <alignment horizontal="right"/>
    </xf>
    <xf numFmtId="9" fontId="2" fillId="0" borderId="0" xfId="0" applyNumberFormat="1" applyFont="1" applyAlignment="1">
      <alignment horizontal="right"/>
    </xf>
    <xf numFmtId="9" fontId="0" fillId="0" borderId="0" xfId="2" applyFont="1" applyFill="1" applyAlignment="1">
      <alignment horizontal="right"/>
    </xf>
    <xf numFmtId="174" fontId="3" fillId="0" borderId="0" xfId="0" applyNumberFormat="1" applyFont="1" applyAlignment="1">
      <alignment horizontal="right"/>
    </xf>
    <xf numFmtId="174" fontId="0" fillId="0" borderId="0" xfId="0" applyNumberFormat="1" applyAlignment="1">
      <alignment horizontal="right"/>
    </xf>
    <xf numFmtId="9" fontId="15" fillId="0" borderId="0" xfId="2" applyFont="1" applyFill="1" applyAlignment="1">
      <alignment horizontal="right"/>
    </xf>
    <xf numFmtId="3" fontId="2" fillId="0" borderId="0" xfId="0" applyNumberFormat="1" applyFont="1" applyAlignment="1">
      <alignment horizontal="right"/>
    </xf>
    <xf numFmtId="171" fontId="1" fillId="0" borderId="0" xfId="1" applyNumberFormat="1" applyFont="1" applyFill="1" applyBorder="1" applyAlignment="1">
      <alignment horizontal="right"/>
    </xf>
    <xf numFmtId="0" fontId="0" fillId="0" borderId="0" xfId="0" applyAlignment="1">
      <alignment horizontal="right" vertical="center"/>
    </xf>
    <xf numFmtId="173" fontId="2" fillId="0" borderId="0" xfId="1" applyNumberFormat="1" applyFont="1" applyFill="1" applyAlignment="1">
      <alignment horizontal="right"/>
    </xf>
    <xf numFmtId="173" fontId="1" fillId="0" borderId="0" xfId="1" applyNumberFormat="1" applyFont="1" applyFill="1" applyAlignment="1">
      <alignment horizontal="right"/>
    </xf>
    <xf numFmtId="173" fontId="15" fillId="0" borderId="0" xfId="1" applyNumberFormat="1" applyFont="1" applyFill="1" applyAlignment="1">
      <alignment horizontal="right"/>
    </xf>
    <xf numFmtId="1" fontId="30" fillId="0" borderId="0" xfId="0" applyNumberFormat="1" applyFont="1" applyAlignment="1">
      <alignment horizontal="right"/>
    </xf>
    <xf numFmtId="3" fontId="30" fillId="0" borderId="0" xfId="0" applyNumberFormat="1" applyFont="1" applyAlignment="1">
      <alignment horizontal="right"/>
    </xf>
    <xf numFmtId="1" fontId="30" fillId="5" borderId="0" xfId="0" applyNumberFormat="1" applyFont="1" applyFill="1" applyAlignment="1">
      <alignment horizontal="right"/>
    </xf>
    <xf numFmtId="3" fontId="30" fillId="5" borderId="0" xfId="0" applyNumberFormat="1" applyFont="1" applyFill="1" applyAlignment="1">
      <alignment horizontal="right"/>
    </xf>
    <xf numFmtId="171" fontId="32" fillId="0" borderId="0" xfId="0" applyNumberFormat="1" applyFont="1" applyAlignment="1">
      <alignment horizontal="right"/>
    </xf>
    <xf numFmtId="0" fontId="12" fillId="0" borderId="0" xfId="0" applyFont="1" applyAlignment="1">
      <alignment horizontal="right" vertical="center"/>
    </xf>
    <xf numFmtId="171" fontId="10" fillId="0" borderId="0" xfId="0" applyNumberFormat="1" applyFont="1" applyAlignment="1">
      <alignment horizontal="right" vertical="center"/>
    </xf>
    <xf numFmtId="9" fontId="10" fillId="0" borderId="0" xfId="2" applyFont="1" applyAlignment="1">
      <alignment horizontal="right" vertical="center"/>
    </xf>
    <xf numFmtId="171" fontId="2" fillId="0" borderId="0" xfId="1" applyNumberFormat="1" applyFont="1" applyAlignment="1">
      <alignment horizontal="right"/>
    </xf>
    <xf numFmtId="172" fontId="20" fillId="0" borderId="0" xfId="0" applyNumberFormat="1" applyFont="1" applyAlignment="1">
      <alignment horizontal="right" vertical="center"/>
    </xf>
    <xf numFmtId="167" fontId="3" fillId="3" borderId="0" xfId="0" applyNumberFormat="1" applyFont="1" applyFill="1" applyAlignment="1">
      <alignment horizontal="right"/>
    </xf>
    <xf numFmtId="171" fontId="4" fillId="0" borderId="0" xfId="0" quotePrefix="1" applyNumberFormat="1" applyFont="1" applyAlignment="1">
      <alignment horizontal="right" vertical="center"/>
    </xf>
    <xf numFmtId="171" fontId="4" fillId="0" borderId="0" xfId="0" applyNumberFormat="1" applyFont="1" applyAlignment="1">
      <alignment horizontal="right" vertical="center"/>
    </xf>
    <xf numFmtId="171" fontId="1" fillId="0" borderId="0" xfId="1" applyNumberFormat="1" applyFont="1" applyAlignment="1">
      <alignment horizontal="right"/>
    </xf>
    <xf numFmtId="9" fontId="2" fillId="0" borderId="0" xfId="2" applyFont="1" applyFill="1" applyAlignment="1">
      <alignment horizontal="right"/>
    </xf>
    <xf numFmtId="171" fontId="2" fillId="0" borderId="0" xfId="1" applyNumberFormat="1" applyFont="1" applyBorder="1" applyAlignment="1">
      <alignment horizontal="right"/>
    </xf>
    <xf numFmtId="171" fontId="0" fillId="0" borderId="0" xfId="2" applyNumberFormat="1" applyFont="1" applyAlignment="1">
      <alignment horizontal="right"/>
    </xf>
    <xf numFmtId="171" fontId="1" fillId="0" borderId="0" xfId="1" applyNumberFormat="1" applyFont="1" applyBorder="1" applyAlignment="1">
      <alignment horizontal="right"/>
    </xf>
    <xf numFmtId="9" fontId="2" fillId="0" borderId="0" xfId="2" applyFont="1" applyAlignment="1">
      <alignment horizontal="right"/>
    </xf>
    <xf numFmtId="171" fontId="2" fillId="0" borderId="0" xfId="1" quotePrefix="1" applyNumberFormat="1" applyFont="1" applyAlignment="1">
      <alignment horizontal="right"/>
    </xf>
    <xf numFmtId="9" fontId="1" fillId="0" borderId="0" xfId="2" applyFont="1" applyAlignment="1">
      <alignment horizontal="right"/>
    </xf>
    <xf numFmtId="0" fontId="0" fillId="0" borderId="0" xfId="0" applyAlignment="1">
      <alignment horizontal="right" wrapText="1"/>
    </xf>
    <xf numFmtId="171" fontId="2" fillId="0" borderId="0" xfId="1" applyNumberFormat="1" applyFont="1" applyAlignment="1">
      <alignment horizontal="right" wrapText="1"/>
    </xf>
    <xf numFmtId="171" fontId="0" fillId="0" borderId="0" xfId="1" applyNumberFormat="1" applyFont="1" applyAlignment="1">
      <alignment horizontal="right" wrapText="1"/>
    </xf>
    <xf numFmtId="171" fontId="0" fillId="0" borderId="0" xfId="1" quotePrefix="1" applyNumberFormat="1" applyFont="1" applyAlignment="1">
      <alignment horizontal="right" wrapText="1"/>
    </xf>
    <xf numFmtId="171" fontId="2" fillId="0" borderId="0" xfId="1" quotePrefix="1" applyNumberFormat="1" applyFont="1" applyAlignment="1">
      <alignment horizontal="right" wrapText="1"/>
    </xf>
    <xf numFmtId="171" fontId="0" fillId="0" borderId="0" xfId="1" applyNumberFormat="1" applyFont="1" applyFill="1" applyAlignment="1">
      <alignment horizontal="right" wrapText="1"/>
    </xf>
    <xf numFmtId="1" fontId="0" fillId="0" borderId="0" xfId="0" applyNumberFormat="1" applyAlignment="1">
      <alignment horizontal="right" wrapText="1"/>
    </xf>
    <xf numFmtId="0" fontId="0" fillId="0" borderId="0" xfId="0" quotePrefix="1" applyAlignment="1">
      <alignment horizontal="right" wrapText="1"/>
    </xf>
    <xf numFmtId="171" fontId="0" fillId="0" borderId="0" xfId="0" applyNumberFormat="1" applyAlignment="1">
      <alignment horizontal="right" wrapText="1"/>
    </xf>
    <xf numFmtId="0" fontId="20" fillId="0" borderId="0" xfId="0" applyFont="1" applyAlignment="1">
      <alignment horizontal="right" vertical="center" wrapText="1"/>
    </xf>
    <xf numFmtId="172" fontId="20" fillId="0" borderId="0" xfId="0" applyNumberFormat="1" applyFont="1" applyAlignment="1">
      <alignment horizontal="right" vertical="center" wrapText="1"/>
    </xf>
    <xf numFmtId="9" fontId="4" fillId="0" borderId="0" xfId="2" applyFont="1" applyAlignment="1">
      <alignment horizontal="right" vertical="center"/>
    </xf>
    <xf numFmtId="0" fontId="4" fillId="0" borderId="0" xfId="0" applyFont="1" applyAlignment="1">
      <alignment horizontal="right" vertical="center"/>
    </xf>
    <xf numFmtId="166" fontId="16" fillId="0" borderId="0" xfId="2" applyNumberFormat="1" applyFont="1" applyAlignment="1">
      <alignment horizontal="right" indent="1"/>
    </xf>
    <xf numFmtId="166" fontId="16" fillId="0" borderId="0" xfId="2" quotePrefix="1" applyNumberFormat="1" applyFont="1" applyAlignment="1">
      <alignment horizontal="right"/>
    </xf>
    <xf numFmtId="166" fontId="16" fillId="0" borderId="0" xfId="2" applyNumberFormat="1" applyFont="1" applyAlignment="1">
      <alignment horizontal="right"/>
    </xf>
    <xf numFmtId="166" fontId="16" fillId="0" borderId="0" xfId="2" applyNumberFormat="1" applyFont="1" applyFill="1" applyAlignment="1">
      <alignment horizontal="right" indent="1"/>
    </xf>
    <xf numFmtId="0" fontId="3" fillId="0" borderId="0" xfId="0" applyFont="1" applyAlignment="1">
      <alignment horizontal="right"/>
    </xf>
    <xf numFmtId="0" fontId="3" fillId="0" borderId="0" xfId="0" applyFont="1" applyAlignment="1">
      <alignment horizontal="right" vertical="center"/>
    </xf>
    <xf numFmtId="9" fontId="0" fillId="0" borderId="0" xfId="2" applyFont="1" applyAlignment="1">
      <alignment horizontal="right" indent="1"/>
    </xf>
    <xf numFmtId="0" fontId="4" fillId="3" borderId="0" xfId="0" applyFont="1" applyFill="1" applyAlignment="1">
      <alignment horizontal="right" vertical="center"/>
    </xf>
    <xf numFmtId="171" fontId="4" fillId="3" borderId="0" xfId="0" applyNumberFormat="1" applyFont="1" applyFill="1" applyAlignment="1">
      <alignment horizontal="right" vertical="center"/>
    </xf>
    <xf numFmtId="171" fontId="0" fillId="0" borderId="0" xfId="0" applyNumberFormat="1" applyAlignment="1">
      <alignment horizontal="right" indent="1"/>
    </xf>
    <xf numFmtId="0" fontId="0" fillId="0" borderId="0" xfId="0" applyAlignment="1">
      <alignment horizontal="right" vertical="center" wrapText="1"/>
    </xf>
    <xf numFmtId="0" fontId="4" fillId="0" borderId="0" xfId="0" applyFont="1" applyAlignment="1">
      <alignment horizontal="right"/>
    </xf>
    <xf numFmtId="9" fontId="0" fillId="0" borderId="0" xfId="2" applyFont="1" applyAlignment="1">
      <alignment horizontal="right" wrapText="1"/>
    </xf>
    <xf numFmtId="9" fontId="0" fillId="0" borderId="0" xfId="0" applyNumberFormat="1" applyAlignment="1">
      <alignment horizontal="right" wrapText="1"/>
    </xf>
    <xf numFmtId="171" fontId="2" fillId="0" borderId="0" xfId="1" applyNumberFormat="1" applyFont="1" applyFill="1" applyAlignment="1">
      <alignment horizontal="right" wrapText="1"/>
    </xf>
    <xf numFmtId="0" fontId="2" fillId="0" borderId="0" xfId="0" applyFont="1" applyAlignment="1">
      <alignment horizontal="right" wrapText="1"/>
    </xf>
    <xf numFmtId="171" fontId="1" fillId="0" borderId="0" xfId="1" applyNumberFormat="1" applyFont="1" applyAlignment="1">
      <alignment horizontal="right" wrapText="1"/>
    </xf>
    <xf numFmtId="171" fontId="1" fillId="0" borderId="0" xfId="1" applyNumberFormat="1" applyFont="1" applyFill="1" applyAlignment="1">
      <alignment horizontal="right" wrapText="1"/>
    </xf>
    <xf numFmtId="173" fontId="0" fillId="0" borderId="0" xfId="1" applyNumberFormat="1" applyFont="1" applyAlignment="1">
      <alignment horizontal="right" wrapText="1"/>
    </xf>
    <xf numFmtId="166" fontId="16" fillId="0" borderId="0" xfId="2" applyNumberFormat="1" applyFont="1" applyFill="1" applyAlignment="1">
      <alignment horizontal="right"/>
    </xf>
    <xf numFmtId="171" fontId="2" fillId="0" borderId="0" xfId="1" quotePrefix="1" applyNumberFormat="1" applyFont="1" applyFill="1" applyAlignment="1">
      <alignment horizontal="right" wrapText="1"/>
    </xf>
    <xf numFmtId="171" fontId="2" fillId="0" borderId="1" xfId="1" quotePrefix="1" applyNumberFormat="1" applyFont="1" applyBorder="1" applyAlignment="1">
      <alignment horizontal="right" wrapText="1"/>
    </xf>
    <xf numFmtId="171" fontId="2" fillId="0" borderId="1" xfId="1" applyNumberFormat="1" applyFont="1" applyBorder="1" applyAlignment="1">
      <alignment horizontal="right" wrapText="1"/>
    </xf>
    <xf numFmtId="171" fontId="2" fillId="0" borderId="0" xfId="0" applyNumberFormat="1" applyFont="1" applyAlignment="1">
      <alignment horizontal="right" wrapText="1"/>
    </xf>
    <xf numFmtId="171" fontId="30" fillId="0" borderId="0" xfId="1" applyNumberFormat="1" applyFont="1" applyFill="1" applyAlignment="1">
      <alignment horizontal="right" wrapText="1"/>
    </xf>
    <xf numFmtId="0" fontId="30" fillId="0" borderId="0" xfId="0" applyFont="1" applyAlignment="1">
      <alignment horizontal="right" wrapText="1"/>
    </xf>
    <xf numFmtId="166" fontId="31" fillId="0" borderId="0" xfId="2" applyNumberFormat="1" applyFont="1" applyFill="1" applyAlignment="1">
      <alignment horizontal="right" indent="1"/>
    </xf>
    <xf numFmtId="9" fontId="30" fillId="0" borderId="0" xfId="2" applyFont="1" applyFill="1" applyAlignment="1">
      <alignment horizontal="right" wrapText="1"/>
    </xf>
    <xf numFmtId="171" fontId="30" fillId="0" borderId="0" xfId="0" applyNumberFormat="1" applyFont="1" applyAlignment="1">
      <alignment horizontal="right" wrapText="1"/>
    </xf>
    <xf numFmtId="171" fontId="0" fillId="0" borderId="0" xfId="1" quotePrefix="1" applyNumberFormat="1" applyFont="1" applyAlignment="1">
      <alignment horizontal="right"/>
    </xf>
    <xf numFmtId="9" fontId="2" fillId="0" borderId="0" xfId="2" quotePrefix="1" applyFont="1" applyAlignment="1">
      <alignment horizontal="right"/>
    </xf>
    <xf numFmtId="171" fontId="2" fillId="0" borderId="0" xfId="2" applyNumberFormat="1" applyFont="1" applyAlignment="1">
      <alignment horizontal="right"/>
    </xf>
    <xf numFmtId="9" fontId="4" fillId="0" borderId="0" xfId="2" quotePrefix="1" applyFont="1" applyAlignment="1">
      <alignment horizontal="right" vertical="center"/>
    </xf>
    <xf numFmtId="9" fontId="4" fillId="0" borderId="0" xfId="2" applyFont="1" applyFill="1" applyAlignment="1">
      <alignment horizontal="right" vertical="center"/>
    </xf>
    <xf numFmtId="17" fontId="26" fillId="0" borderId="0" xfId="0" applyNumberFormat="1" applyFont="1" applyAlignment="1">
      <alignment vertical="center"/>
    </xf>
    <xf numFmtId="0" fontId="20" fillId="0" borderId="0" xfId="0" applyFont="1" applyAlignment="1">
      <alignment horizontal="center" vertical="center"/>
    </xf>
    <xf numFmtId="0" fontId="2" fillId="0" borderId="1" xfId="0" applyFont="1" applyBorder="1" applyAlignment="1">
      <alignment horizontal="center"/>
    </xf>
    <xf numFmtId="0" fontId="2" fillId="0" borderId="5" xfId="0" applyFont="1" applyBorder="1" applyAlignment="1">
      <alignment horizontal="center"/>
    </xf>
    <xf numFmtId="0" fontId="20" fillId="7" borderId="0" xfId="0" applyFont="1" applyFill="1" applyAlignment="1">
      <alignment horizontal="center" vertical="center"/>
    </xf>
    <xf numFmtId="171" fontId="1" fillId="0" borderId="6" xfId="1" applyNumberFormat="1" applyFont="1" applyFill="1" applyBorder="1" applyAlignment="1">
      <alignment horizontal="right"/>
    </xf>
    <xf numFmtId="0" fontId="2" fillId="0" borderId="5" xfId="0" applyFont="1" applyBorder="1" applyAlignment="1">
      <alignment horizontal="right"/>
    </xf>
    <xf numFmtId="175" fontId="4" fillId="0" borderId="0" xfId="0" applyNumberFormat="1" applyFont="1" applyAlignment="1">
      <alignment horizontal="right" vertical="center"/>
    </xf>
    <xf numFmtId="175" fontId="0" fillId="0" borderId="0" xfId="0" applyNumberFormat="1" applyAlignment="1">
      <alignment horizontal="right"/>
    </xf>
    <xf numFmtId="4" fontId="0" fillId="0" borderId="0" xfId="0" applyNumberFormat="1" applyAlignment="1">
      <alignment horizontal="right"/>
    </xf>
    <xf numFmtId="2" fontId="0" fillId="0" borderId="0" xfId="0" quotePrefix="1" applyNumberFormat="1" applyAlignment="1">
      <alignment horizontal="right"/>
    </xf>
    <xf numFmtId="171" fontId="1" fillId="0" borderId="0" xfId="1" quotePrefix="1" applyNumberFormat="1" applyFont="1" applyFill="1" applyAlignment="1">
      <alignment horizontal="right"/>
    </xf>
    <xf numFmtId="171" fontId="2" fillId="0" borderId="0" xfId="1" quotePrefix="1" applyNumberFormat="1" applyFont="1" applyFill="1" applyAlignment="1">
      <alignment horizontal="right"/>
    </xf>
    <xf numFmtId="167" fontId="3" fillId="0" borderId="0" xfId="0" applyNumberFormat="1" applyFont="1" applyAlignment="1">
      <alignment horizontal="right"/>
    </xf>
    <xf numFmtId="164" fontId="2" fillId="0" borderId="0" xfId="0" applyNumberFormat="1" applyFont="1" applyAlignment="1">
      <alignment horizontal="right"/>
    </xf>
    <xf numFmtId="0" fontId="0" fillId="0" borderId="0" xfId="0" applyAlignment="1">
      <alignment horizontal="right" indent="1"/>
    </xf>
    <xf numFmtId="0" fontId="30" fillId="5" borderId="0" xfId="0" applyFont="1" applyFill="1" applyAlignment="1">
      <alignment horizontal="right"/>
    </xf>
    <xf numFmtId="173" fontId="0" fillId="0" borderId="0" xfId="1" applyNumberFormat="1" applyFont="1" applyFill="1" applyAlignment="1">
      <alignment horizontal="right"/>
    </xf>
    <xf numFmtId="173" fontId="0" fillId="0" borderId="0" xfId="0" applyNumberFormat="1" applyAlignment="1">
      <alignment horizontal="right"/>
    </xf>
    <xf numFmtId="9" fontId="15" fillId="0" borderId="0" xfId="2" quotePrefix="1" applyFont="1" applyFill="1" applyAlignment="1">
      <alignment horizontal="right"/>
    </xf>
    <xf numFmtId="3" fontId="0" fillId="0" borderId="0" xfId="0" applyNumberFormat="1"/>
    <xf numFmtId="171" fontId="2" fillId="0" borderId="1" xfId="1" applyNumberFormat="1" applyFont="1" applyFill="1" applyBorder="1" applyAlignment="1">
      <alignment horizontal="right"/>
    </xf>
    <xf numFmtId="176" fontId="1" fillId="0" borderId="0" xfId="0" applyNumberFormat="1" applyFont="1" applyAlignment="1">
      <alignment horizontal="right"/>
    </xf>
    <xf numFmtId="176" fontId="1" fillId="0" borderId="5" xfId="0" applyNumberFormat="1" applyFont="1" applyBorder="1" applyAlignment="1">
      <alignment horizontal="right"/>
    </xf>
    <xf numFmtId="177" fontId="2" fillId="0" borderId="0" xfId="0" applyNumberFormat="1" applyFont="1" applyAlignment="1">
      <alignment horizontal="right"/>
    </xf>
    <xf numFmtId="171" fontId="3" fillId="0" borderId="0" xfId="0" quotePrefix="1" applyNumberFormat="1" applyFont="1" applyAlignment="1">
      <alignment horizontal="right" vertical="center"/>
    </xf>
    <xf numFmtId="3" fontId="3" fillId="0" borderId="0" xfId="0" applyNumberFormat="1" applyFont="1" applyAlignment="1">
      <alignment horizontal="right" vertical="center"/>
    </xf>
    <xf numFmtId="165" fontId="13" fillId="0" borderId="0" xfId="0" applyNumberFormat="1" applyFont="1" applyAlignment="1">
      <alignment horizontal="right"/>
    </xf>
    <xf numFmtId="9" fontId="1" fillId="0" borderId="0" xfId="2" quotePrefix="1" applyFont="1" applyAlignment="1">
      <alignment horizontal="right"/>
    </xf>
    <xf numFmtId="0" fontId="35" fillId="3" borderId="0" xfId="0" applyFont="1" applyFill="1" applyAlignment="1">
      <alignment horizontal="left" vertical="center"/>
    </xf>
    <xf numFmtId="0" fontId="35" fillId="3" borderId="0" xfId="0" applyFont="1" applyFill="1"/>
    <xf numFmtId="0" fontId="35" fillId="0" borderId="0" xfId="0" applyFont="1"/>
    <xf numFmtId="0" fontId="35" fillId="0" borderId="0" xfId="0" applyFont="1" applyAlignment="1">
      <alignment horizontal="left"/>
    </xf>
    <xf numFmtId="171" fontId="0" fillId="0" borderId="0" xfId="1" quotePrefix="1" applyNumberFormat="1" applyFont="1" applyFill="1" applyAlignment="1">
      <alignment horizontal="right" wrapText="1"/>
    </xf>
    <xf numFmtId="3" fontId="1" fillId="0" borderId="0" xfId="2" applyNumberFormat="1" applyFont="1" applyFill="1" applyAlignment="1">
      <alignment horizontal="right"/>
    </xf>
    <xf numFmtId="1" fontId="0" fillId="0" borderId="0" xfId="2" applyNumberFormat="1" applyFont="1" applyAlignment="1">
      <alignment horizontal="right"/>
    </xf>
    <xf numFmtId="0" fontId="1" fillId="0" borderId="6" xfId="1" applyNumberFormat="1" applyFont="1" applyFill="1" applyBorder="1" applyAlignment="1">
      <alignment horizontal="right"/>
    </xf>
    <xf numFmtId="0" fontId="1" fillId="0" borderId="0" xfId="0" applyFont="1" applyAlignment="1">
      <alignment horizontal="right"/>
    </xf>
    <xf numFmtId="0" fontId="1" fillId="0" borderId="0" xfId="1" applyNumberFormat="1" applyFont="1" applyFill="1" applyAlignment="1">
      <alignment horizontal="right"/>
    </xf>
    <xf numFmtId="9" fontId="1" fillId="0" borderId="6" xfId="1" applyNumberFormat="1" applyFont="1" applyFill="1" applyBorder="1" applyAlignment="1">
      <alignment horizontal="right"/>
    </xf>
    <xf numFmtId="9" fontId="1" fillId="0" borderId="0" xfId="1" applyNumberFormat="1" applyFont="1" applyFill="1" applyAlignment="1">
      <alignment horizontal="right"/>
    </xf>
    <xf numFmtId="9" fontId="1" fillId="0" borderId="6" xfId="2" applyFont="1" applyFill="1" applyBorder="1" applyAlignment="1">
      <alignment horizontal="right"/>
    </xf>
    <xf numFmtId="1" fontId="4" fillId="0" borderId="0" xfId="0" applyNumberFormat="1" applyFont="1" applyAlignment="1">
      <alignment horizontal="right"/>
    </xf>
    <xf numFmtId="1" fontId="3" fillId="0" borderId="0" xfId="0" applyNumberFormat="1" applyFont="1" applyAlignment="1">
      <alignment horizontal="right"/>
    </xf>
    <xf numFmtId="171" fontId="15" fillId="0" borderId="0" xfId="1" applyNumberFormat="1" applyFont="1" applyAlignment="1">
      <alignment horizontal="right"/>
    </xf>
    <xf numFmtId="9" fontId="15" fillId="0" borderId="0" xfId="2" applyFont="1" applyAlignment="1">
      <alignment horizontal="right"/>
    </xf>
    <xf numFmtId="171" fontId="0" fillId="0" borderId="5" xfId="0" applyNumberFormat="1" applyBorder="1" applyAlignment="1">
      <alignment horizontal="right"/>
    </xf>
    <xf numFmtId="166" fontId="0" fillId="0" borderId="0" xfId="0" applyNumberFormat="1" applyAlignment="1">
      <alignment horizontal="right"/>
    </xf>
    <xf numFmtId="1" fontId="0" fillId="0" borderId="0" xfId="2" applyNumberFormat="1" applyFont="1" applyFill="1" applyAlignment="1">
      <alignment horizontal="right"/>
    </xf>
    <xf numFmtId="0" fontId="0" fillId="0" borderId="0" xfId="2" applyNumberFormat="1" applyFont="1" applyFill="1" applyAlignment="1">
      <alignment horizontal="right"/>
    </xf>
    <xf numFmtId="9" fontId="3" fillId="0" borderId="0" xfId="0" applyNumberFormat="1" applyFont="1" applyAlignment="1">
      <alignment horizontal="right" vertical="center"/>
    </xf>
    <xf numFmtId="9" fontId="0" fillId="0" borderId="0" xfId="2" quotePrefix="1" applyFont="1" applyFill="1" applyAlignment="1">
      <alignment horizontal="right"/>
    </xf>
    <xf numFmtId="176" fontId="1" fillId="0" borderId="0" xfId="1" applyNumberFormat="1" applyFont="1" applyFill="1" applyAlignment="1">
      <alignment horizontal="right"/>
    </xf>
    <xf numFmtId="176" fontId="1" fillId="0" borderId="6" xfId="1" applyNumberFormat="1" applyFont="1" applyFill="1" applyBorder="1" applyAlignment="1">
      <alignment horizontal="right"/>
    </xf>
    <xf numFmtId="171" fontId="20" fillId="0" borderId="0" xfId="0" applyNumberFormat="1" applyFont="1" applyAlignment="1">
      <alignment horizontal="right" vertical="center"/>
    </xf>
    <xf numFmtId="10" fontId="0" fillId="0" borderId="0" xfId="2" applyNumberFormat="1" applyFont="1"/>
    <xf numFmtId="0" fontId="0" fillId="0" borderId="0" xfId="2" applyNumberFormat="1" applyFont="1" applyAlignment="1">
      <alignment horizontal="right"/>
    </xf>
    <xf numFmtId="171" fontId="2" fillId="0" borderId="5" xfId="1" applyNumberFormat="1" applyFont="1" applyBorder="1" applyAlignment="1">
      <alignment horizontal="right"/>
    </xf>
    <xf numFmtId="166" fontId="17" fillId="0" borderId="1" xfId="2" applyNumberFormat="1" applyFont="1" applyFill="1" applyBorder="1" applyAlignment="1">
      <alignment horizontal="left" indent="1"/>
    </xf>
    <xf numFmtId="166" fontId="16" fillId="0" borderId="1" xfId="2" quotePrefix="1" applyNumberFormat="1" applyFont="1" applyFill="1" applyBorder="1" applyAlignment="1">
      <alignment horizontal="right"/>
    </xf>
    <xf numFmtId="10" fontId="16" fillId="0" borderId="1" xfId="2" applyNumberFormat="1" applyFont="1" applyFill="1" applyBorder="1" applyAlignment="1">
      <alignment horizontal="right"/>
    </xf>
    <xf numFmtId="166" fontId="0" fillId="0" borderId="0" xfId="2" applyNumberFormat="1" applyFont="1" applyFill="1" applyAlignment="1">
      <alignment horizontal="right"/>
    </xf>
    <xf numFmtId="0" fontId="37" fillId="0" borderId="0" xfId="0" applyFont="1" applyAlignment="1">
      <alignment horizontal="right" wrapText="1"/>
    </xf>
    <xf numFmtId="0" fontId="38" fillId="0" borderId="0" xfId="0" applyFont="1" applyAlignment="1">
      <alignment horizontal="right" wrapText="1"/>
    </xf>
    <xf numFmtId="3" fontId="38" fillId="0" borderId="0" xfId="0" applyNumberFormat="1" applyFont="1" applyAlignment="1">
      <alignment horizontal="right"/>
    </xf>
    <xf numFmtId="0" fontId="37" fillId="0" borderId="0" xfId="0" applyFont="1" applyAlignment="1">
      <alignment horizontal="right"/>
    </xf>
    <xf numFmtId="0" fontId="38" fillId="0" borderId="0" xfId="0" applyFont="1" applyAlignment="1">
      <alignment horizontal="right"/>
    </xf>
    <xf numFmtId="3" fontId="37" fillId="0" borderId="5" xfId="0" applyNumberFormat="1" applyFont="1" applyBorder="1" applyAlignment="1">
      <alignment horizontal="right"/>
    </xf>
    <xf numFmtId="3" fontId="37" fillId="0" borderId="0" xfId="0" applyNumberFormat="1" applyFont="1" applyAlignment="1">
      <alignment horizontal="right"/>
    </xf>
    <xf numFmtId="9" fontId="38" fillId="0" borderId="0" xfId="0" applyNumberFormat="1" applyFont="1" applyAlignment="1">
      <alignment horizontal="right"/>
    </xf>
    <xf numFmtId="3" fontId="4" fillId="0" borderId="0" xfId="0" applyNumberFormat="1" applyFont="1" applyAlignment="1">
      <alignment horizontal="right" vertical="center"/>
    </xf>
    <xf numFmtId="178" fontId="0" fillId="0" borderId="0" xfId="0" applyNumberFormat="1"/>
    <xf numFmtId="0" fontId="30" fillId="5" borderId="0" xfId="0" applyFont="1" applyFill="1"/>
    <xf numFmtId="173" fontId="2" fillId="0" borderId="0" xfId="1" applyNumberFormat="1" applyFont="1" applyAlignment="1">
      <alignment horizontal="right"/>
    </xf>
    <xf numFmtId="173" fontId="0" fillId="0" borderId="0" xfId="1" applyNumberFormat="1" applyFont="1" applyAlignment="1">
      <alignment horizontal="right"/>
    </xf>
    <xf numFmtId="173" fontId="15" fillId="0" borderId="0" xfId="1" applyNumberFormat="1" applyFont="1" applyAlignment="1">
      <alignment horizontal="right"/>
    </xf>
    <xf numFmtId="9" fontId="14" fillId="0" borderId="0" xfId="2" quotePrefix="1" applyFont="1" applyFill="1" applyAlignment="1">
      <alignment horizontal="right"/>
    </xf>
    <xf numFmtId="9" fontId="37" fillId="0" borderId="0" xfId="0" applyNumberFormat="1" applyFont="1" applyAlignment="1">
      <alignment horizontal="right"/>
    </xf>
    <xf numFmtId="9" fontId="37" fillId="0" borderId="1" xfId="0" applyNumberFormat="1" applyFont="1" applyBorder="1" applyAlignment="1">
      <alignment horizontal="right"/>
    </xf>
    <xf numFmtId="1" fontId="37" fillId="0" borderId="0" xfId="0" applyNumberFormat="1" applyFont="1" applyAlignment="1">
      <alignment horizontal="right"/>
    </xf>
    <xf numFmtId="1" fontId="38" fillId="0" borderId="0" xfId="0" applyNumberFormat="1" applyFont="1" applyAlignment="1">
      <alignment horizontal="right"/>
    </xf>
    <xf numFmtId="9" fontId="14" fillId="0" borderId="0" xfId="2" applyFont="1" applyFill="1" applyAlignment="1">
      <alignment horizontal="right"/>
    </xf>
    <xf numFmtId="3" fontId="2" fillId="0" borderId="5" xfId="2" applyNumberFormat="1" applyFont="1" applyFill="1" applyBorder="1" applyAlignment="1">
      <alignment horizontal="right"/>
    </xf>
    <xf numFmtId="9" fontId="1" fillId="0" borderId="1" xfId="2" quotePrefix="1" applyFont="1" applyFill="1" applyBorder="1" applyAlignment="1">
      <alignment horizontal="right"/>
    </xf>
    <xf numFmtId="9" fontId="0" fillId="0" borderId="1" xfId="2" applyFont="1" applyFill="1" applyBorder="1" applyAlignment="1">
      <alignment horizontal="right"/>
    </xf>
    <xf numFmtId="1" fontId="1" fillId="0" borderId="6" xfId="1" applyNumberFormat="1" applyFont="1" applyFill="1" applyBorder="1" applyAlignment="1">
      <alignment horizontal="right"/>
    </xf>
    <xf numFmtId="171" fontId="2" fillId="0" borderId="1" xfId="1" applyNumberFormat="1" applyFont="1" applyFill="1" applyBorder="1" applyAlignment="1">
      <alignment horizontal="right" wrapText="1"/>
    </xf>
    <xf numFmtId="171" fontId="1" fillId="0" borderId="0" xfId="1" quotePrefix="1" applyNumberFormat="1" applyFont="1" applyAlignment="1">
      <alignment horizontal="right" wrapText="1"/>
    </xf>
    <xf numFmtId="1" fontId="2" fillId="0" borderId="0" xfId="0" applyNumberFormat="1" applyFont="1" applyAlignment="1">
      <alignment horizontal="right" wrapText="1"/>
    </xf>
    <xf numFmtId="3" fontId="18" fillId="0" borderId="0" xfId="0" applyNumberFormat="1" applyFont="1" applyAlignment="1">
      <alignment vertical="center"/>
    </xf>
    <xf numFmtId="9" fontId="4" fillId="0" borderId="0" xfId="0" applyNumberFormat="1" applyFont="1" applyAlignment="1">
      <alignment horizontal="right" vertical="center"/>
    </xf>
    <xf numFmtId="10" fontId="0" fillId="0" borderId="0" xfId="0" applyNumberFormat="1" applyAlignment="1">
      <alignment horizontal="right"/>
    </xf>
    <xf numFmtId="171" fontId="30" fillId="11" borderId="0" xfId="0" applyNumberFormat="1" applyFont="1" applyFill="1" applyAlignment="1">
      <alignment horizontal="right" wrapText="1"/>
    </xf>
    <xf numFmtId="1" fontId="0" fillId="0" borderId="0" xfId="0" applyNumberFormat="1" applyFill="1" applyAlignment="1">
      <alignment horizontal="right"/>
    </xf>
    <xf numFmtId="1" fontId="2" fillId="0" borderId="0" xfId="0" applyNumberFormat="1" applyFont="1" applyFill="1" applyAlignment="1">
      <alignment horizontal="right"/>
    </xf>
    <xf numFmtId="9" fontId="0" fillId="0" borderId="0" xfId="0" applyNumberFormat="1" applyFill="1" applyAlignment="1">
      <alignment horizontal="right"/>
    </xf>
    <xf numFmtId="171" fontId="4" fillId="0" borderId="0" xfId="0" applyNumberFormat="1" applyFont="1" applyFill="1" applyAlignment="1">
      <alignment horizontal="right" vertical="center"/>
    </xf>
    <xf numFmtId="171" fontId="39" fillId="0" borderId="0" xfId="0" applyNumberFormat="1" applyFont="1" applyAlignment="1">
      <alignment horizontal="right" vertical="center"/>
    </xf>
    <xf numFmtId="1" fontId="24" fillId="0" borderId="0" xfId="0" applyNumberFormat="1" applyFont="1" applyAlignment="1">
      <alignment horizontal="center" vertical="center"/>
    </xf>
    <xf numFmtId="165" fontId="24" fillId="0" borderId="0" xfId="0" applyNumberFormat="1" applyFont="1" applyAlignment="1">
      <alignment horizontal="center" vertical="center"/>
    </xf>
    <xf numFmtId="0" fontId="2" fillId="3" borderId="0" xfId="0" applyFont="1" applyFill="1" applyAlignment="1">
      <alignment horizontal="center" vertical="center"/>
    </xf>
  </cellXfs>
  <cellStyles count="6">
    <cellStyle name="Comma" xfId="1" builtinId="3"/>
    <cellStyle name="Hyperlink" xfId="5" builtinId="8"/>
    <cellStyle name="Normal" xfId="0" builtinId="0"/>
    <cellStyle name="Normal_9M 2002 Handouts" xfId="4" xr:uid="{413320BB-117E-45F7-93E9-914D20F9F4F9}"/>
    <cellStyle name="Normal_Quadros Press Release 1Q2006 - EDP Consolidado" xfId="3" xr:uid="{50F36AA8-35B3-4C17-A7A6-5D5DD7858D64}"/>
    <cellStyle name="Percent" xfId="2" builtinId="5"/>
  </cellStyles>
  <dxfs count="0"/>
  <tableStyles count="0" defaultTableStyle="TableStyleMedium2" defaultPivotStyle="PivotStyleMedium9"/>
  <colors>
    <mruColors>
      <color rgb="FF384B77"/>
      <color rgb="FF3E8077"/>
      <color rgb="FF8CA7AF"/>
      <color rgb="FF61828B"/>
      <color rgb="FF2E60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9</xdr:col>
      <xdr:colOff>228600</xdr:colOff>
      <xdr:row>20</xdr:row>
      <xdr:rowOff>57150</xdr:rowOff>
    </xdr:to>
    <xdr:pic>
      <xdr:nvPicPr>
        <xdr:cNvPr id="3" name="Picture 2">
          <a:extLst>
            <a:ext uri="{FF2B5EF4-FFF2-40B4-BE49-F238E27FC236}">
              <a16:creationId xmlns:a16="http://schemas.microsoft.com/office/drawing/2014/main" id="{59BA0406-A7AB-403E-8622-4DC1FAA67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57150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TARINA NOVAIS" id="{C5CD8B04-0099-48F9-8BE8-9FE44AFAED39}" userId="S::E348179@edp.pt::59dd5d1c-ff2d-4df2-973e-bd30836c090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92" dT="2025-02-26T14:41:26.05" personId="{C5CD8B04-0099-48F9-8BE8-9FE44AFAED39}" id="{4AD21A47-852A-41FF-BAFE-EFA71AE402CF}">
    <text>explicado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06F5-259A-42BF-9527-CDAD2F8DDE37}">
  <sheetPr>
    <tabColor rgb="FF8CA7AF"/>
  </sheetPr>
  <dimension ref="I11:AG21"/>
  <sheetViews>
    <sheetView showGridLines="0" zoomScale="94" workbookViewId="0"/>
  </sheetViews>
  <sheetFormatPr defaultRowHeight="14.5" x14ac:dyDescent="0.35"/>
  <sheetData>
    <row r="11" spans="9:33" x14ac:dyDescent="0.35">
      <c r="P11" s="42"/>
      <c r="Q11" s="42"/>
      <c r="R11" s="42"/>
      <c r="S11" s="42"/>
      <c r="T11" s="42"/>
      <c r="U11" s="42"/>
      <c r="V11" s="42"/>
      <c r="W11" s="42"/>
      <c r="X11" s="42"/>
      <c r="Y11" s="42"/>
      <c r="Z11" s="42"/>
      <c r="AA11" s="42"/>
      <c r="AB11" s="42"/>
    </row>
    <row r="12" spans="9:33" x14ac:dyDescent="0.35">
      <c r="P12" s="42"/>
      <c r="Q12" s="42"/>
      <c r="R12" s="42"/>
      <c r="S12" s="42"/>
      <c r="T12" s="42"/>
      <c r="U12" s="42"/>
      <c r="V12" s="42"/>
      <c r="W12" s="42"/>
      <c r="X12" s="42"/>
      <c r="Y12" s="42"/>
      <c r="Z12" s="42"/>
      <c r="AA12" s="42"/>
      <c r="AB12" s="42"/>
    </row>
    <row r="13" spans="9:33" x14ac:dyDescent="0.35">
      <c r="P13" s="509"/>
      <c r="Q13" s="209"/>
      <c r="R13" s="42"/>
      <c r="S13" s="42"/>
      <c r="T13" s="42"/>
      <c r="U13" s="42"/>
      <c r="V13" s="42"/>
      <c r="W13" s="42"/>
      <c r="X13" s="42"/>
      <c r="Y13" s="42"/>
      <c r="Z13" s="42"/>
      <c r="AA13" s="42"/>
      <c r="AB13" s="42"/>
    </row>
    <row r="14" spans="9:33" ht="15" customHeight="1" x14ac:dyDescent="0.35">
      <c r="P14" s="509"/>
      <c r="Q14" s="209"/>
      <c r="R14" s="42"/>
      <c r="S14" s="42"/>
      <c r="T14" s="42"/>
      <c r="U14" s="42"/>
      <c r="V14" s="42"/>
      <c r="W14" s="42"/>
      <c r="X14" s="42"/>
      <c r="Y14" s="42"/>
      <c r="Z14" s="42"/>
      <c r="AA14" s="42"/>
      <c r="AB14" s="42"/>
    </row>
    <row r="15" spans="9:33" ht="14.5" customHeight="1" x14ac:dyDescent="0.35">
      <c r="K15" s="507" t="s">
        <v>429</v>
      </c>
      <c r="L15" s="507"/>
      <c r="M15" s="507"/>
      <c r="N15" s="22"/>
      <c r="O15" s="22"/>
      <c r="P15" s="210"/>
      <c r="Q15" s="209"/>
      <c r="R15" s="210"/>
      <c r="S15" s="210"/>
      <c r="T15" s="210"/>
      <c r="U15" s="210"/>
      <c r="V15" s="210"/>
      <c r="W15" s="210"/>
      <c r="X15" s="210"/>
      <c r="Y15" s="210"/>
      <c r="Z15" s="210"/>
      <c r="AA15" s="210"/>
      <c r="AB15" s="210"/>
      <c r="AC15" s="22"/>
      <c r="AD15" s="22"/>
      <c r="AE15" s="22"/>
      <c r="AF15" s="22"/>
      <c r="AG15" s="22"/>
    </row>
    <row r="16" spans="9:33" ht="14.5" customHeight="1" x14ac:dyDescent="0.35">
      <c r="I16" s="22"/>
      <c r="J16" s="22"/>
      <c r="K16" s="507"/>
      <c r="L16" s="507"/>
      <c r="M16" s="507"/>
      <c r="N16" s="22"/>
      <c r="O16" s="22"/>
      <c r="P16" s="210"/>
      <c r="Q16" s="211"/>
      <c r="R16" s="210"/>
      <c r="S16" s="210"/>
      <c r="T16" s="212"/>
      <c r="U16" s="210"/>
      <c r="V16" s="210"/>
      <c r="W16" s="210"/>
      <c r="X16" s="210"/>
      <c r="Y16" s="210"/>
      <c r="Z16" s="210"/>
      <c r="AA16" s="210"/>
      <c r="AB16" s="210"/>
      <c r="AC16" s="22"/>
      <c r="AD16" s="22"/>
      <c r="AE16" s="22"/>
      <c r="AF16" s="22"/>
      <c r="AG16" s="22"/>
    </row>
    <row r="17" spans="9:33" ht="14.5" customHeight="1" x14ac:dyDescent="0.35">
      <c r="I17" s="22"/>
      <c r="J17" s="22"/>
      <c r="K17" s="22"/>
      <c r="L17" s="22"/>
      <c r="M17" s="22"/>
      <c r="N17" s="22"/>
      <c r="O17" s="22"/>
      <c r="P17" s="210"/>
      <c r="Q17" s="213"/>
      <c r="R17" s="210"/>
      <c r="S17" s="210"/>
      <c r="T17" s="210"/>
      <c r="U17" s="212"/>
      <c r="V17" s="210"/>
      <c r="W17" s="210"/>
      <c r="X17" s="210"/>
      <c r="Y17" s="210"/>
      <c r="Z17" s="210"/>
      <c r="AA17" s="210"/>
      <c r="AB17" s="210"/>
      <c r="AC17" s="22"/>
      <c r="AD17" s="22"/>
      <c r="AE17" s="22"/>
      <c r="AF17" s="22"/>
      <c r="AG17" s="22"/>
    </row>
    <row r="18" spans="9:33" ht="14.5" customHeight="1" x14ac:dyDescent="0.35">
      <c r="I18" s="508" t="s">
        <v>0</v>
      </c>
      <c r="J18" s="508"/>
      <c r="K18" s="508"/>
      <c r="L18" s="508"/>
      <c r="M18" s="508"/>
      <c r="N18" s="508"/>
      <c r="O18" s="508"/>
      <c r="P18" s="214"/>
      <c r="Q18" s="209"/>
      <c r="R18" s="214"/>
      <c r="S18" s="214"/>
      <c r="T18" s="214"/>
      <c r="U18" s="214"/>
      <c r="V18" s="214"/>
      <c r="W18" s="214"/>
      <c r="X18" s="212"/>
      <c r="Y18" s="214"/>
      <c r="Z18" s="214"/>
      <c r="AA18" s="214"/>
      <c r="AB18" s="214"/>
      <c r="AC18" s="23"/>
      <c r="AD18" s="23"/>
      <c r="AE18" s="23"/>
      <c r="AF18" s="23"/>
      <c r="AG18" s="23"/>
    </row>
    <row r="19" spans="9:33" ht="14.5" customHeight="1" x14ac:dyDescent="0.35">
      <c r="I19" s="508"/>
      <c r="J19" s="508"/>
      <c r="K19" s="508"/>
      <c r="L19" s="508"/>
      <c r="M19" s="508"/>
      <c r="N19" s="508"/>
      <c r="O19" s="508"/>
      <c r="P19" s="214"/>
      <c r="Q19" s="213"/>
      <c r="R19" s="214"/>
      <c r="S19" s="214"/>
      <c r="T19" s="214"/>
      <c r="U19" s="214"/>
      <c r="V19" s="214"/>
      <c r="W19" s="214"/>
      <c r="X19" s="214"/>
      <c r="Y19" s="214"/>
      <c r="Z19" s="212"/>
      <c r="AA19" s="214"/>
      <c r="AB19" s="214"/>
      <c r="AC19" s="23"/>
      <c r="AD19" s="23"/>
      <c r="AE19" s="23"/>
      <c r="AF19" s="23"/>
      <c r="AG19" s="23"/>
    </row>
    <row r="20" spans="9:33" ht="14.5" customHeight="1" x14ac:dyDescent="0.35">
      <c r="I20" s="508"/>
      <c r="J20" s="508"/>
      <c r="K20" s="508"/>
      <c r="L20" s="508"/>
      <c r="M20" s="508"/>
      <c r="N20" s="508"/>
      <c r="O20" s="508"/>
      <c r="P20" s="214"/>
      <c r="Q20" s="213"/>
      <c r="R20" s="214"/>
      <c r="S20" s="214"/>
      <c r="T20" s="214"/>
      <c r="U20" s="214"/>
      <c r="V20" s="214"/>
      <c r="W20" s="212"/>
      <c r="X20" s="214"/>
      <c r="Y20" s="214"/>
      <c r="Z20" s="214"/>
      <c r="AA20" s="214"/>
      <c r="AB20" s="214"/>
      <c r="AC20" s="23"/>
      <c r="AD20" s="23"/>
      <c r="AE20" s="23"/>
      <c r="AF20" s="23"/>
      <c r="AG20" s="23"/>
    </row>
    <row r="21" spans="9:33" ht="15" customHeight="1" x14ac:dyDescent="0.35">
      <c r="I21" s="508"/>
      <c r="J21" s="508"/>
      <c r="K21" s="508"/>
      <c r="L21" s="508"/>
      <c r="M21" s="508"/>
      <c r="N21" s="508"/>
      <c r="O21" s="508"/>
      <c r="P21" s="42"/>
      <c r="Q21" s="42"/>
      <c r="R21" s="42"/>
      <c r="S21" s="42"/>
      <c r="T21" s="42"/>
      <c r="U21" s="42"/>
      <c r="V21" s="42"/>
      <c r="W21" s="42"/>
      <c r="X21" s="42"/>
      <c r="Y21" s="42"/>
      <c r="Z21" s="42"/>
      <c r="AA21" s="42"/>
      <c r="AB21" s="42"/>
    </row>
  </sheetData>
  <mergeCells count="3">
    <mergeCell ref="K15:M16"/>
    <mergeCell ref="I18:O21"/>
    <mergeCell ref="P13:P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3EB7-9766-4ACB-A40C-B2A3BD1F56AF}">
  <sheetPr>
    <tabColor rgb="FF8CA7AF"/>
  </sheetPr>
  <dimension ref="A1:AK213"/>
  <sheetViews>
    <sheetView showGridLines="0" zoomScale="80" zoomScaleNormal="80" workbookViewId="0">
      <pane xSplit="9" ySplit="3" topLeftCell="AI4" activePane="bottomRight" state="frozen"/>
      <selection pane="topRight" activeCell="B2" sqref="B2"/>
      <selection pane="bottomLeft" activeCell="B2" sqref="B2"/>
      <selection pane="bottomRight" activeCell="AI16" sqref="AI16"/>
    </sheetView>
  </sheetViews>
  <sheetFormatPr defaultColWidth="9.1796875" defaultRowHeight="14.5" x14ac:dyDescent="0.35"/>
  <cols>
    <col min="1" max="1" width="5.54296875" customWidth="1"/>
    <col min="2" max="2" width="48.453125" customWidth="1"/>
    <col min="3" max="9" width="9.1796875" hidden="1" customWidth="1"/>
    <col min="10" max="21" width="9.1796875" style="231" customWidth="1"/>
    <col min="22" max="22" width="9.1796875" style="231"/>
    <col min="23" max="24" width="8.81640625" style="231" customWidth="1"/>
    <col min="25" max="27" width="9.1796875" style="231"/>
    <col min="28" max="28" width="11.1796875" style="231" customWidth="1"/>
    <col min="29" max="30" width="11" style="231" customWidth="1"/>
    <col min="31" max="31" width="12" style="231" customWidth="1"/>
    <col min="32" max="16384" width="9.1796875" style="231"/>
  </cols>
  <sheetData>
    <row r="1" spans="1:36" s="28" customFormat="1" ht="5.15" customHeight="1" x14ac:dyDescent="0.35">
      <c r="A1"/>
      <c r="B1"/>
      <c r="C1"/>
      <c r="D1"/>
      <c r="E1"/>
      <c r="F1"/>
      <c r="G1"/>
      <c r="H1"/>
      <c r="I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row>
    <row r="2" spans="1:36" ht="35" x14ac:dyDescent="0.35">
      <c r="B2" s="169" t="s">
        <v>332</v>
      </c>
      <c r="C2" s="31"/>
      <c r="D2" s="31"/>
      <c r="E2" s="31"/>
      <c r="F2" s="31"/>
      <c r="G2" s="31"/>
      <c r="H2" s="29"/>
      <c r="I2" s="29"/>
      <c r="J2" s="348"/>
      <c r="K2" s="347"/>
      <c r="Q2" s="260"/>
    </row>
    <row r="3" spans="1:36" x14ac:dyDescent="0.35">
      <c r="B3" s="175" t="s">
        <v>333</v>
      </c>
      <c r="C3" s="61">
        <v>2001</v>
      </c>
      <c r="D3" s="61">
        <v>2002</v>
      </c>
      <c r="E3" s="61">
        <v>2003</v>
      </c>
      <c r="F3" s="61">
        <v>2004</v>
      </c>
      <c r="G3" s="61">
        <v>2005</v>
      </c>
      <c r="H3" s="61">
        <v>2006</v>
      </c>
      <c r="I3" s="61">
        <v>2007</v>
      </c>
      <c r="J3" s="236">
        <v>2008</v>
      </c>
      <c r="K3" s="236">
        <v>2009</v>
      </c>
      <c r="L3" s="236">
        <v>2010</v>
      </c>
      <c r="M3" s="236">
        <v>2011</v>
      </c>
      <c r="N3" s="236">
        <v>2012</v>
      </c>
      <c r="O3" s="236">
        <v>2013</v>
      </c>
      <c r="P3" s="236">
        <v>2014</v>
      </c>
      <c r="Q3" s="236">
        <v>2015</v>
      </c>
      <c r="R3" s="236">
        <v>2016</v>
      </c>
      <c r="S3" s="236">
        <v>2017</v>
      </c>
      <c r="T3" s="236">
        <v>2018</v>
      </c>
      <c r="U3" s="236">
        <v>2019</v>
      </c>
      <c r="V3" s="236">
        <v>2020</v>
      </c>
      <c r="W3" s="236">
        <v>2021</v>
      </c>
      <c r="X3" s="236">
        <v>2022</v>
      </c>
      <c r="Y3" s="237">
        <v>2023</v>
      </c>
      <c r="Z3" s="238">
        <v>2024</v>
      </c>
      <c r="AB3" s="239" t="s">
        <v>3</v>
      </c>
      <c r="AC3" s="239" t="s">
        <v>4</v>
      </c>
      <c r="AD3" s="239" t="s">
        <v>5</v>
      </c>
      <c r="AE3" s="239">
        <v>2023</v>
      </c>
      <c r="AF3" s="240" t="s">
        <v>6</v>
      </c>
      <c r="AG3" s="240" t="s">
        <v>7</v>
      </c>
      <c r="AH3" s="240" t="s">
        <v>8</v>
      </c>
      <c r="AI3" s="240">
        <v>2024</v>
      </c>
    </row>
    <row r="4" spans="1:36" x14ac:dyDescent="0.35">
      <c r="B4" s="34" t="s">
        <v>239</v>
      </c>
      <c r="C4" s="141" t="s">
        <v>14</v>
      </c>
      <c r="D4" s="141" t="s">
        <v>14</v>
      </c>
      <c r="E4" s="141" t="s">
        <v>14</v>
      </c>
      <c r="F4" s="141" t="s">
        <v>14</v>
      </c>
      <c r="G4" s="141" t="s">
        <v>14</v>
      </c>
      <c r="H4" s="141" t="s">
        <v>14</v>
      </c>
      <c r="I4" s="141" t="s">
        <v>14</v>
      </c>
      <c r="J4" s="270">
        <v>4400</v>
      </c>
      <c r="K4" s="270">
        <v>5491</v>
      </c>
      <c r="L4" s="270">
        <v>6437.3249999999998</v>
      </c>
      <c r="M4" s="270">
        <v>7157.3249999999998</v>
      </c>
      <c r="N4" s="270">
        <f t="shared" ref="N4:S4" si="0">N5+N9+N12</f>
        <v>7557.5749999999998</v>
      </c>
      <c r="O4" s="270">
        <f t="shared" si="0"/>
        <v>7982.8</v>
      </c>
      <c r="P4" s="270">
        <f t="shared" si="0"/>
        <v>8067.7</v>
      </c>
      <c r="Q4" s="270">
        <f t="shared" si="0"/>
        <v>9199</v>
      </c>
      <c r="R4" s="270">
        <f t="shared" si="0"/>
        <v>9969</v>
      </c>
      <c r="S4" s="270">
        <f t="shared" si="0"/>
        <v>10531</v>
      </c>
      <c r="T4" s="270">
        <v>11155.880000000001</v>
      </c>
      <c r="U4" s="270">
        <v>10666.87</v>
      </c>
      <c r="V4" s="270">
        <v>11154.735000000001</v>
      </c>
      <c r="W4" s="270">
        <v>11845.142</v>
      </c>
      <c r="X4" s="270">
        <v>12136.021999999997</v>
      </c>
      <c r="Y4" s="270">
        <f t="shared" ref="Y4:Y13" si="1">AE4</f>
        <v>12432.237000000001</v>
      </c>
      <c r="Z4" s="270">
        <f t="shared" ref="Z4:Z13" si="2">AI4</f>
        <v>12266.337</v>
      </c>
      <c r="AB4" s="270">
        <v>12161.576999999999</v>
      </c>
      <c r="AC4" s="270">
        <v>12279.757</v>
      </c>
      <c r="AD4" s="270">
        <v>11878.666999999999</v>
      </c>
      <c r="AE4" s="270">
        <v>12432.237000000001</v>
      </c>
      <c r="AF4" s="270">
        <v>12134.437</v>
      </c>
      <c r="AG4" s="270">
        <v>11943.736999999999</v>
      </c>
      <c r="AH4" s="270">
        <v>11904.136999999999</v>
      </c>
      <c r="AI4" s="270">
        <v>12266.337</v>
      </c>
    </row>
    <row r="5" spans="1:36" x14ac:dyDescent="0.35">
      <c r="B5" s="206" t="s">
        <v>231</v>
      </c>
      <c r="C5" s="141"/>
      <c r="D5" s="141"/>
      <c r="E5" s="141"/>
      <c r="F5" s="141"/>
      <c r="G5" s="141"/>
      <c r="H5" s="141"/>
      <c r="I5" s="141"/>
      <c r="J5" s="270">
        <f>SUM(J6:J8)</f>
        <v>2477</v>
      </c>
      <c r="K5" s="270">
        <f t="shared" ref="K5:U5" si="3">SUM(K6:K8)</f>
        <v>2853</v>
      </c>
      <c r="L5" s="270">
        <f t="shared" si="3"/>
        <v>3200</v>
      </c>
      <c r="M5" s="270">
        <f t="shared" si="3"/>
        <v>3652</v>
      </c>
      <c r="N5" s="270">
        <f t="shared" si="3"/>
        <v>3837</v>
      </c>
      <c r="O5" s="270">
        <f t="shared" si="3"/>
        <v>4232</v>
      </c>
      <c r="P5" s="270">
        <f t="shared" si="3"/>
        <v>4179</v>
      </c>
      <c r="Q5" s="270">
        <f t="shared" si="3"/>
        <v>4912</v>
      </c>
      <c r="R5" s="270">
        <f t="shared" si="3"/>
        <v>4934</v>
      </c>
      <c r="S5" s="270">
        <f t="shared" si="3"/>
        <v>5005.5</v>
      </c>
      <c r="T5" s="270">
        <f t="shared" si="3"/>
        <v>5217.08</v>
      </c>
      <c r="U5" s="270">
        <f t="shared" si="3"/>
        <v>4346.47</v>
      </c>
      <c r="V5" s="270">
        <f>SUM(V6:V8)</f>
        <v>4713.835</v>
      </c>
      <c r="W5" s="270">
        <f t="shared" ref="W5" si="4">SUM(W6:W8)</f>
        <v>5174.6750000000002</v>
      </c>
      <c r="X5" s="270">
        <f>SUM(X6:X8)</f>
        <v>5050.3549999999996</v>
      </c>
      <c r="Y5" s="270">
        <f t="shared" si="1"/>
        <v>4929.6149999999998</v>
      </c>
      <c r="Z5" s="270">
        <f t="shared" si="2"/>
        <v>4871.5150000000003</v>
      </c>
      <c r="AB5" s="270">
        <f t="shared" ref="AB5:AH5" si="5">SUM(AB6:AB8)</f>
        <v>5078.8549999999996</v>
      </c>
      <c r="AC5" s="270">
        <f t="shared" si="5"/>
        <v>5197.0349999999999</v>
      </c>
      <c r="AD5" s="270">
        <f t="shared" si="5"/>
        <v>4795.9449999999997</v>
      </c>
      <c r="AE5" s="270">
        <f t="shared" si="5"/>
        <v>4929.6149999999998</v>
      </c>
      <c r="AF5" s="270">
        <f t="shared" si="5"/>
        <v>4929.6149999999998</v>
      </c>
      <c r="AG5" s="270">
        <f t="shared" si="5"/>
        <v>4738.9150000000009</v>
      </c>
      <c r="AH5" s="270">
        <f t="shared" si="5"/>
        <v>4709.9150000000009</v>
      </c>
      <c r="AI5" s="270">
        <f t="shared" ref="AI5" si="6">SUM(AI6:AI8)</f>
        <v>4871.5150000000003</v>
      </c>
    </row>
    <row r="6" spans="1:36" x14ac:dyDescent="0.35">
      <c r="B6" s="113" t="s">
        <v>109</v>
      </c>
      <c r="C6" s="115">
        <v>0</v>
      </c>
      <c r="D6" s="115">
        <v>0</v>
      </c>
      <c r="E6" s="115">
        <v>0</v>
      </c>
      <c r="F6" s="115">
        <v>0</v>
      </c>
      <c r="G6" s="115">
        <v>0</v>
      </c>
      <c r="H6" s="115">
        <v>0</v>
      </c>
      <c r="I6" s="115">
        <v>0</v>
      </c>
      <c r="J6" s="352">
        <v>553</v>
      </c>
      <c r="K6" s="352">
        <v>595</v>
      </c>
      <c r="L6" s="352">
        <v>599</v>
      </c>
      <c r="M6" s="352">
        <v>613</v>
      </c>
      <c r="N6" s="352">
        <v>615</v>
      </c>
      <c r="O6" s="353">
        <v>619</v>
      </c>
      <c r="P6" s="353">
        <f>624-2</f>
        <v>622</v>
      </c>
      <c r="Q6" s="353">
        <f>1247-2</f>
        <v>1245</v>
      </c>
      <c r="R6" s="353">
        <v>1249</v>
      </c>
      <c r="S6" s="353">
        <v>1249</v>
      </c>
      <c r="T6" s="353">
        <v>1304.07</v>
      </c>
      <c r="U6" s="353">
        <v>1159.97</v>
      </c>
      <c r="V6" s="353">
        <v>1223.97</v>
      </c>
      <c r="W6" s="353">
        <v>1137.67</v>
      </c>
      <c r="X6" s="353">
        <v>1155.57</v>
      </c>
      <c r="Y6" s="353">
        <f t="shared" si="1"/>
        <v>1177.17</v>
      </c>
      <c r="Z6" s="353">
        <f t="shared" si="2"/>
        <v>1177.17</v>
      </c>
      <c r="AB6" s="353">
        <v>1155.57</v>
      </c>
      <c r="AC6" s="353">
        <v>1177.17</v>
      </c>
      <c r="AD6" s="353">
        <v>1159.17</v>
      </c>
      <c r="AE6" s="353">
        <v>1177.17</v>
      </c>
      <c r="AF6" s="353">
        <v>1177.17</v>
      </c>
      <c r="AG6" s="353">
        <v>1177.17</v>
      </c>
      <c r="AH6" s="353">
        <v>1177.1699999999998</v>
      </c>
      <c r="AI6" s="353">
        <v>1177.17</v>
      </c>
    </row>
    <row r="7" spans="1:36" x14ac:dyDescent="0.35">
      <c r="B7" s="113" t="s">
        <v>114</v>
      </c>
      <c r="C7" s="115">
        <v>0</v>
      </c>
      <c r="D7" s="115">
        <v>0</v>
      </c>
      <c r="E7" s="115">
        <v>0</v>
      </c>
      <c r="F7" s="115">
        <v>0</v>
      </c>
      <c r="G7" s="115">
        <v>0</v>
      </c>
      <c r="H7" s="115">
        <v>0</v>
      </c>
      <c r="I7" s="115">
        <v>0</v>
      </c>
      <c r="J7" s="352">
        <v>1692</v>
      </c>
      <c r="K7" s="352">
        <v>1861</v>
      </c>
      <c r="L7" s="352">
        <v>2050</v>
      </c>
      <c r="M7" s="352">
        <v>2201</v>
      </c>
      <c r="N7" s="352">
        <v>2310</v>
      </c>
      <c r="O7" s="353">
        <v>2310</v>
      </c>
      <c r="P7" s="353">
        <v>2194</v>
      </c>
      <c r="Q7" s="353">
        <v>2194</v>
      </c>
      <c r="R7" s="353">
        <v>2194</v>
      </c>
      <c r="S7" s="353">
        <v>2244</v>
      </c>
      <c r="T7" s="353">
        <v>2311.52</v>
      </c>
      <c r="U7" s="353">
        <v>1974.2</v>
      </c>
      <c r="V7" s="353">
        <v>2137.3649999999998</v>
      </c>
      <c r="W7" s="353">
        <v>2193.605</v>
      </c>
      <c r="X7" s="353">
        <v>2157.585</v>
      </c>
      <c r="Y7" s="353">
        <f t="shared" si="1"/>
        <v>1966.72</v>
      </c>
      <c r="Z7" s="353">
        <f t="shared" si="2"/>
        <v>1986.72</v>
      </c>
      <c r="AB7" s="353">
        <v>2157.585</v>
      </c>
      <c r="AC7" s="353">
        <v>2202.3850000000002</v>
      </c>
      <c r="AD7" s="353">
        <v>1946.57</v>
      </c>
      <c r="AE7" s="353">
        <v>1966.72</v>
      </c>
      <c r="AF7" s="353">
        <v>1966.72</v>
      </c>
      <c r="AG7" s="353">
        <v>1966.72</v>
      </c>
      <c r="AH7" s="353">
        <v>1966.7200000000005</v>
      </c>
      <c r="AI7" s="353">
        <v>1986.72</v>
      </c>
    </row>
    <row r="8" spans="1:36" x14ac:dyDescent="0.35">
      <c r="B8" s="113" t="s">
        <v>334</v>
      </c>
      <c r="C8" s="80">
        <v>0</v>
      </c>
      <c r="D8" s="80">
        <v>0</v>
      </c>
      <c r="E8" s="80">
        <v>0</v>
      </c>
      <c r="F8" s="80">
        <v>0</v>
      </c>
      <c r="G8" s="80">
        <v>0</v>
      </c>
      <c r="H8" s="80">
        <v>0</v>
      </c>
      <c r="I8" s="80">
        <v>0</v>
      </c>
      <c r="J8" s="353">
        <f>47+185</f>
        <v>232</v>
      </c>
      <c r="K8" s="353">
        <f>220+120+57</f>
        <v>397</v>
      </c>
      <c r="L8" s="353">
        <f>341+120+90</f>
        <v>551</v>
      </c>
      <c r="M8" s="353">
        <f>363+190+285</f>
        <v>838</v>
      </c>
      <c r="N8" s="353">
        <f>411+190+350-39</f>
        <v>912</v>
      </c>
      <c r="O8" s="353">
        <f>462+370+521-50</f>
        <v>1303</v>
      </c>
      <c r="P8" s="353">
        <v>1363</v>
      </c>
      <c r="Q8" s="353">
        <f>1473</f>
        <v>1473</v>
      </c>
      <c r="R8" s="353">
        <v>1491</v>
      </c>
      <c r="S8" s="353">
        <v>1512.5</v>
      </c>
      <c r="T8" s="353">
        <v>1601.49</v>
      </c>
      <c r="U8" s="353">
        <v>1212.3</v>
      </c>
      <c r="V8" s="353">
        <v>1352.5</v>
      </c>
      <c r="W8" s="353">
        <v>1843.3999999999999</v>
      </c>
      <c r="X8" s="353">
        <v>1737.1999999999998</v>
      </c>
      <c r="Y8" s="353">
        <f t="shared" si="1"/>
        <v>1785.7249999999999</v>
      </c>
      <c r="Z8" s="353">
        <f t="shared" si="2"/>
        <v>1707.625</v>
      </c>
      <c r="AB8" s="353">
        <v>1765.6999999999998</v>
      </c>
      <c r="AC8" s="353">
        <v>1817.4799999999998</v>
      </c>
      <c r="AD8" s="353">
        <v>1690.2049999999999</v>
      </c>
      <c r="AE8" s="353">
        <v>1785.7249999999999</v>
      </c>
      <c r="AF8" s="353">
        <v>1785.7249999999999</v>
      </c>
      <c r="AG8" s="353">
        <v>1595.0250000000001</v>
      </c>
      <c r="AH8" s="353">
        <v>1566.0250000000001</v>
      </c>
      <c r="AI8" s="353">
        <v>1707.625</v>
      </c>
    </row>
    <row r="9" spans="1:36" x14ac:dyDescent="0.35">
      <c r="B9" s="206" t="s">
        <v>9</v>
      </c>
      <c r="C9" s="141"/>
      <c r="D9" s="141"/>
      <c r="E9" s="141"/>
      <c r="F9" s="141"/>
      <c r="G9" s="141"/>
      <c r="H9" s="141"/>
      <c r="I9" s="141"/>
      <c r="J9" s="270">
        <f>SUM(J10:J11)</f>
        <v>1923</v>
      </c>
      <c r="K9" s="270">
        <f t="shared" ref="K9:U9" si="7">SUM(K10:K11)</f>
        <v>2623.5250000000005</v>
      </c>
      <c r="L9" s="270">
        <f t="shared" si="7"/>
        <v>3223.5249999999996</v>
      </c>
      <c r="M9" s="270">
        <f t="shared" si="7"/>
        <v>3421.5249999999996</v>
      </c>
      <c r="N9" s="270">
        <f t="shared" si="7"/>
        <v>3636.7749999999996</v>
      </c>
      <c r="O9" s="270">
        <f t="shared" si="7"/>
        <v>3667</v>
      </c>
      <c r="P9" s="270">
        <f t="shared" si="7"/>
        <v>3804.9</v>
      </c>
      <c r="Q9" s="270">
        <f t="shared" si="7"/>
        <v>4203</v>
      </c>
      <c r="R9" s="270">
        <f t="shared" si="7"/>
        <v>4831</v>
      </c>
      <c r="S9" s="270">
        <f t="shared" si="7"/>
        <v>5194.5</v>
      </c>
      <c r="T9" s="270">
        <f t="shared" si="7"/>
        <v>5471.6</v>
      </c>
      <c r="U9" s="270">
        <f t="shared" si="7"/>
        <v>5853.2</v>
      </c>
      <c r="V9" s="270">
        <f>SUM(V10:V11)</f>
        <v>6005.2</v>
      </c>
      <c r="W9" s="270">
        <f t="shared" ref="W9" si="8">SUM(W10:W11)</f>
        <v>6079.2669999999998</v>
      </c>
      <c r="X9" s="270">
        <f>SUM(X10:X11)</f>
        <v>6175.2669999999998</v>
      </c>
      <c r="Y9" s="270">
        <f t="shared" si="1"/>
        <v>6753.6220000000003</v>
      </c>
      <c r="Z9" s="270">
        <f t="shared" si="2"/>
        <v>6445.9219999999996</v>
      </c>
      <c r="AB9" s="270">
        <f t="shared" ref="AB9:AF9" si="9">SUM(AB10:AB11)</f>
        <v>6172.3220000000001</v>
      </c>
      <c r="AC9" s="270">
        <f t="shared" si="9"/>
        <v>6172.3220000000001</v>
      </c>
      <c r="AD9" s="270">
        <f t="shared" si="9"/>
        <v>6172.3220000000001</v>
      </c>
      <c r="AE9" s="270">
        <f t="shared" si="9"/>
        <v>6753.6220000000003</v>
      </c>
      <c r="AF9" s="270">
        <f t="shared" si="9"/>
        <v>6456.5219999999999</v>
      </c>
      <c r="AG9" s="270">
        <f>SUM(AG10:AG11)</f>
        <v>6456.5219999999999</v>
      </c>
      <c r="AH9" s="270">
        <f>SUM(AH10:AH11)</f>
        <v>6445.9219999999987</v>
      </c>
      <c r="AI9" s="270">
        <f>SUM(AI10:AI11)</f>
        <v>6445.9219999999996</v>
      </c>
    </row>
    <row r="10" spans="1:36" x14ac:dyDescent="0.35">
      <c r="B10" s="113" t="s">
        <v>241</v>
      </c>
      <c r="C10" s="115">
        <v>0</v>
      </c>
      <c r="D10" s="115">
        <v>0</v>
      </c>
      <c r="E10" s="115">
        <v>0</v>
      </c>
      <c r="F10" s="115">
        <v>0</v>
      </c>
      <c r="G10" s="115">
        <v>0</v>
      </c>
      <c r="H10" s="115">
        <v>0</v>
      </c>
      <c r="I10" s="115">
        <v>0</v>
      </c>
      <c r="J10" s="353">
        <v>1923</v>
      </c>
      <c r="K10" s="353">
        <v>2623.5250000000005</v>
      </c>
      <c r="L10" s="353">
        <v>3223.5249999999996</v>
      </c>
      <c r="M10" s="353">
        <v>3421.5249999999996</v>
      </c>
      <c r="N10" s="353">
        <v>3636.7749999999996</v>
      </c>
      <c r="O10" s="353">
        <f>3667-30</f>
        <v>3637</v>
      </c>
      <c r="P10" s="353">
        <v>3774.9</v>
      </c>
      <c r="Q10" s="353">
        <f>4203-30</f>
        <v>4173</v>
      </c>
      <c r="R10" s="353">
        <v>4601</v>
      </c>
      <c r="S10" s="353">
        <v>4965</v>
      </c>
      <c r="T10" s="353">
        <v>5242.1000000000004</v>
      </c>
      <c r="U10" s="353">
        <v>5623.7</v>
      </c>
      <c r="V10" s="353">
        <v>5737.9</v>
      </c>
      <c r="W10" s="353">
        <v>5749.9669999999996</v>
      </c>
      <c r="X10" s="353">
        <v>5749.9669999999996</v>
      </c>
      <c r="Y10" s="353">
        <f t="shared" si="1"/>
        <v>5948.6620000000003</v>
      </c>
      <c r="Z10" s="353">
        <f t="shared" si="2"/>
        <v>5938.0619999999999</v>
      </c>
      <c r="AB10" s="353">
        <v>5747.0619999999999</v>
      </c>
      <c r="AC10" s="353">
        <v>5747.0619999999999</v>
      </c>
      <c r="AD10" s="353">
        <v>5747.0619999999999</v>
      </c>
      <c r="AE10" s="353">
        <v>5948.6620000000003</v>
      </c>
      <c r="AF10" s="353">
        <v>5948.6620000000003</v>
      </c>
      <c r="AG10" s="353">
        <v>5948.6620000000003</v>
      </c>
      <c r="AH10" s="353">
        <v>5938.061999999999</v>
      </c>
      <c r="AI10" s="353">
        <v>5938.0619999999999</v>
      </c>
    </row>
    <row r="11" spans="1:36" x14ac:dyDescent="0.35">
      <c r="B11" s="113" t="s">
        <v>335</v>
      </c>
      <c r="J11" s="352" t="s">
        <v>14</v>
      </c>
      <c r="K11" s="352" t="s">
        <v>14</v>
      </c>
      <c r="L11" s="352" t="s">
        <v>14</v>
      </c>
      <c r="M11" s="352" t="s">
        <v>14</v>
      </c>
      <c r="N11" s="352" t="s">
        <v>14</v>
      </c>
      <c r="O11" s="352">
        <v>30</v>
      </c>
      <c r="P11" s="352">
        <v>30</v>
      </c>
      <c r="Q11" s="352">
        <v>30</v>
      </c>
      <c r="R11" s="353">
        <v>230</v>
      </c>
      <c r="S11" s="353">
        <f>29+200.5</f>
        <v>229.5</v>
      </c>
      <c r="T11" s="353">
        <v>229.5</v>
      </c>
      <c r="U11" s="353">
        <v>229.5</v>
      </c>
      <c r="V11" s="353">
        <v>267.3</v>
      </c>
      <c r="W11" s="353">
        <v>329.3</v>
      </c>
      <c r="X11" s="353">
        <v>425.3</v>
      </c>
      <c r="Y11" s="353">
        <f t="shared" si="1"/>
        <v>804.96</v>
      </c>
      <c r="Z11" s="353">
        <f t="shared" si="2"/>
        <v>507.86</v>
      </c>
      <c r="AB11" s="353">
        <v>425.26</v>
      </c>
      <c r="AC11" s="353">
        <v>425.26</v>
      </c>
      <c r="AD11" s="353">
        <v>425.26</v>
      </c>
      <c r="AE11" s="353">
        <v>804.96</v>
      </c>
      <c r="AF11" s="353">
        <v>507.86</v>
      </c>
      <c r="AG11" s="353">
        <v>507.86</v>
      </c>
      <c r="AH11" s="353">
        <v>507.86</v>
      </c>
      <c r="AI11" s="353">
        <v>507.86</v>
      </c>
    </row>
    <row r="12" spans="1:36" x14ac:dyDescent="0.35">
      <c r="B12" s="206" t="s">
        <v>232</v>
      </c>
      <c r="C12" s="141">
        <v>0</v>
      </c>
      <c r="D12" s="141">
        <v>0</v>
      </c>
      <c r="E12" s="141">
        <v>0</v>
      </c>
      <c r="F12" s="141">
        <v>0</v>
      </c>
      <c r="G12" s="141">
        <v>0</v>
      </c>
      <c r="H12" s="141">
        <v>0</v>
      </c>
      <c r="I12" s="141">
        <v>0</v>
      </c>
      <c r="J12" s="270">
        <f>J13</f>
        <v>0</v>
      </c>
      <c r="K12" s="270">
        <f t="shared" ref="K12:U12" si="10">K13</f>
        <v>13.8</v>
      </c>
      <c r="L12" s="270">
        <f t="shared" si="10"/>
        <v>13.8</v>
      </c>
      <c r="M12" s="270">
        <f t="shared" si="10"/>
        <v>83.8</v>
      </c>
      <c r="N12" s="270">
        <f t="shared" si="10"/>
        <v>83.8</v>
      </c>
      <c r="O12" s="270">
        <f t="shared" si="10"/>
        <v>83.8</v>
      </c>
      <c r="P12" s="270">
        <f t="shared" si="10"/>
        <v>83.8</v>
      </c>
      <c r="Q12" s="270">
        <f t="shared" si="10"/>
        <v>84</v>
      </c>
      <c r="R12" s="270">
        <f t="shared" si="10"/>
        <v>204</v>
      </c>
      <c r="S12" s="270">
        <f t="shared" si="10"/>
        <v>331</v>
      </c>
      <c r="T12" s="270">
        <f t="shared" si="10"/>
        <v>467.2</v>
      </c>
      <c r="U12" s="270">
        <f t="shared" si="10"/>
        <v>467.2</v>
      </c>
      <c r="V12" s="270">
        <f>V13</f>
        <v>435.7</v>
      </c>
      <c r="W12" s="270">
        <f t="shared" ref="W12:X12" si="11">W13</f>
        <v>591.20000000000005</v>
      </c>
      <c r="X12" s="270">
        <f t="shared" si="11"/>
        <v>910.4</v>
      </c>
      <c r="Y12" s="270">
        <f t="shared" si="1"/>
        <v>749</v>
      </c>
      <c r="Z12" s="270">
        <f t="shared" si="2"/>
        <v>948.9000000000002</v>
      </c>
      <c r="AB12" s="270">
        <f t="shared" ref="AB12:AI12" si="12">AB13</f>
        <v>910.4</v>
      </c>
      <c r="AC12" s="270">
        <f t="shared" si="12"/>
        <v>910.4</v>
      </c>
      <c r="AD12" s="270">
        <f t="shared" si="12"/>
        <v>910.4</v>
      </c>
      <c r="AE12" s="270">
        <f t="shared" si="12"/>
        <v>749</v>
      </c>
      <c r="AF12" s="270">
        <f t="shared" si="12"/>
        <v>748.3</v>
      </c>
      <c r="AG12" s="270">
        <f t="shared" si="12"/>
        <v>748.3</v>
      </c>
      <c r="AH12" s="270">
        <f t="shared" si="12"/>
        <v>748.30000000000007</v>
      </c>
      <c r="AI12" s="270">
        <f t="shared" si="12"/>
        <v>948.9000000000002</v>
      </c>
    </row>
    <row r="13" spans="1:36" x14ac:dyDescent="0.35">
      <c r="B13" s="112" t="s">
        <v>115</v>
      </c>
      <c r="C13" s="80">
        <v>0</v>
      </c>
      <c r="D13" s="80">
        <v>0</v>
      </c>
      <c r="E13" s="80">
        <v>0</v>
      </c>
      <c r="F13" s="80">
        <v>0</v>
      </c>
      <c r="G13" s="80">
        <v>0</v>
      </c>
      <c r="H13" s="80">
        <v>0</v>
      </c>
      <c r="I13" s="80">
        <v>0</v>
      </c>
      <c r="J13" s="353">
        <v>0</v>
      </c>
      <c r="K13" s="353">
        <v>13.8</v>
      </c>
      <c r="L13" s="353">
        <v>13.8</v>
      </c>
      <c r="M13" s="353">
        <v>83.8</v>
      </c>
      <c r="N13" s="353">
        <v>83.8</v>
      </c>
      <c r="O13" s="353">
        <v>83.8</v>
      </c>
      <c r="P13" s="353">
        <v>83.8</v>
      </c>
      <c r="Q13" s="353">
        <v>84</v>
      </c>
      <c r="R13" s="353">
        <v>204</v>
      </c>
      <c r="S13" s="353">
        <v>331</v>
      </c>
      <c r="T13" s="353">
        <v>467.2</v>
      </c>
      <c r="U13" s="353">
        <v>467.2</v>
      </c>
      <c r="V13" s="353">
        <v>435.7</v>
      </c>
      <c r="W13" s="353">
        <v>591.20000000000005</v>
      </c>
      <c r="X13" s="353">
        <v>910.4</v>
      </c>
      <c r="Y13" s="353">
        <f t="shared" si="1"/>
        <v>749</v>
      </c>
      <c r="Z13" s="353">
        <f t="shared" si="2"/>
        <v>948.9000000000002</v>
      </c>
      <c r="AB13" s="353">
        <v>910.4</v>
      </c>
      <c r="AC13" s="353">
        <v>910.4</v>
      </c>
      <c r="AD13" s="353">
        <v>910.4</v>
      </c>
      <c r="AE13" s="353">
        <v>749</v>
      </c>
      <c r="AF13" s="353">
        <v>748.3</v>
      </c>
      <c r="AG13" s="353">
        <v>748.3</v>
      </c>
      <c r="AH13" s="353">
        <v>748.30000000000007</v>
      </c>
      <c r="AI13" s="353">
        <v>948.9000000000002</v>
      </c>
    </row>
    <row r="14" spans="1:36" x14ac:dyDescent="0.35">
      <c r="B14" s="112"/>
      <c r="C14" s="80"/>
      <c r="D14" s="80"/>
      <c r="E14" s="80"/>
      <c r="F14" s="80"/>
      <c r="G14" s="80"/>
      <c r="H14" s="80"/>
      <c r="I14" s="80"/>
      <c r="J14" s="353"/>
      <c r="K14" s="353"/>
      <c r="L14" s="353"/>
      <c r="M14" s="353"/>
      <c r="N14" s="353"/>
      <c r="O14" s="353"/>
      <c r="P14" s="353"/>
      <c r="Q14" s="353"/>
      <c r="R14" s="353"/>
      <c r="S14" s="353"/>
      <c r="T14" s="353"/>
      <c r="U14" s="353"/>
      <c r="V14" s="353"/>
      <c r="W14" s="353"/>
      <c r="X14" s="353"/>
      <c r="Y14" s="353"/>
      <c r="Z14" s="353"/>
      <c r="AB14" s="353"/>
      <c r="AC14" s="353"/>
      <c r="AD14" s="353"/>
      <c r="AF14" s="353"/>
      <c r="AG14" s="353"/>
      <c r="AH14" s="353"/>
      <c r="AI14" s="353"/>
    </row>
    <row r="15" spans="1:36" x14ac:dyDescent="0.35">
      <c r="B15" s="50" t="s">
        <v>256</v>
      </c>
      <c r="C15" s="141">
        <v>0</v>
      </c>
      <c r="D15" s="141">
        <v>0</v>
      </c>
      <c r="E15" s="141">
        <v>0</v>
      </c>
      <c r="F15" s="141">
        <v>0</v>
      </c>
      <c r="G15" s="141">
        <v>0</v>
      </c>
      <c r="H15" s="141">
        <v>0</v>
      </c>
      <c r="I15" s="141">
        <v>0</v>
      </c>
      <c r="J15" s="434">
        <v>0</v>
      </c>
      <c r="K15" s="434">
        <v>0</v>
      </c>
      <c r="L15" s="434">
        <v>0</v>
      </c>
      <c r="M15" s="434">
        <v>0</v>
      </c>
      <c r="N15" s="434">
        <v>39</v>
      </c>
      <c r="O15" s="434">
        <v>50.38</v>
      </c>
      <c r="P15" s="434">
        <v>82.38</v>
      </c>
      <c r="Q15" s="434">
        <v>82</v>
      </c>
      <c r="R15" s="434">
        <v>82</v>
      </c>
      <c r="S15" s="434">
        <v>145</v>
      </c>
      <c r="T15" s="434">
        <v>145.19</v>
      </c>
      <c r="U15" s="434">
        <v>145.19</v>
      </c>
      <c r="V15" s="434">
        <v>345.19</v>
      </c>
      <c r="W15" s="434">
        <v>644.83999999999992</v>
      </c>
      <c r="X15" s="434">
        <v>1673.855861</v>
      </c>
      <c r="Y15" s="434">
        <f>AE15</f>
        <v>3393.0840239999998</v>
      </c>
      <c r="Z15" s="434">
        <f>AI15</f>
        <v>6068.7802080000038</v>
      </c>
      <c r="AB15" s="434">
        <v>1725.700229</v>
      </c>
      <c r="AC15" s="434">
        <v>2049.762667</v>
      </c>
      <c r="AD15" s="434">
        <v>2475.1588510000001</v>
      </c>
      <c r="AE15" s="434">
        <v>3393.0840239999998</v>
      </c>
      <c r="AF15" s="434">
        <v>3614.3791719999999</v>
      </c>
      <c r="AG15" s="434">
        <v>4013.2120510000004</v>
      </c>
      <c r="AH15" s="434">
        <v>4316.0594499999997</v>
      </c>
      <c r="AI15" s="434">
        <v>6068.7802080000038</v>
      </c>
    </row>
    <row r="16" spans="1:36" x14ac:dyDescent="0.35">
      <c r="B16" s="110" t="s">
        <v>231</v>
      </c>
      <c r="C16" s="115" t="s">
        <v>14</v>
      </c>
      <c r="D16" s="115" t="s">
        <v>14</v>
      </c>
      <c r="E16" s="115" t="s">
        <v>14</v>
      </c>
      <c r="F16" s="115" t="s">
        <v>14</v>
      </c>
      <c r="G16" s="115" t="s">
        <v>14</v>
      </c>
      <c r="H16" s="115" t="s">
        <v>14</v>
      </c>
      <c r="I16" s="115" t="s">
        <v>14</v>
      </c>
      <c r="J16" s="434">
        <v>0</v>
      </c>
      <c r="K16" s="434">
        <v>0</v>
      </c>
      <c r="L16" s="434">
        <v>0</v>
      </c>
      <c r="M16" s="434">
        <v>0</v>
      </c>
      <c r="N16" s="434">
        <v>39</v>
      </c>
      <c r="O16" s="434">
        <v>50</v>
      </c>
      <c r="P16" s="434">
        <v>52</v>
      </c>
      <c r="Q16" s="434">
        <v>52</v>
      </c>
      <c r="R16" s="434">
        <v>52</v>
      </c>
      <c r="S16" s="434">
        <v>55</v>
      </c>
      <c r="T16" s="434">
        <v>55</v>
      </c>
      <c r="U16" s="434">
        <v>55</v>
      </c>
      <c r="V16" s="434">
        <v>54.88</v>
      </c>
      <c r="W16" s="434">
        <v>54.88</v>
      </c>
      <c r="X16" s="434">
        <v>227.47853999999998</v>
      </c>
      <c r="Y16" s="434">
        <f>AE16</f>
        <v>841.85216099999991</v>
      </c>
      <c r="Z16" s="434">
        <f>AI16</f>
        <v>1501.4556419999997</v>
      </c>
      <c r="AB16" s="434">
        <v>252.72730899999999</v>
      </c>
      <c r="AC16" s="434">
        <v>460.44939300000004</v>
      </c>
      <c r="AD16" s="434">
        <v>714.85709399999996</v>
      </c>
      <c r="AE16" s="434">
        <v>841.85216099999991</v>
      </c>
      <c r="AF16" s="434">
        <v>894.87143300000014</v>
      </c>
      <c r="AG16" s="434">
        <v>913.6840830000001</v>
      </c>
      <c r="AH16" s="434">
        <v>856.07658400000003</v>
      </c>
      <c r="AI16" s="434">
        <v>1501.4556419999997</v>
      </c>
    </row>
    <row r="17" spans="2:35" x14ac:dyDescent="0.35">
      <c r="B17" s="110" t="s">
        <v>9</v>
      </c>
      <c r="C17" s="115" t="s">
        <v>14</v>
      </c>
      <c r="D17" s="115" t="s">
        <v>14</v>
      </c>
      <c r="E17" s="115" t="s">
        <v>14</v>
      </c>
      <c r="F17" s="115" t="s">
        <v>14</v>
      </c>
      <c r="G17" s="115" t="s">
        <v>14</v>
      </c>
      <c r="H17" s="115" t="s">
        <v>14</v>
      </c>
      <c r="I17" s="115" t="s">
        <v>14</v>
      </c>
      <c r="J17" s="434">
        <v>0</v>
      </c>
      <c r="K17" s="434">
        <v>0</v>
      </c>
      <c r="L17" s="434">
        <v>0</v>
      </c>
      <c r="M17" s="434">
        <v>0</v>
      </c>
      <c r="N17" s="434">
        <v>0</v>
      </c>
      <c r="O17" s="434">
        <v>0</v>
      </c>
      <c r="P17" s="434">
        <v>30</v>
      </c>
      <c r="Q17" s="434">
        <v>30</v>
      </c>
      <c r="R17" s="434">
        <v>30</v>
      </c>
      <c r="S17" s="434">
        <v>90</v>
      </c>
      <c r="T17" s="434">
        <v>90</v>
      </c>
      <c r="U17" s="434">
        <v>90</v>
      </c>
      <c r="V17" s="434">
        <v>290.31</v>
      </c>
      <c r="W17" s="434">
        <v>358.45</v>
      </c>
      <c r="X17" s="434">
        <v>474.90999999999997</v>
      </c>
      <c r="Y17" s="434">
        <f>AE17</f>
        <v>1141.8499999999999</v>
      </c>
      <c r="Z17" s="434">
        <f>AI17</f>
        <v>2683.8440000000051</v>
      </c>
      <c r="AB17" s="434">
        <v>474.90999999999997</v>
      </c>
      <c r="AC17" s="434">
        <v>532.54999999999995</v>
      </c>
      <c r="AD17" s="434">
        <v>650.89</v>
      </c>
      <c r="AE17" s="434">
        <v>1141.8499999999999</v>
      </c>
      <c r="AF17" s="434">
        <v>1216.25</v>
      </c>
      <c r="AG17" s="434">
        <v>1517.4840000000002</v>
      </c>
      <c r="AH17" s="434">
        <v>1727.8189999999997</v>
      </c>
      <c r="AI17" s="434">
        <v>2683.8440000000051</v>
      </c>
    </row>
    <row r="18" spans="2:35" x14ac:dyDescent="0.35">
      <c r="B18" s="110" t="s">
        <v>232</v>
      </c>
      <c r="C18" s="115"/>
      <c r="D18" s="115"/>
      <c r="E18" s="115"/>
      <c r="F18" s="115"/>
      <c r="G18" s="115"/>
      <c r="H18" s="115"/>
      <c r="I18" s="115"/>
      <c r="J18" s="434">
        <f t="shared" ref="J18:O18" si="13">J19</f>
        <v>0</v>
      </c>
      <c r="K18" s="434">
        <f t="shared" si="13"/>
        <v>0</v>
      </c>
      <c r="L18" s="434">
        <f t="shared" si="13"/>
        <v>0</v>
      </c>
      <c r="M18" s="434">
        <f t="shared" si="13"/>
        <v>0</v>
      </c>
      <c r="N18" s="434">
        <f t="shared" si="13"/>
        <v>0</v>
      </c>
      <c r="O18" s="434">
        <f t="shared" si="13"/>
        <v>0</v>
      </c>
      <c r="P18" s="434">
        <f t="shared" ref="P18:X18" si="14">P19</f>
        <v>0</v>
      </c>
      <c r="Q18" s="434">
        <f t="shared" si="14"/>
        <v>0</v>
      </c>
      <c r="R18" s="434">
        <f t="shared" si="14"/>
        <v>0</v>
      </c>
      <c r="S18" s="434">
        <f t="shared" si="14"/>
        <v>0</v>
      </c>
      <c r="T18" s="434">
        <f t="shared" si="14"/>
        <v>0</v>
      </c>
      <c r="U18" s="434">
        <f t="shared" si="14"/>
        <v>0</v>
      </c>
      <c r="V18" s="434">
        <f t="shared" si="14"/>
        <v>0</v>
      </c>
      <c r="W18" s="434">
        <f t="shared" si="14"/>
        <v>231.51</v>
      </c>
      <c r="X18" s="434">
        <f t="shared" si="14"/>
        <v>971.46732100000008</v>
      </c>
      <c r="Y18" s="434">
        <f>AE18</f>
        <v>1409.3818630000001</v>
      </c>
      <c r="Z18" s="434">
        <f>AI18</f>
        <v>1883.4805659999997</v>
      </c>
      <c r="AA18" s="352"/>
      <c r="AB18" s="434">
        <f t="shared" ref="AB18:AI18" si="15">AB19</f>
        <v>998.06292000000008</v>
      </c>
      <c r="AC18" s="434">
        <f t="shared" si="15"/>
        <v>1056.7632739999999</v>
      </c>
      <c r="AD18" s="434">
        <f t="shared" si="15"/>
        <v>1109.4117570000001</v>
      </c>
      <c r="AE18" s="434">
        <f t="shared" si="15"/>
        <v>1409.3818630000001</v>
      </c>
      <c r="AF18" s="434">
        <f t="shared" si="15"/>
        <v>1503.2577389999999</v>
      </c>
      <c r="AG18" s="434">
        <f t="shared" si="15"/>
        <v>1582.0439680000002</v>
      </c>
      <c r="AH18" s="434">
        <f t="shared" si="15"/>
        <v>1732.1638659999999</v>
      </c>
      <c r="AI18" s="434">
        <f t="shared" si="15"/>
        <v>1883.4805659999997</v>
      </c>
    </row>
    <row r="19" spans="2:35" x14ac:dyDescent="0.35">
      <c r="B19" s="113" t="s">
        <v>336</v>
      </c>
      <c r="C19" s="115" t="s">
        <v>14</v>
      </c>
      <c r="D19" s="115" t="s">
        <v>14</v>
      </c>
      <c r="E19" s="115" t="s">
        <v>14</v>
      </c>
      <c r="F19" s="115" t="s">
        <v>14</v>
      </c>
      <c r="G19" s="115" t="s">
        <v>14</v>
      </c>
      <c r="H19" s="115" t="s">
        <v>14</v>
      </c>
      <c r="I19" s="115" t="s">
        <v>14</v>
      </c>
      <c r="J19" s="352">
        <v>0</v>
      </c>
      <c r="K19" s="352">
        <v>0</v>
      </c>
      <c r="L19" s="352">
        <v>0</v>
      </c>
      <c r="M19" s="352">
        <v>0</v>
      </c>
      <c r="N19" s="352">
        <v>0</v>
      </c>
      <c r="O19" s="352">
        <v>0</v>
      </c>
      <c r="P19" s="352">
        <v>0</v>
      </c>
      <c r="Q19" s="352">
        <v>0</v>
      </c>
      <c r="R19" s="352">
        <v>0</v>
      </c>
      <c r="S19" s="352">
        <v>0</v>
      </c>
      <c r="T19" s="352">
        <v>0</v>
      </c>
      <c r="U19" s="352">
        <v>0</v>
      </c>
      <c r="V19" s="352">
        <v>0</v>
      </c>
      <c r="W19" s="352">
        <v>231.51</v>
      </c>
      <c r="X19" s="352">
        <v>971.46732100000008</v>
      </c>
      <c r="Y19" s="352">
        <f>AE19</f>
        <v>1409.3818630000001</v>
      </c>
      <c r="Z19" s="352">
        <f>AI19</f>
        <v>1883.4805659999997</v>
      </c>
      <c r="AB19" s="352">
        <v>998.06292000000008</v>
      </c>
      <c r="AC19" s="352">
        <v>1056.7632739999999</v>
      </c>
      <c r="AD19" s="352">
        <v>1109.4117570000001</v>
      </c>
      <c r="AE19" s="352">
        <v>1409.3818630000001</v>
      </c>
      <c r="AF19" s="352">
        <v>1503.2577389999999</v>
      </c>
      <c r="AG19" s="352">
        <v>1582.0439680000002</v>
      </c>
      <c r="AH19" s="352">
        <v>1732.1638659999999</v>
      </c>
      <c r="AI19" s="352">
        <v>1883.4805659999997</v>
      </c>
    </row>
    <row r="20" spans="2:35" x14ac:dyDescent="0.35">
      <c r="B20" s="108"/>
      <c r="C20" s="80"/>
      <c r="D20" s="80"/>
      <c r="E20" s="80"/>
      <c r="F20" s="80"/>
      <c r="G20" s="80"/>
      <c r="H20" s="80"/>
      <c r="I20" s="80"/>
      <c r="J20" s="353"/>
      <c r="K20" s="353"/>
      <c r="L20" s="353"/>
      <c r="M20" s="353"/>
      <c r="N20" s="353"/>
      <c r="O20" s="353"/>
      <c r="P20" s="353"/>
      <c r="Q20" s="353"/>
      <c r="R20" s="353"/>
      <c r="S20" s="353"/>
      <c r="T20" s="353"/>
      <c r="U20" s="353"/>
      <c r="V20" s="353"/>
      <c r="W20" s="353"/>
      <c r="X20" s="353"/>
      <c r="Y20" s="353"/>
      <c r="Z20" s="353"/>
      <c r="AB20" s="353"/>
      <c r="AC20" s="353"/>
      <c r="AD20" s="353"/>
      <c r="AF20" s="353"/>
      <c r="AG20" s="353"/>
      <c r="AH20" s="353"/>
      <c r="AI20" s="353"/>
    </row>
    <row r="21" spans="2:35" x14ac:dyDescent="0.35">
      <c r="B21" s="50" t="s">
        <v>337</v>
      </c>
      <c r="C21" s="65">
        <v>0</v>
      </c>
      <c r="D21" s="65">
        <v>0</v>
      </c>
      <c r="E21" s="65">
        <v>0</v>
      </c>
      <c r="F21" s="65">
        <v>0</v>
      </c>
      <c r="G21" s="65">
        <v>0</v>
      </c>
      <c r="H21" s="65">
        <v>0</v>
      </c>
      <c r="I21" s="65">
        <v>0</v>
      </c>
      <c r="J21" s="270">
        <f t="shared" ref="J21:S21" si="16">J23+J28+J30</f>
        <v>6860.6880000000001</v>
      </c>
      <c r="K21" s="270">
        <f t="shared" si="16"/>
        <v>6895.7080000000005</v>
      </c>
      <c r="L21" s="270">
        <f t="shared" si="16"/>
        <v>6898.875</v>
      </c>
      <c r="M21" s="270">
        <f t="shared" si="16"/>
        <v>7391.125</v>
      </c>
      <c r="N21" s="270">
        <f t="shared" si="16"/>
        <v>7649.43</v>
      </c>
      <c r="O21" s="270">
        <f t="shared" si="16"/>
        <v>7650.866</v>
      </c>
      <c r="P21" s="270">
        <f t="shared" si="16"/>
        <v>7666.4660000000003</v>
      </c>
      <c r="Q21" s="270">
        <f t="shared" si="16"/>
        <v>7778</v>
      </c>
      <c r="R21" s="270">
        <f t="shared" si="16"/>
        <v>8105</v>
      </c>
      <c r="S21" s="270">
        <f t="shared" si="16"/>
        <v>9018</v>
      </c>
      <c r="T21" s="270">
        <v>8792.3549999999996</v>
      </c>
      <c r="U21" s="270">
        <v>8784.84</v>
      </c>
      <c r="V21" s="270">
        <v>7126.7</v>
      </c>
      <c r="W21" s="270">
        <v>7126.6999900000001</v>
      </c>
      <c r="X21" s="270">
        <v>6928.6999900000001</v>
      </c>
      <c r="Y21" s="270">
        <f t="shared" ref="Y21:Y30" si="17">AE21</f>
        <v>6920.98999</v>
      </c>
      <c r="Z21" s="270">
        <f t="shared" ref="Z21:Z30" si="18">AI21</f>
        <v>6922.7899899999993</v>
      </c>
      <c r="AB21" s="270">
        <v>6920.98999</v>
      </c>
      <c r="AC21" s="270">
        <v>6920.98999</v>
      </c>
      <c r="AD21" s="270">
        <v>6920.98999</v>
      </c>
      <c r="AE21" s="270">
        <v>6920.98999</v>
      </c>
      <c r="AF21" s="270">
        <v>6920.98999</v>
      </c>
      <c r="AG21" s="270">
        <v>6920.98999</v>
      </c>
      <c r="AH21" s="270">
        <v>6920.98999</v>
      </c>
      <c r="AI21" s="270">
        <v>6922.7899899999993</v>
      </c>
    </row>
    <row r="22" spans="2:35" x14ac:dyDescent="0.35">
      <c r="B22" s="50" t="s">
        <v>231</v>
      </c>
      <c r="C22" s="65"/>
      <c r="D22" s="65"/>
      <c r="E22" s="65"/>
      <c r="F22" s="65"/>
      <c r="G22" s="65"/>
      <c r="H22" s="65"/>
      <c r="I22" s="65"/>
      <c r="J22" s="270">
        <f>J23+J28</f>
        <v>5164.0020000000004</v>
      </c>
      <c r="K22" s="270">
        <f t="shared" ref="K22:U22" si="19">K23+K28</f>
        <v>5163.8220000000001</v>
      </c>
      <c r="L22" s="270">
        <f t="shared" si="19"/>
        <v>5163.9840000000004</v>
      </c>
      <c r="M22" s="270">
        <f t="shared" si="19"/>
        <v>5600.9840000000004</v>
      </c>
      <c r="N22" s="270">
        <f t="shared" si="19"/>
        <v>5855.3840000000009</v>
      </c>
      <c r="O22" s="270">
        <f t="shared" si="19"/>
        <v>5853.9839999999995</v>
      </c>
      <c r="P22" s="270">
        <f t="shared" si="19"/>
        <v>5869.5839999999998</v>
      </c>
      <c r="Q22" s="270">
        <f t="shared" si="19"/>
        <v>5981</v>
      </c>
      <c r="R22" s="270">
        <f t="shared" si="19"/>
        <v>6360</v>
      </c>
      <c r="S22" s="270">
        <f t="shared" si="19"/>
        <v>7272</v>
      </c>
      <c r="T22" s="270">
        <f t="shared" si="19"/>
        <v>7193.1049999999996</v>
      </c>
      <c r="U22" s="270">
        <f t="shared" si="19"/>
        <v>7185.5899999999992</v>
      </c>
      <c r="V22" s="270">
        <f>V23+V28</f>
        <v>5527.45</v>
      </c>
      <c r="W22" s="270">
        <f t="shared" ref="W22" si="20">W23+W28</f>
        <v>5527.4499900000001</v>
      </c>
      <c r="X22" s="270">
        <v>5527.4499900000001</v>
      </c>
      <c r="Y22" s="270">
        <f t="shared" si="17"/>
        <v>5519.73999</v>
      </c>
      <c r="Z22" s="270">
        <f t="shared" si="18"/>
        <v>5521.5399899999993</v>
      </c>
      <c r="AA22" s="270"/>
      <c r="AB22" s="270">
        <f t="shared" ref="AB22:AF22" si="21">AB23+AB28</f>
        <v>5519.73999</v>
      </c>
      <c r="AC22" s="270">
        <f t="shared" si="21"/>
        <v>5519.73999</v>
      </c>
      <c r="AD22" s="270">
        <f t="shared" si="21"/>
        <v>5519.73999</v>
      </c>
      <c r="AE22" s="270">
        <f t="shared" si="21"/>
        <v>5519.73999</v>
      </c>
      <c r="AF22" s="270">
        <f t="shared" si="21"/>
        <v>5519.73999</v>
      </c>
      <c r="AG22" s="270">
        <f>AG23+AG28</f>
        <v>5519.73999</v>
      </c>
      <c r="AH22" s="270">
        <f>AH23+AH28</f>
        <v>5519.73999</v>
      </c>
      <c r="AI22" s="270">
        <f>AI23+AI28</f>
        <v>5521.5399899999993</v>
      </c>
    </row>
    <row r="23" spans="2:35" x14ac:dyDescent="0.35">
      <c r="B23" s="109" t="s">
        <v>109</v>
      </c>
      <c r="C23" s="65">
        <v>0</v>
      </c>
      <c r="D23" s="65">
        <v>0</v>
      </c>
      <c r="E23" s="65">
        <v>0</v>
      </c>
      <c r="F23" s="65">
        <v>0</v>
      </c>
      <c r="G23" s="65">
        <v>0</v>
      </c>
      <c r="H23" s="65">
        <v>0</v>
      </c>
      <c r="I23" s="65">
        <v>0</v>
      </c>
      <c r="J23" s="352">
        <v>4737.6040000000003</v>
      </c>
      <c r="K23" s="352">
        <v>4737.424</v>
      </c>
      <c r="L23" s="352">
        <v>4737.5860000000002</v>
      </c>
      <c r="M23" s="352">
        <v>5174.5860000000002</v>
      </c>
      <c r="N23" s="352">
        <v>5428.9860000000008</v>
      </c>
      <c r="O23" s="352">
        <v>5427.5859999999993</v>
      </c>
      <c r="P23" s="352">
        <v>5443.1859999999997</v>
      </c>
      <c r="Q23" s="352">
        <f>Q25+Q26+Q27+2101</f>
        <v>5555</v>
      </c>
      <c r="R23" s="353">
        <f>SUM(R25:R27)</f>
        <v>5934</v>
      </c>
      <c r="S23" s="353">
        <f>SUM(S25:S27)</f>
        <v>6846</v>
      </c>
      <c r="T23" s="353">
        <v>6766.7069999999994</v>
      </c>
      <c r="U23" s="353">
        <v>6759.1919999999991</v>
      </c>
      <c r="V23" s="353">
        <v>5076.0519999999997</v>
      </c>
      <c r="W23" s="353">
        <v>5076.0519899999999</v>
      </c>
      <c r="X23" s="353">
        <v>5076.0519899999999</v>
      </c>
      <c r="Y23" s="353">
        <f t="shared" si="17"/>
        <v>5076.0519899999999</v>
      </c>
      <c r="Z23" s="353">
        <f t="shared" si="18"/>
        <v>5077.8519899999992</v>
      </c>
      <c r="AB23" s="353">
        <v>5076.0519899999999</v>
      </c>
      <c r="AC23" s="353">
        <v>5076.0519899999999</v>
      </c>
      <c r="AD23" s="353">
        <v>5076.0519899999999</v>
      </c>
      <c r="AE23" s="353">
        <v>5076.0519899999999</v>
      </c>
      <c r="AF23" s="353">
        <v>5076.0519899999999</v>
      </c>
      <c r="AG23" s="353">
        <v>5076.0519899999999</v>
      </c>
      <c r="AH23" s="353">
        <v>5076.0519899999999</v>
      </c>
      <c r="AI23" s="353">
        <v>5077.8519899999992</v>
      </c>
    </row>
    <row r="24" spans="2:35" x14ac:dyDescent="0.35">
      <c r="B24" s="155" t="s">
        <v>110</v>
      </c>
      <c r="C24" s="65">
        <v>0</v>
      </c>
      <c r="D24" s="65">
        <v>0</v>
      </c>
      <c r="E24" s="65">
        <v>0</v>
      </c>
      <c r="F24" s="65">
        <v>0</v>
      </c>
      <c r="G24" s="65">
        <v>0</v>
      </c>
      <c r="H24" s="65">
        <v>0</v>
      </c>
      <c r="I24" s="65">
        <v>0</v>
      </c>
      <c r="J24" s="352">
        <v>0</v>
      </c>
      <c r="K24" s="352">
        <v>0</v>
      </c>
      <c r="L24" s="352">
        <v>0</v>
      </c>
      <c r="M24" s="352">
        <v>0</v>
      </c>
      <c r="N24" s="352">
        <v>0</v>
      </c>
      <c r="O24" s="352">
        <v>0</v>
      </c>
      <c r="P24" s="352">
        <v>0</v>
      </c>
      <c r="Q24" s="352">
        <v>0</v>
      </c>
      <c r="R24" s="353">
        <v>1781</v>
      </c>
      <c r="S24" s="353">
        <v>2806</v>
      </c>
      <c r="T24" s="353">
        <v>2806.44</v>
      </c>
      <c r="U24" s="353">
        <v>2806.44</v>
      </c>
      <c r="V24" s="353">
        <v>2357.5</v>
      </c>
      <c r="W24" s="353">
        <v>2357.5</v>
      </c>
      <c r="X24" s="353">
        <v>2357.5</v>
      </c>
      <c r="Y24" s="353">
        <f t="shared" si="17"/>
        <v>2357.5</v>
      </c>
      <c r="Z24" s="353">
        <f t="shared" si="18"/>
        <v>2357.5</v>
      </c>
      <c r="AB24" s="353">
        <v>2357.5</v>
      </c>
      <c r="AC24" s="353">
        <v>2357.5</v>
      </c>
      <c r="AD24" s="353">
        <v>2357.5</v>
      </c>
      <c r="AE24" s="353">
        <v>2357.5</v>
      </c>
      <c r="AF24" s="353">
        <v>2357.5</v>
      </c>
      <c r="AG24" s="353">
        <v>2357.5</v>
      </c>
      <c r="AH24" s="353">
        <v>2357.5</v>
      </c>
      <c r="AI24" s="353">
        <v>2357.5</v>
      </c>
    </row>
    <row r="25" spans="2:35" x14ac:dyDescent="0.35">
      <c r="B25" s="38" t="s">
        <v>111</v>
      </c>
      <c r="C25" s="65">
        <v>0</v>
      </c>
      <c r="D25" s="65">
        <v>0</v>
      </c>
      <c r="E25" s="65">
        <v>0</v>
      </c>
      <c r="F25" s="65">
        <v>0</v>
      </c>
      <c r="G25" s="65">
        <v>0</v>
      </c>
      <c r="H25" s="65">
        <v>0</v>
      </c>
      <c r="I25" s="65">
        <v>0</v>
      </c>
      <c r="J25" s="352">
        <v>1860</v>
      </c>
      <c r="K25" s="352">
        <v>1860</v>
      </c>
      <c r="L25" s="352">
        <v>1860</v>
      </c>
      <c r="M25" s="352">
        <v>1860</v>
      </c>
      <c r="N25" s="352">
        <v>1860</v>
      </c>
      <c r="O25" s="352">
        <v>1860.4</v>
      </c>
      <c r="P25" s="352">
        <v>1056.4000000000001</v>
      </c>
      <c r="Q25" s="352">
        <v>1056</v>
      </c>
      <c r="R25" s="353">
        <v>2479</v>
      </c>
      <c r="S25" s="353">
        <v>2395</v>
      </c>
      <c r="T25" s="353">
        <v>2407.9</v>
      </c>
      <c r="U25" s="353">
        <v>2407.9</v>
      </c>
      <c r="V25" s="353">
        <v>1173.6999999999998</v>
      </c>
      <c r="W25" s="353">
        <v>1173.6999999999998</v>
      </c>
      <c r="X25" s="353">
        <v>1173.7</v>
      </c>
      <c r="Y25" s="353">
        <f t="shared" si="17"/>
        <v>1173.7</v>
      </c>
      <c r="Z25" s="353">
        <f t="shared" si="18"/>
        <v>1173.6999999999998</v>
      </c>
      <c r="AB25" s="353">
        <v>1173.7</v>
      </c>
      <c r="AC25" s="353">
        <v>1173.7000000000003</v>
      </c>
      <c r="AD25" s="353">
        <v>1173.6999999999998</v>
      </c>
      <c r="AE25" s="353">
        <v>1173.7</v>
      </c>
      <c r="AF25" s="353">
        <v>1173.7</v>
      </c>
      <c r="AG25" s="353">
        <v>1173.6999999999998</v>
      </c>
      <c r="AH25" s="353">
        <v>1173.7</v>
      </c>
      <c r="AI25" s="353">
        <v>1173.6999999999998</v>
      </c>
    </row>
    <row r="26" spans="2:35" x14ac:dyDescent="0.35">
      <c r="B26" s="38" t="s">
        <v>112</v>
      </c>
      <c r="C26" s="65">
        <v>0</v>
      </c>
      <c r="D26" s="65">
        <v>0</v>
      </c>
      <c r="E26" s="65">
        <v>0</v>
      </c>
      <c r="F26" s="65">
        <v>0</v>
      </c>
      <c r="G26" s="65">
        <v>0</v>
      </c>
      <c r="H26" s="65">
        <v>0</v>
      </c>
      <c r="I26" s="65">
        <v>0</v>
      </c>
      <c r="J26" s="352">
        <v>2234</v>
      </c>
      <c r="K26" s="352">
        <v>2234</v>
      </c>
      <c r="L26" s="352">
        <v>2234</v>
      </c>
      <c r="M26" s="352">
        <v>2234</v>
      </c>
      <c r="N26" s="352">
        <v>2234</v>
      </c>
      <c r="O26" s="352">
        <v>2234</v>
      </c>
      <c r="P26" s="352">
        <v>2234</v>
      </c>
      <c r="Q26" s="352">
        <v>2234</v>
      </c>
      <c r="R26" s="353">
        <v>3296</v>
      </c>
      <c r="S26" s="353">
        <v>4303</v>
      </c>
      <c r="T26" s="353">
        <v>4294.2559999999994</v>
      </c>
      <c r="U26" s="353">
        <v>4294.2559999999994</v>
      </c>
      <c r="V26" s="353">
        <v>3845.3159999999998</v>
      </c>
      <c r="W26" s="353">
        <v>3845.3159900000001</v>
      </c>
      <c r="X26" s="353">
        <v>3845.3159900000001</v>
      </c>
      <c r="Y26" s="353">
        <f t="shared" si="17"/>
        <v>3845.3159900000001</v>
      </c>
      <c r="Z26" s="353">
        <f t="shared" si="18"/>
        <v>3847.1159899999998</v>
      </c>
      <c r="AB26" s="353">
        <v>3845.3159900000001</v>
      </c>
      <c r="AC26" s="353">
        <v>3845.3159900000001</v>
      </c>
      <c r="AD26" s="353">
        <v>3845.3159900000001</v>
      </c>
      <c r="AE26" s="353">
        <v>3845.3159900000001</v>
      </c>
      <c r="AF26" s="353">
        <v>3845.3159900000001</v>
      </c>
      <c r="AG26" s="353">
        <v>3845.3159900000001</v>
      </c>
      <c r="AH26" s="353">
        <v>3845.3159900000001</v>
      </c>
      <c r="AI26" s="353">
        <v>3847.1159899999998</v>
      </c>
    </row>
    <row r="27" spans="2:35" x14ac:dyDescent="0.35">
      <c r="B27" s="38" t="s">
        <v>113</v>
      </c>
      <c r="C27" s="65">
        <v>0</v>
      </c>
      <c r="D27" s="65">
        <v>0</v>
      </c>
      <c r="E27" s="65">
        <v>0</v>
      </c>
      <c r="F27" s="65">
        <v>0</v>
      </c>
      <c r="G27" s="65">
        <v>0</v>
      </c>
      <c r="H27" s="65">
        <v>0</v>
      </c>
      <c r="I27" s="65">
        <v>0</v>
      </c>
      <c r="J27" s="352">
        <v>159.70700000000002</v>
      </c>
      <c r="K27" s="352">
        <v>159.52700000000002</v>
      </c>
      <c r="L27" s="352">
        <v>159.68899999999999</v>
      </c>
      <c r="M27" s="352">
        <v>159.68899999999999</v>
      </c>
      <c r="N27" s="352">
        <v>156.68899999999999</v>
      </c>
      <c r="O27" s="352">
        <v>156.68899999999999</v>
      </c>
      <c r="P27" s="352">
        <v>156.68899999999999</v>
      </c>
      <c r="Q27" s="352">
        <v>164</v>
      </c>
      <c r="R27" s="353">
        <v>159</v>
      </c>
      <c r="S27" s="353">
        <v>148</v>
      </c>
      <c r="T27" s="353">
        <v>64.550999999999988</v>
      </c>
      <c r="U27" s="353">
        <v>57.035999999999994</v>
      </c>
      <c r="V27" s="353">
        <v>57.036000000000001</v>
      </c>
      <c r="W27" s="353">
        <v>57.036000000000001</v>
      </c>
      <c r="X27" s="353">
        <v>57.036000000000008</v>
      </c>
      <c r="Y27" s="353">
        <f t="shared" si="17"/>
        <v>57.036000000000001</v>
      </c>
      <c r="Z27" s="353">
        <f t="shared" si="18"/>
        <v>57.036000000000001</v>
      </c>
      <c r="AB27" s="353">
        <v>57.036000000000001</v>
      </c>
      <c r="AC27" s="353">
        <v>57.036000000000008</v>
      </c>
      <c r="AD27" s="353">
        <v>57.036000000000001</v>
      </c>
      <c r="AE27" s="353">
        <v>57.036000000000001</v>
      </c>
      <c r="AF27" s="353">
        <v>57.036000000000001</v>
      </c>
      <c r="AG27" s="353">
        <v>57.036000000000008</v>
      </c>
      <c r="AH27" s="353">
        <v>57.035999999999994</v>
      </c>
      <c r="AI27" s="353">
        <v>57.036000000000001</v>
      </c>
    </row>
    <row r="28" spans="2:35" x14ac:dyDescent="0.35">
      <c r="B28" s="109" t="s">
        <v>114</v>
      </c>
      <c r="C28" s="65">
        <v>0</v>
      </c>
      <c r="D28" s="65">
        <v>0</v>
      </c>
      <c r="E28" s="65">
        <v>0</v>
      </c>
      <c r="F28" s="65">
        <v>0</v>
      </c>
      <c r="G28" s="65">
        <v>0</v>
      </c>
      <c r="H28" s="65">
        <v>0</v>
      </c>
      <c r="I28" s="65">
        <v>0</v>
      </c>
      <c r="J28" s="353">
        <v>426.39800000000002</v>
      </c>
      <c r="K28" s="353">
        <v>426.39800000000002</v>
      </c>
      <c r="L28" s="353">
        <v>426.39800000000002</v>
      </c>
      <c r="M28" s="353">
        <v>426.39800000000002</v>
      </c>
      <c r="N28" s="353">
        <v>426.39800000000002</v>
      </c>
      <c r="O28" s="353">
        <v>426.39800000000002</v>
      </c>
      <c r="P28" s="353">
        <v>426.39800000000002</v>
      </c>
      <c r="Q28" s="353">
        <v>426</v>
      </c>
      <c r="R28" s="353">
        <v>426</v>
      </c>
      <c r="S28" s="353">
        <v>426</v>
      </c>
      <c r="T28" s="353">
        <v>426.39800000000002</v>
      </c>
      <c r="U28" s="353">
        <v>426.39800000000002</v>
      </c>
      <c r="V28" s="353">
        <v>451.39800000000008</v>
      </c>
      <c r="W28" s="353">
        <v>451.39800000000014</v>
      </c>
      <c r="X28" s="353">
        <v>451.39800000000002</v>
      </c>
      <c r="Y28" s="353">
        <f t="shared" si="17"/>
        <v>443.68800000000005</v>
      </c>
      <c r="Z28" s="353">
        <f t="shared" si="18"/>
        <v>443.68800000000005</v>
      </c>
      <c r="AB28" s="353">
        <v>443.68800000000005</v>
      </c>
      <c r="AC28" s="353">
        <v>443.68800000000005</v>
      </c>
      <c r="AD28" s="353">
        <v>443.68800000000005</v>
      </c>
      <c r="AE28" s="353">
        <v>443.68800000000005</v>
      </c>
      <c r="AF28" s="353">
        <v>443.68800000000005</v>
      </c>
      <c r="AG28" s="353">
        <v>443.68800000000005</v>
      </c>
      <c r="AH28" s="353">
        <v>443.68800000000005</v>
      </c>
      <c r="AI28" s="353">
        <v>443.68800000000005</v>
      </c>
    </row>
    <row r="29" spans="2:35" x14ac:dyDescent="0.35">
      <c r="B29" s="205" t="s">
        <v>232</v>
      </c>
      <c r="C29" s="65"/>
      <c r="D29" s="65"/>
      <c r="E29" s="65"/>
      <c r="F29" s="65"/>
      <c r="G29" s="65"/>
      <c r="H29" s="65"/>
      <c r="I29" s="65"/>
      <c r="J29" s="270">
        <f>J30</f>
        <v>1696.6860000000001</v>
      </c>
      <c r="K29" s="270">
        <f t="shared" ref="K29:U29" si="22">K30</f>
        <v>1731.886</v>
      </c>
      <c r="L29" s="270">
        <f t="shared" si="22"/>
        <v>1734.8910000000001</v>
      </c>
      <c r="M29" s="270">
        <f t="shared" si="22"/>
        <v>1790.1410000000001</v>
      </c>
      <c r="N29" s="270">
        <f t="shared" si="22"/>
        <v>1794.0459999999998</v>
      </c>
      <c r="O29" s="270">
        <f t="shared" si="22"/>
        <v>1796.8820000000001</v>
      </c>
      <c r="P29" s="270">
        <f t="shared" si="22"/>
        <v>1796.8820000000001</v>
      </c>
      <c r="Q29" s="270">
        <f t="shared" si="22"/>
        <v>1797</v>
      </c>
      <c r="R29" s="270">
        <f t="shared" si="22"/>
        <v>1745</v>
      </c>
      <c r="S29" s="270">
        <f t="shared" si="22"/>
        <v>1746</v>
      </c>
      <c r="T29" s="270">
        <f t="shared" si="22"/>
        <v>1599.25</v>
      </c>
      <c r="U29" s="270">
        <f t="shared" si="22"/>
        <v>1599.25</v>
      </c>
      <c r="V29" s="270">
        <f>V30</f>
        <v>1599.25</v>
      </c>
      <c r="W29" s="270">
        <f t="shared" ref="W29" si="23">W30</f>
        <v>1599.25</v>
      </c>
      <c r="X29" s="270">
        <f>X30</f>
        <v>1401.25</v>
      </c>
      <c r="Y29" s="270">
        <f t="shared" si="17"/>
        <v>1401.25</v>
      </c>
      <c r="Z29" s="270">
        <f t="shared" si="18"/>
        <v>1401.25</v>
      </c>
      <c r="AA29" s="270"/>
      <c r="AB29" s="270">
        <f t="shared" ref="AB29:AF29" si="24">AB30</f>
        <v>1401.25</v>
      </c>
      <c r="AC29" s="270">
        <f t="shared" si="24"/>
        <v>1401.25</v>
      </c>
      <c r="AD29" s="270">
        <f t="shared" si="24"/>
        <v>1401.25</v>
      </c>
      <c r="AE29" s="270">
        <f t="shared" si="24"/>
        <v>1401.25</v>
      </c>
      <c r="AF29" s="270">
        <f t="shared" si="24"/>
        <v>1401.25</v>
      </c>
      <c r="AG29" s="270">
        <f>AG30</f>
        <v>1401.25</v>
      </c>
      <c r="AH29" s="270">
        <f>AH30</f>
        <v>1401.25</v>
      </c>
      <c r="AI29" s="270">
        <f>AI30</f>
        <v>1401.25</v>
      </c>
    </row>
    <row r="30" spans="2:35" x14ac:dyDescent="0.35">
      <c r="B30" s="109" t="s">
        <v>115</v>
      </c>
      <c r="C30" s="65">
        <v>0</v>
      </c>
      <c r="D30" s="65">
        <v>0</v>
      </c>
      <c r="E30" s="65">
        <v>0</v>
      </c>
      <c r="F30" s="65">
        <v>0</v>
      </c>
      <c r="G30" s="65">
        <v>0</v>
      </c>
      <c r="H30" s="65">
        <v>0</v>
      </c>
      <c r="I30" s="65">
        <v>0</v>
      </c>
      <c r="J30" s="353">
        <v>1696.6860000000001</v>
      </c>
      <c r="K30" s="353">
        <v>1731.886</v>
      </c>
      <c r="L30" s="353">
        <v>1734.8910000000001</v>
      </c>
      <c r="M30" s="353">
        <v>1790.1410000000001</v>
      </c>
      <c r="N30" s="353">
        <v>1794.0459999999998</v>
      </c>
      <c r="O30" s="353">
        <v>1796.8820000000001</v>
      </c>
      <c r="P30" s="353">
        <v>1796.8820000000001</v>
      </c>
      <c r="Q30" s="353">
        <v>1797</v>
      </c>
      <c r="R30" s="353">
        <v>1745</v>
      </c>
      <c r="S30" s="353">
        <v>1746</v>
      </c>
      <c r="T30" s="353">
        <v>1599.25</v>
      </c>
      <c r="U30" s="353">
        <v>1599.25</v>
      </c>
      <c r="V30" s="353">
        <v>1599.25</v>
      </c>
      <c r="W30" s="353">
        <v>1599.25</v>
      </c>
      <c r="X30" s="353">
        <v>1401.25</v>
      </c>
      <c r="Y30" s="353">
        <f t="shared" si="17"/>
        <v>1401.25</v>
      </c>
      <c r="Z30" s="353">
        <f t="shared" si="18"/>
        <v>1401.25</v>
      </c>
      <c r="AB30" s="353">
        <v>1401.25</v>
      </c>
      <c r="AC30" s="353">
        <v>1401.25</v>
      </c>
      <c r="AD30" s="353">
        <v>1401.25</v>
      </c>
      <c r="AE30" s="353">
        <v>1401.25</v>
      </c>
      <c r="AF30" s="353">
        <v>1401.25</v>
      </c>
      <c r="AG30" s="353">
        <v>1401.25</v>
      </c>
      <c r="AH30" s="353">
        <v>1401.25</v>
      </c>
      <c r="AI30" s="353">
        <v>1401.25</v>
      </c>
    </row>
    <row r="31" spans="2:35" x14ac:dyDescent="0.35">
      <c r="B31" s="50"/>
      <c r="C31" s="80"/>
      <c r="D31" s="80"/>
      <c r="E31" s="80"/>
      <c r="F31" s="80"/>
      <c r="G31" s="80"/>
      <c r="H31" s="80"/>
      <c r="I31" s="80"/>
      <c r="J31" s="353"/>
      <c r="K31" s="353"/>
      <c r="L31" s="353"/>
      <c r="M31" s="353"/>
      <c r="N31" s="353"/>
      <c r="O31" s="353"/>
      <c r="P31" s="353"/>
      <c r="Q31" s="353"/>
      <c r="R31" s="353"/>
      <c r="S31" s="353"/>
      <c r="T31" s="353"/>
      <c r="U31" s="353"/>
      <c r="V31" s="353"/>
      <c r="W31" s="353"/>
      <c r="X31" s="353"/>
      <c r="Y31" s="353"/>
      <c r="Z31" s="353"/>
      <c r="AB31" s="353"/>
      <c r="AC31" s="353"/>
      <c r="AD31" s="353"/>
      <c r="AF31" s="353"/>
    </row>
    <row r="32" spans="2:35" x14ac:dyDescent="0.35">
      <c r="B32" s="50" t="s">
        <v>338</v>
      </c>
      <c r="C32" s="65">
        <v>0</v>
      </c>
      <c r="D32" s="65">
        <v>0</v>
      </c>
      <c r="E32" s="65">
        <v>0</v>
      </c>
      <c r="F32" s="65">
        <v>0</v>
      </c>
      <c r="G32" s="65">
        <v>0</v>
      </c>
      <c r="H32" s="65">
        <v>0</v>
      </c>
      <c r="I32" s="65">
        <v>0</v>
      </c>
      <c r="J32" s="270">
        <f>J33</f>
        <v>2405.5500000000002</v>
      </c>
      <c r="K32" s="270">
        <f t="shared" ref="K32:U32" si="25">K33</f>
        <v>3268.2099999999982</v>
      </c>
      <c r="L32" s="270">
        <f t="shared" si="25"/>
        <v>3735.9830000000002</v>
      </c>
      <c r="M32" s="270">
        <f t="shared" si="25"/>
        <v>3736.203</v>
      </c>
      <c r="N32" s="270">
        <f t="shared" si="25"/>
        <v>3736.203</v>
      </c>
      <c r="O32" s="270">
        <f t="shared" si="25"/>
        <v>3736.203</v>
      </c>
      <c r="P32" s="270">
        <f t="shared" si="25"/>
        <v>3736.203</v>
      </c>
      <c r="Q32" s="270">
        <f t="shared" si="25"/>
        <v>3736.4</v>
      </c>
      <c r="R32" s="270">
        <f t="shared" si="25"/>
        <v>3736.4</v>
      </c>
      <c r="S32" s="270">
        <f t="shared" si="25"/>
        <v>3729.4</v>
      </c>
      <c r="T32" s="270">
        <f t="shared" si="25"/>
        <v>3729.0030000000002</v>
      </c>
      <c r="U32" s="270">
        <f t="shared" si="25"/>
        <v>3729.0030000000002</v>
      </c>
      <c r="V32" s="270">
        <f>V33</f>
        <v>2885.6320000000001</v>
      </c>
      <c r="W32" s="270">
        <f t="shared" ref="W32:X32" si="26">W33</f>
        <v>2885.6320000000001</v>
      </c>
      <c r="X32" s="270">
        <f t="shared" si="26"/>
        <v>2885.6320000000001</v>
      </c>
      <c r="Y32" s="270">
        <f>AE32</f>
        <v>2885.6320000000001</v>
      </c>
      <c r="Z32" s="270">
        <f>AI32</f>
        <v>2885.6320000000001</v>
      </c>
      <c r="AB32" s="270">
        <f t="shared" ref="AB32:AF32" si="27">AB33</f>
        <v>2885.6320000000001</v>
      </c>
      <c r="AC32" s="270">
        <f t="shared" si="27"/>
        <v>2885.6320000000001</v>
      </c>
      <c r="AD32" s="270">
        <f t="shared" si="27"/>
        <v>2885.6320000000001</v>
      </c>
      <c r="AE32" s="270">
        <f t="shared" si="27"/>
        <v>2885.6320000000001</v>
      </c>
      <c r="AF32" s="270">
        <f t="shared" si="27"/>
        <v>2885.6320000000001</v>
      </c>
      <c r="AG32" s="270">
        <f>AG33</f>
        <v>2885.6320000000001</v>
      </c>
      <c r="AH32" s="270">
        <f>AH33</f>
        <v>2885.6320000000001</v>
      </c>
      <c r="AI32" s="270">
        <f>AI33</f>
        <v>2885.6320000000001</v>
      </c>
    </row>
    <row r="33" spans="1:35" x14ac:dyDescent="0.35">
      <c r="B33" s="32" t="s">
        <v>231</v>
      </c>
      <c r="C33" s="6"/>
      <c r="D33" s="6"/>
      <c r="E33" s="6"/>
      <c r="F33" s="6"/>
      <c r="G33" s="6"/>
      <c r="H33" s="6"/>
      <c r="I33" s="6"/>
      <c r="J33" s="270">
        <v>2405.5500000000002</v>
      </c>
      <c r="K33" s="270">
        <v>3268.2099999999982</v>
      </c>
      <c r="L33" s="270">
        <v>3735.9830000000002</v>
      </c>
      <c r="M33" s="270">
        <v>3736.203</v>
      </c>
      <c r="N33" s="270">
        <v>3736.203</v>
      </c>
      <c r="O33" s="270">
        <v>3736.203</v>
      </c>
      <c r="P33" s="270">
        <v>3736.203</v>
      </c>
      <c r="Q33" s="270">
        <v>3736.4</v>
      </c>
      <c r="R33" s="270">
        <v>3736.4</v>
      </c>
      <c r="S33" s="270">
        <v>3729.4</v>
      </c>
      <c r="T33" s="270">
        <v>3729.0030000000002</v>
      </c>
      <c r="U33" s="270">
        <v>3729.0030000000002</v>
      </c>
      <c r="V33" s="270">
        <v>2885.6320000000001</v>
      </c>
      <c r="W33" s="270">
        <v>2885.6320000000001</v>
      </c>
      <c r="X33" s="270">
        <v>2885.6320000000001</v>
      </c>
      <c r="Y33" s="270">
        <f>AE33</f>
        <v>2885.6320000000001</v>
      </c>
      <c r="Z33" s="270">
        <f>AI33</f>
        <v>2885.6320000000001</v>
      </c>
      <c r="AA33" s="258"/>
      <c r="AB33" s="270">
        <v>2885.6320000000001</v>
      </c>
      <c r="AC33" s="270">
        <v>2885.6320000000001</v>
      </c>
      <c r="AD33" s="270">
        <v>2885.6320000000001</v>
      </c>
      <c r="AE33" s="270">
        <v>2885.6320000000001</v>
      </c>
      <c r="AF33" s="270">
        <v>2885.6320000000001</v>
      </c>
      <c r="AG33" s="270">
        <v>2885.6320000000001</v>
      </c>
      <c r="AH33" s="270">
        <v>2885.6320000000001</v>
      </c>
      <c r="AI33" s="270">
        <v>2885.6320000000001</v>
      </c>
    </row>
    <row r="34" spans="1:35" x14ac:dyDescent="0.35">
      <c r="B34" s="50"/>
      <c r="C34" s="80"/>
      <c r="D34" s="80"/>
      <c r="E34" s="80"/>
      <c r="F34" s="80"/>
      <c r="G34" s="80"/>
      <c r="H34" s="80"/>
      <c r="I34" s="80"/>
      <c r="J34" s="353"/>
      <c r="K34" s="353"/>
      <c r="L34" s="353"/>
      <c r="M34" s="353"/>
      <c r="N34" s="353"/>
      <c r="O34" s="353"/>
      <c r="P34" s="353"/>
      <c r="Q34" s="353"/>
      <c r="R34" s="353"/>
      <c r="S34" s="353"/>
      <c r="T34" s="353"/>
      <c r="U34" s="353"/>
      <c r="V34" s="353"/>
      <c r="W34" s="353"/>
      <c r="X34" s="353"/>
      <c r="Y34" s="353"/>
      <c r="Z34" s="353"/>
      <c r="AB34" s="353"/>
      <c r="AC34" s="353"/>
      <c r="AD34" s="353"/>
      <c r="AE34" s="353"/>
      <c r="AF34" s="353"/>
      <c r="AG34" s="353"/>
      <c r="AH34" s="353"/>
      <c r="AI34" s="353"/>
    </row>
    <row r="35" spans="1:35" x14ac:dyDescent="0.35">
      <c r="B35" s="50" t="s">
        <v>144</v>
      </c>
      <c r="C35" s="65">
        <v>0</v>
      </c>
      <c r="D35" s="65">
        <v>0</v>
      </c>
      <c r="E35" s="65">
        <v>0</v>
      </c>
      <c r="F35" s="65">
        <v>0</v>
      </c>
      <c r="G35" s="65">
        <v>0</v>
      </c>
      <c r="H35" s="65">
        <v>0</v>
      </c>
      <c r="I35" s="65">
        <v>0</v>
      </c>
      <c r="J35" s="270">
        <f>J36</f>
        <v>2640.13</v>
      </c>
      <c r="K35" s="270">
        <f>K36</f>
        <v>2640.13</v>
      </c>
      <c r="L35" s="270">
        <f t="shared" ref="L35:S35" si="28">L37+L39</f>
        <v>2640.25</v>
      </c>
      <c r="M35" s="270">
        <f t="shared" si="28"/>
        <v>2640.25</v>
      </c>
      <c r="N35" s="270">
        <f t="shared" si="28"/>
        <v>2820.25</v>
      </c>
      <c r="O35" s="270">
        <f t="shared" si="28"/>
        <v>3003.3870000000002</v>
      </c>
      <c r="P35" s="270">
        <f t="shared" si="28"/>
        <v>2643.25</v>
      </c>
      <c r="Q35" s="270">
        <f t="shared" si="28"/>
        <v>3363</v>
      </c>
      <c r="R35" s="270">
        <f t="shared" si="28"/>
        <v>3124.2739999999999</v>
      </c>
      <c r="S35" s="270">
        <f t="shared" si="28"/>
        <v>3124.2739999999999</v>
      </c>
      <c r="T35" s="270">
        <v>3150.1840000000002</v>
      </c>
      <c r="U35" s="270">
        <v>3150.1990000000001</v>
      </c>
      <c r="V35" s="270">
        <v>1970.1990000000001</v>
      </c>
      <c r="W35" s="270">
        <v>1970.1990000000001</v>
      </c>
      <c r="X35" s="270">
        <v>2540.1990000000001</v>
      </c>
      <c r="Y35" s="270">
        <f>AE35</f>
        <v>916.25</v>
      </c>
      <c r="Z35" s="270">
        <f>AI35</f>
        <v>916.25</v>
      </c>
      <c r="AB35" s="270">
        <v>2540.1990000000001</v>
      </c>
      <c r="AC35" s="270">
        <v>2540.1990000000001</v>
      </c>
      <c r="AD35" s="270">
        <v>2540.1990000000001</v>
      </c>
      <c r="AE35" s="270">
        <v>916.25</v>
      </c>
      <c r="AF35" s="270">
        <v>916.25</v>
      </c>
      <c r="AG35" s="270">
        <v>916.25</v>
      </c>
      <c r="AH35" s="270">
        <v>916.25</v>
      </c>
      <c r="AI35" s="270">
        <v>916.25</v>
      </c>
    </row>
    <row r="36" spans="1:35" x14ac:dyDescent="0.35">
      <c r="B36" s="50" t="s">
        <v>231</v>
      </c>
      <c r="C36" s="65"/>
      <c r="D36" s="65"/>
      <c r="E36" s="65"/>
      <c r="F36" s="65"/>
      <c r="G36" s="65"/>
      <c r="H36" s="65"/>
      <c r="I36" s="65"/>
      <c r="J36" s="270">
        <f>J37</f>
        <v>2640.13</v>
      </c>
      <c r="K36" s="270">
        <f t="shared" ref="K36:U36" si="29">K37</f>
        <v>2640.13</v>
      </c>
      <c r="L36" s="270">
        <f t="shared" si="29"/>
        <v>2640.25</v>
      </c>
      <c r="M36" s="270">
        <f t="shared" si="29"/>
        <v>2640.25</v>
      </c>
      <c r="N36" s="270">
        <f t="shared" si="29"/>
        <v>2640.25</v>
      </c>
      <c r="O36" s="270">
        <f t="shared" si="29"/>
        <v>2643.25</v>
      </c>
      <c r="P36" s="270">
        <f t="shared" si="29"/>
        <v>2643.25</v>
      </c>
      <c r="Q36" s="270">
        <f t="shared" si="29"/>
        <v>2643</v>
      </c>
      <c r="R36" s="270">
        <f t="shared" si="29"/>
        <v>2404</v>
      </c>
      <c r="S36" s="270">
        <f t="shared" si="29"/>
        <v>2404</v>
      </c>
      <c r="T36" s="270">
        <f t="shared" si="29"/>
        <v>2429.91</v>
      </c>
      <c r="U36" s="270">
        <f t="shared" si="29"/>
        <v>2429.9250000000002</v>
      </c>
      <c r="V36" s="270">
        <f>V37</f>
        <v>1249.925</v>
      </c>
      <c r="W36" s="270">
        <f t="shared" ref="W36" si="30">W37</f>
        <v>1249.925</v>
      </c>
      <c r="X36" s="270">
        <f>X37</f>
        <v>1819.925</v>
      </c>
      <c r="Y36" s="270">
        <f>AE36</f>
        <v>916.25</v>
      </c>
      <c r="Z36" s="270">
        <f>AI36</f>
        <v>916.25</v>
      </c>
      <c r="AA36" s="270"/>
      <c r="AB36" s="270">
        <f t="shared" ref="AB36:AF36" si="31">AB37</f>
        <v>1819.925</v>
      </c>
      <c r="AC36" s="270">
        <f t="shared" si="31"/>
        <v>1819.925</v>
      </c>
      <c r="AD36" s="270">
        <f t="shared" si="31"/>
        <v>1819.925</v>
      </c>
      <c r="AE36" s="270">
        <f t="shared" si="31"/>
        <v>916.25</v>
      </c>
      <c r="AF36" s="270">
        <f t="shared" si="31"/>
        <v>916.25</v>
      </c>
      <c r="AG36" s="270">
        <f>AG37</f>
        <v>916.25</v>
      </c>
      <c r="AH36" s="270">
        <f>AH37</f>
        <v>916.25</v>
      </c>
      <c r="AI36" s="270">
        <f>AI37</f>
        <v>916.25</v>
      </c>
    </row>
    <row r="37" spans="1:35" x14ac:dyDescent="0.35">
      <c r="B37" s="109" t="s">
        <v>124</v>
      </c>
      <c r="C37" s="65">
        <v>0</v>
      </c>
      <c r="D37" s="65">
        <v>0</v>
      </c>
      <c r="E37" s="65">
        <v>0</v>
      </c>
      <c r="F37" s="65">
        <v>0</v>
      </c>
      <c r="G37" s="65">
        <v>0</v>
      </c>
      <c r="H37" s="65">
        <v>0</v>
      </c>
      <c r="I37" s="65">
        <v>0</v>
      </c>
      <c r="J37" s="353">
        <v>2640.13</v>
      </c>
      <c r="K37" s="353">
        <v>2640.13</v>
      </c>
      <c r="L37" s="353">
        <v>2640.25</v>
      </c>
      <c r="M37" s="353">
        <v>2640.25</v>
      </c>
      <c r="N37" s="353">
        <v>2640.25</v>
      </c>
      <c r="O37" s="353">
        <v>2643.25</v>
      </c>
      <c r="P37" s="353">
        <v>2643.25</v>
      </c>
      <c r="Q37" s="353">
        <f>1180+1463</f>
        <v>2643</v>
      </c>
      <c r="R37" s="353">
        <v>2404</v>
      </c>
      <c r="S37" s="353">
        <f>1180+1224</f>
        <v>2404</v>
      </c>
      <c r="T37" s="353">
        <v>2429.91</v>
      </c>
      <c r="U37" s="353">
        <v>2429.9250000000002</v>
      </c>
      <c r="V37" s="353">
        <v>1249.925</v>
      </c>
      <c r="W37" s="353">
        <v>1249.925</v>
      </c>
      <c r="X37" s="353">
        <v>1819.925</v>
      </c>
      <c r="Y37" s="353">
        <f>AE37</f>
        <v>916.25</v>
      </c>
      <c r="Z37" s="353">
        <f>AI37</f>
        <v>916.25</v>
      </c>
      <c r="AB37" s="353">
        <v>1819.925</v>
      </c>
      <c r="AC37" s="353">
        <v>1819.925</v>
      </c>
      <c r="AD37" s="353">
        <v>1819.925</v>
      </c>
      <c r="AE37" s="353">
        <v>916.25</v>
      </c>
      <c r="AF37" s="353">
        <v>916.25</v>
      </c>
      <c r="AG37" s="353">
        <v>916.25</v>
      </c>
      <c r="AH37" s="353">
        <v>916.25</v>
      </c>
      <c r="AI37" s="353">
        <v>916.25</v>
      </c>
    </row>
    <row r="38" spans="1:35" x14ac:dyDescent="0.35">
      <c r="B38" s="50" t="s">
        <v>232</v>
      </c>
      <c r="C38" s="65"/>
      <c r="D38" s="65"/>
      <c r="E38" s="65"/>
      <c r="F38" s="65"/>
      <c r="G38" s="65"/>
      <c r="H38" s="65"/>
      <c r="I38" s="65"/>
      <c r="J38" s="270">
        <f t="shared" ref="J38:W38" si="32">J39</f>
        <v>0</v>
      </c>
      <c r="K38" s="270">
        <f t="shared" si="32"/>
        <v>0</v>
      </c>
      <c r="L38" s="270">
        <f t="shared" si="32"/>
        <v>0</v>
      </c>
      <c r="M38" s="270">
        <f t="shared" si="32"/>
        <v>0</v>
      </c>
      <c r="N38" s="270">
        <f t="shared" si="32"/>
        <v>180</v>
      </c>
      <c r="O38" s="270">
        <f t="shared" si="32"/>
        <v>360.137</v>
      </c>
      <c r="P38" s="270">
        <f t="shared" si="32"/>
        <v>0</v>
      </c>
      <c r="Q38" s="270">
        <f t="shared" si="32"/>
        <v>720</v>
      </c>
      <c r="R38" s="270">
        <f t="shared" si="32"/>
        <v>720.274</v>
      </c>
      <c r="S38" s="270">
        <f t="shared" si="32"/>
        <v>720.274</v>
      </c>
      <c r="T38" s="270">
        <f t="shared" si="32"/>
        <v>720.274</v>
      </c>
      <c r="U38" s="270">
        <f t="shared" si="32"/>
        <v>720.274</v>
      </c>
      <c r="V38" s="270">
        <f t="shared" si="32"/>
        <v>720.274</v>
      </c>
      <c r="W38" s="270">
        <f t="shared" si="32"/>
        <v>720.274</v>
      </c>
      <c r="X38" s="270">
        <f>X39</f>
        <v>720.274</v>
      </c>
      <c r="Y38" s="270">
        <f>AE38</f>
        <v>0</v>
      </c>
      <c r="Z38" s="270">
        <f>AI38</f>
        <v>0</v>
      </c>
      <c r="AA38" s="270"/>
      <c r="AB38" s="270">
        <f t="shared" ref="AB38:AI38" si="33">AB39</f>
        <v>720.274</v>
      </c>
      <c r="AC38" s="270">
        <f t="shared" si="33"/>
        <v>720.274</v>
      </c>
      <c r="AD38" s="270">
        <f t="shared" si="33"/>
        <v>720.274</v>
      </c>
      <c r="AE38" s="270">
        <f t="shared" si="33"/>
        <v>0</v>
      </c>
      <c r="AF38" s="270">
        <f t="shared" si="33"/>
        <v>0</v>
      </c>
      <c r="AG38" s="270">
        <f t="shared" si="33"/>
        <v>0</v>
      </c>
      <c r="AH38" s="270">
        <f t="shared" si="33"/>
        <v>0</v>
      </c>
      <c r="AI38" s="270">
        <f t="shared" si="33"/>
        <v>0</v>
      </c>
    </row>
    <row r="39" spans="1:35" x14ac:dyDescent="0.35">
      <c r="A39" s="6"/>
      <c r="B39" s="111" t="s">
        <v>115</v>
      </c>
      <c r="C39" s="65">
        <v>0</v>
      </c>
      <c r="D39" s="65">
        <v>0</v>
      </c>
      <c r="E39" s="65">
        <v>0</v>
      </c>
      <c r="F39" s="65">
        <v>0</v>
      </c>
      <c r="G39" s="65">
        <v>0</v>
      </c>
      <c r="H39" s="65">
        <v>0</v>
      </c>
      <c r="I39" s="65">
        <v>0</v>
      </c>
      <c r="J39" s="352">
        <v>0</v>
      </c>
      <c r="K39" s="352">
        <v>0</v>
      </c>
      <c r="L39" s="353">
        <v>0</v>
      </c>
      <c r="M39" s="353">
        <v>0</v>
      </c>
      <c r="N39" s="353">
        <v>180</v>
      </c>
      <c r="O39" s="352">
        <v>360.137</v>
      </c>
      <c r="P39" s="352">
        <v>0</v>
      </c>
      <c r="Q39" s="353">
        <v>720</v>
      </c>
      <c r="R39" s="353">
        <v>720.274</v>
      </c>
      <c r="S39" s="353">
        <v>720.274</v>
      </c>
      <c r="T39" s="353">
        <v>720.274</v>
      </c>
      <c r="U39" s="353">
        <v>720.274</v>
      </c>
      <c r="V39" s="353">
        <v>720.274</v>
      </c>
      <c r="W39" s="353">
        <v>720.274</v>
      </c>
      <c r="X39" s="353">
        <v>720.274</v>
      </c>
      <c r="Y39" s="353">
        <f>AE39</f>
        <v>0</v>
      </c>
      <c r="Z39" s="353">
        <f>AI39</f>
        <v>0</v>
      </c>
      <c r="AB39" s="353">
        <v>720.274</v>
      </c>
      <c r="AC39" s="353">
        <v>720.274</v>
      </c>
      <c r="AD39" s="353">
        <v>720.274</v>
      </c>
      <c r="AE39" s="353">
        <v>0</v>
      </c>
      <c r="AF39" s="353">
        <v>0</v>
      </c>
      <c r="AG39" s="353">
        <v>0</v>
      </c>
      <c r="AH39" s="353">
        <v>0</v>
      </c>
      <c r="AI39" s="353">
        <v>0</v>
      </c>
    </row>
    <row r="40" spans="1:35" x14ac:dyDescent="0.35">
      <c r="B40" s="111"/>
      <c r="C40" s="80"/>
      <c r="D40" s="80"/>
      <c r="E40" s="80"/>
      <c r="F40" s="80"/>
      <c r="G40" s="80"/>
      <c r="H40" s="80"/>
      <c r="I40" s="80"/>
      <c r="J40" s="353"/>
      <c r="K40" s="353"/>
      <c r="L40" s="353"/>
      <c r="M40" s="353"/>
      <c r="N40" s="353"/>
      <c r="O40" s="353"/>
      <c r="P40" s="353"/>
      <c r="Q40" s="353"/>
      <c r="R40" s="353"/>
      <c r="S40" s="353"/>
      <c r="T40" s="353"/>
      <c r="U40" s="353"/>
      <c r="V40" s="353"/>
      <c r="W40" s="353"/>
      <c r="X40" s="353"/>
      <c r="Y40" s="353"/>
      <c r="Z40" s="353"/>
      <c r="AB40" s="353"/>
      <c r="AC40" s="353"/>
      <c r="AD40" s="353"/>
      <c r="AE40" s="353"/>
      <c r="AF40" s="353"/>
      <c r="AG40" s="353"/>
      <c r="AH40" s="353"/>
      <c r="AI40" s="353"/>
    </row>
    <row r="41" spans="1:35" x14ac:dyDescent="0.35">
      <c r="B41" s="50" t="s">
        <v>94</v>
      </c>
      <c r="C41" s="65">
        <v>0</v>
      </c>
      <c r="D41" s="65">
        <v>0</v>
      </c>
      <c r="E41" s="65">
        <v>0</v>
      </c>
      <c r="F41" s="65">
        <v>0</v>
      </c>
      <c r="G41" s="65">
        <v>0</v>
      </c>
      <c r="H41" s="65">
        <v>0</v>
      </c>
      <c r="I41" s="65">
        <v>0</v>
      </c>
      <c r="J41" s="270">
        <f>J43+J44</f>
        <v>2281.8159999999998</v>
      </c>
      <c r="K41" s="270">
        <f t="shared" ref="K41:N41" si="34">K43+K44</f>
        <v>2328.4175</v>
      </c>
      <c r="L41" s="270">
        <f t="shared" si="34"/>
        <v>2276.9275000000002</v>
      </c>
      <c r="M41" s="270">
        <f t="shared" si="34"/>
        <v>2286.5774999999999</v>
      </c>
      <c r="N41" s="270">
        <f t="shared" si="34"/>
        <v>1576.3775000000001</v>
      </c>
      <c r="O41" s="270">
        <f>O43+O44</f>
        <v>481.95299999999997</v>
      </c>
      <c r="P41" s="270">
        <f>P43+P44</f>
        <v>273.25299999999999</v>
      </c>
      <c r="Q41" s="270">
        <f>205.4-156</f>
        <v>49.400000000000006</v>
      </c>
      <c r="R41" s="270">
        <f>205-156</f>
        <v>49</v>
      </c>
      <c r="S41" s="270">
        <f>205-156</f>
        <v>49</v>
      </c>
      <c r="T41" s="270">
        <v>48.706999999999994</v>
      </c>
      <c r="U41" s="270">
        <v>48.706999999999994</v>
      </c>
      <c r="V41" s="270">
        <v>41.737000000000023</v>
      </c>
      <c r="W41" s="270">
        <v>22.296999999999997</v>
      </c>
      <c r="X41" s="270">
        <v>22.76799999999999</v>
      </c>
      <c r="Y41" s="270">
        <f>AE41</f>
        <v>17.3</v>
      </c>
      <c r="Z41" s="270">
        <f>AI41</f>
        <v>17.3</v>
      </c>
      <c r="AB41" s="270">
        <v>17.3</v>
      </c>
      <c r="AC41" s="270">
        <v>17.3</v>
      </c>
      <c r="AD41" s="270">
        <v>17.3</v>
      </c>
      <c r="AE41" s="270">
        <v>17.3</v>
      </c>
      <c r="AF41" s="270">
        <v>17.3</v>
      </c>
      <c r="AG41" s="270">
        <v>17.3</v>
      </c>
      <c r="AH41" s="270">
        <v>17.3</v>
      </c>
      <c r="AI41" s="270">
        <v>17.3</v>
      </c>
    </row>
    <row r="42" spans="1:35" x14ac:dyDescent="0.35">
      <c r="B42" s="50" t="s">
        <v>231</v>
      </c>
      <c r="C42" s="65"/>
      <c r="D42" s="65"/>
      <c r="E42" s="65"/>
      <c r="F42" s="65"/>
      <c r="G42" s="65"/>
      <c r="H42" s="65"/>
      <c r="I42" s="65"/>
      <c r="J42" s="270">
        <f>SUM(J43:J44)</f>
        <v>2281.8159999999998</v>
      </c>
      <c r="K42" s="270">
        <f t="shared" ref="K42:U42" si="35">SUM(K43:K44)</f>
        <v>2328.4175</v>
      </c>
      <c r="L42" s="270">
        <f t="shared" si="35"/>
        <v>2276.9275000000002</v>
      </c>
      <c r="M42" s="270">
        <f t="shared" si="35"/>
        <v>2286.5774999999999</v>
      </c>
      <c r="N42" s="270">
        <f t="shared" si="35"/>
        <v>1576.3775000000001</v>
      </c>
      <c r="O42" s="270">
        <f t="shared" si="35"/>
        <v>481.95299999999997</v>
      </c>
      <c r="P42" s="270">
        <f t="shared" si="35"/>
        <v>273.25299999999999</v>
      </c>
      <c r="Q42" s="270">
        <f t="shared" si="35"/>
        <v>49</v>
      </c>
      <c r="R42" s="270">
        <f t="shared" si="35"/>
        <v>48</v>
      </c>
      <c r="S42" s="270">
        <f t="shared" si="35"/>
        <v>48</v>
      </c>
      <c r="T42" s="270">
        <f>SUM(T43:T44)</f>
        <v>48.269999999999996</v>
      </c>
      <c r="U42" s="270">
        <f t="shared" si="35"/>
        <v>48.269999999999996</v>
      </c>
      <c r="V42" s="270">
        <f>SUM(V43:V44)</f>
        <v>41.3</v>
      </c>
      <c r="W42" s="270">
        <f>W43+W44</f>
        <v>22.768000000000001</v>
      </c>
      <c r="X42" s="270">
        <f t="shared" ref="X42" si="36">X43+X44</f>
        <v>22.76799999999999</v>
      </c>
      <c r="Y42" s="270">
        <f>AE42</f>
        <v>17.3</v>
      </c>
      <c r="Z42" s="270">
        <f>AI42</f>
        <v>17.3</v>
      </c>
      <c r="AB42" s="270">
        <f t="shared" ref="AB42:AH42" si="37">AB43+AB44</f>
        <v>17.3</v>
      </c>
      <c r="AC42" s="270">
        <f t="shared" si="37"/>
        <v>17.3</v>
      </c>
      <c r="AD42" s="270">
        <f t="shared" si="37"/>
        <v>17.3</v>
      </c>
      <c r="AE42" s="270">
        <f t="shared" si="37"/>
        <v>17.3</v>
      </c>
      <c r="AF42" s="270">
        <f t="shared" si="37"/>
        <v>17.3</v>
      </c>
      <c r="AG42" s="270">
        <f t="shared" si="37"/>
        <v>17.3</v>
      </c>
      <c r="AH42" s="270">
        <f t="shared" si="37"/>
        <v>17.3</v>
      </c>
      <c r="AI42" s="270">
        <f t="shared" ref="AI42" si="38">AI43+AI44</f>
        <v>17.3</v>
      </c>
    </row>
    <row r="43" spans="1:35" x14ac:dyDescent="0.35">
      <c r="B43" s="109" t="s">
        <v>109</v>
      </c>
      <c r="C43" s="65">
        <v>0</v>
      </c>
      <c r="D43" s="65">
        <v>0</v>
      </c>
      <c r="E43" s="65">
        <v>0</v>
      </c>
      <c r="F43" s="65">
        <v>0</v>
      </c>
      <c r="G43" s="65">
        <v>0</v>
      </c>
      <c r="H43" s="65">
        <v>0</v>
      </c>
      <c r="I43" s="65">
        <v>0</v>
      </c>
      <c r="J43" s="353">
        <v>1712.6</v>
      </c>
      <c r="K43" s="353">
        <v>1712.6</v>
      </c>
      <c r="L43" s="353">
        <v>1656.6000000000004</v>
      </c>
      <c r="M43" s="353">
        <v>946.4</v>
      </c>
      <c r="N43" s="353">
        <v>946.4</v>
      </c>
      <c r="O43" s="353">
        <v>232.97</v>
      </c>
      <c r="P43" s="353">
        <v>24.27</v>
      </c>
      <c r="Q43" s="353">
        <f>24</f>
        <v>24</v>
      </c>
      <c r="R43" s="231">
        <v>24</v>
      </c>
      <c r="S43" s="231">
        <v>24</v>
      </c>
      <c r="T43" s="353">
        <v>24.27</v>
      </c>
      <c r="U43" s="353">
        <v>24.27</v>
      </c>
      <c r="V43" s="353">
        <v>17.3</v>
      </c>
      <c r="W43" s="353">
        <v>17.3</v>
      </c>
      <c r="X43" s="353">
        <v>17.3</v>
      </c>
      <c r="Y43" s="353">
        <f>AE43</f>
        <v>17.3</v>
      </c>
      <c r="Z43" s="353">
        <f>AI43</f>
        <v>17.3</v>
      </c>
      <c r="AB43" s="353">
        <v>17.3</v>
      </c>
      <c r="AC43" s="353">
        <v>17.3</v>
      </c>
      <c r="AD43" s="353">
        <v>17.3</v>
      </c>
      <c r="AE43" s="353">
        <v>17.3</v>
      </c>
      <c r="AF43" s="353">
        <v>17.3</v>
      </c>
      <c r="AG43" s="353">
        <v>17.3</v>
      </c>
      <c r="AH43" s="353">
        <v>17.3</v>
      </c>
      <c r="AI43" s="353">
        <v>17.3</v>
      </c>
    </row>
    <row r="44" spans="1:35" x14ac:dyDescent="0.35">
      <c r="B44" s="109" t="s">
        <v>114</v>
      </c>
      <c r="C44" s="65">
        <v>0</v>
      </c>
      <c r="D44" s="65">
        <v>0</v>
      </c>
      <c r="E44" s="65">
        <v>0</v>
      </c>
      <c r="F44" s="65">
        <v>0</v>
      </c>
      <c r="G44" s="65">
        <v>0</v>
      </c>
      <c r="H44" s="65">
        <v>0</v>
      </c>
      <c r="I44" s="65">
        <v>0</v>
      </c>
      <c r="J44" s="353">
        <v>569.21600000000001</v>
      </c>
      <c r="K44" s="353">
        <v>615.8175</v>
      </c>
      <c r="L44" s="353">
        <v>620.32749999999999</v>
      </c>
      <c r="M44" s="353">
        <v>1340.1775</v>
      </c>
      <c r="N44" s="353">
        <v>629.97749999999996</v>
      </c>
      <c r="O44" s="353">
        <v>248.983</v>
      </c>
      <c r="P44" s="353">
        <v>248.983</v>
      </c>
      <c r="Q44" s="353">
        <f>25</f>
        <v>25</v>
      </c>
      <c r="R44" s="353">
        <f>24</f>
        <v>24</v>
      </c>
      <c r="S44" s="353">
        <f>24</f>
        <v>24</v>
      </c>
      <c r="T44" s="353">
        <f>24</f>
        <v>24</v>
      </c>
      <c r="U44" s="353">
        <f>24</f>
        <v>24</v>
      </c>
      <c r="V44" s="353">
        <f>24</f>
        <v>24</v>
      </c>
      <c r="W44" s="353">
        <v>5.468</v>
      </c>
      <c r="X44" s="353">
        <v>5.4679999999999893</v>
      </c>
      <c r="Y44" s="353">
        <f>AE44</f>
        <v>0</v>
      </c>
      <c r="Z44" s="353">
        <f>AI44</f>
        <v>0</v>
      </c>
      <c r="AB44" s="353">
        <v>0</v>
      </c>
      <c r="AC44" s="353">
        <v>0</v>
      </c>
      <c r="AD44" s="353">
        <v>0</v>
      </c>
      <c r="AE44" s="353">
        <v>0</v>
      </c>
      <c r="AF44" s="353">
        <v>0</v>
      </c>
      <c r="AG44" s="353">
        <v>0</v>
      </c>
      <c r="AH44" s="353">
        <v>0</v>
      </c>
      <c r="AI44" s="353">
        <v>0</v>
      </c>
    </row>
    <row r="45" spans="1:35" x14ac:dyDescent="0.35">
      <c r="B45" s="112"/>
      <c r="C45" s="65"/>
      <c r="D45" s="65"/>
      <c r="E45" s="65"/>
      <c r="F45" s="65"/>
      <c r="G45" s="65"/>
      <c r="H45" s="65"/>
      <c r="I45" s="65"/>
      <c r="J45" s="353"/>
      <c r="K45" s="353"/>
      <c r="L45" s="353"/>
      <c r="M45" s="353"/>
      <c r="N45" s="353"/>
      <c r="O45" s="353"/>
      <c r="P45" s="353"/>
      <c r="Q45" s="353"/>
      <c r="R45" s="353"/>
      <c r="S45" s="353"/>
      <c r="T45" s="353"/>
      <c r="U45" s="353"/>
      <c r="V45" s="353"/>
      <c r="W45" s="353"/>
      <c r="X45" s="353"/>
      <c r="Y45" s="353"/>
      <c r="Z45" s="353"/>
      <c r="AB45" s="353"/>
      <c r="AC45" s="353"/>
      <c r="AD45" s="353"/>
      <c r="AE45" s="353"/>
      <c r="AF45" s="353"/>
      <c r="AG45" s="353"/>
      <c r="AH45" s="353"/>
      <c r="AI45" s="353"/>
    </row>
    <row r="46" spans="1:35" x14ac:dyDescent="0.35">
      <c r="B46" s="109"/>
      <c r="C46" s="80"/>
      <c r="D46" s="80"/>
      <c r="E46" s="80"/>
      <c r="F46" s="80"/>
      <c r="G46" s="80"/>
      <c r="H46" s="80"/>
      <c r="I46" s="80"/>
      <c r="J46" s="353"/>
      <c r="K46" s="353"/>
      <c r="L46" s="353"/>
      <c r="M46" s="353"/>
      <c r="N46" s="353"/>
      <c r="O46" s="353"/>
      <c r="P46" s="353"/>
      <c r="Q46" s="353"/>
      <c r="R46" s="353"/>
      <c r="S46" s="353"/>
      <c r="T46" s="353"/>
      <c r="U46" s="353"/>
      <c r="V46" s="353"/>
      <c r="W46" s="353"/>
      <c r="X46" s="353"/>
      <c r="Y46" s="353"/>
      <c r="Z46" s="353"/>
      <c r="AB46" s="353"/>
      <c r="AC46" s="353"/>
      <c r="AD46" s="353"/>
      <c r="AE46" s="353"/>
      <c r="AF46" s="353"/>
      <c r="AG46" s="353"/>
      <c r="AH46" s="353"/>
      <c r="AI46" s="353"/>
    </row>
    <row r="47" spans="1:35" x14ac:dyDescent="0.35">
      <c r="B47" s="50"/>
      <c r="C47" s="80"/>
      <c r="D47" s="80"/>
      <c r="E47" s="80"/>
      <c r="F47" s="80"/>
      <c r="G47" s="80"/>
      <c r="H47" s="80"/>
      <c r="I47" s="80"/>
      <c r="J47" s="353"/>
      <c r="K47" s="353"/>
      <c r="L47" s="353"/>
      <c r="M47" s="353"/>
      <c r="N47" s="353"/>
      <c r="O47" s="353"/>
      <c r="P47" s="353"/>
      <c r="Q47" s="353"/>
      <c r="R47" s="353"/>
      <c r="S47" s="353"/>
      <c r="T47" s="353"/>
      <c r="U47" s="353"/>
      <c r="V47" s="353"/>
      <c r="W47" s="353"/>
      <c r="X47" s="353"/>
      <c r="Y47" s="353"/>
      <c r="Z47" s="353"/>
      <c r="AB47" s="353"/>
      <c r="AC47" s="353"/>
      <c r="AD47" s="353"/>
      <c r="AE47" s="353"/>
      <c r="AF47" s="353"/>
      <c r="AG47" s="353"/>
      <c r="AH47" s="353"/>
      <c r="AI47" s="353"/>
    </row>
    <row r="48" spans="1:35" x14ac:dyDescent="0.35">
      <c r="B48" s="110" t="s">
        <v>339</v>
      </c>
      <c r="C48" s="65">
        <v>0</v>
      </c>
      <c r="D48" s="65">
        <v>0</v>
      </c>
      <c r="E48" s="65">
        <v>0</v>
      </c>
      <c r="F48" s="65">
        <v>0</v>
      </c>
      <c r="G48" s="65">
        <v>0</v>
      </c>
      <c r="H48" s="65">
        <v>0</v>
      </c>
      <c r="I48" s="65">
        <v>0</v>
      </c>
      <c r="J48" s="270">
        <f t="shared" ref="J48:P48" si="39">J41+J35+J33+J21+J15+J4</f>
        <v>18588.184000000001</v>
      </c>
      <c r="K48" s="270">
        <f t="shared" si="39"/>
        <v>20623.465499999998</v>
      </c>
      <c r="L48" s="270">
        <f t="shared" si="39"/>
        <v>21989.360499999999</v>
      </c>
      <c r="M48" s="270">
        <f t="shared" si="39"/>
        <v>23211.480499999998</v>
      </c>
      <c r="N48" s="270">
        <f t="shared" si="39"/>
        <v>23378.835500000001</v>
      </c>
      <c r="O48" s="270">
        <f t="shared" si="39"/>
        <v>22905.589</v>
      </c>
      <c r="P48" s="270">
        <f t="shared" si="39"/>
        <v>22469.252</v>
      </c>
      <c r="Q48" s="270">
        <f>Q41+Q33+Q35+Q21+Q15+Q4</f>
        <v>24207.8</v>
      </c>
      <c r="R48" s="270">
        <f>R41+R33+R35+R21+R15+R4</f>
        <v>25065.673999999999</v>
      </c>
      <c r="S48" s="270">
        <f>S41+S33+S35+S21+S15+S4</f>
        <v>26596.673999999999</v>
      </c>
      <c r="T48" s="270">
        <v>27021.319</v>
      </c>
      <c r="U48" s="270">
        <v>26524.808999999997</v>
      </c>
      <c r="V48" s="270">
        <v>23524.193000000003</v>
      </c>
      <c r="W48" s="270">
        <v>24494.809990000002</v>
      </c>
      <c r="X48" s="270">
        <v>26187.176851</v>
      </c>
      <c r="Y48" s="270">
        <f>AE48</f>
        <v>26565.493014</v>
      </c>
      <c r="Z48" s="270">
        <f>AI48</f>
        <v>29077.089198000001</v>
      </c>
      <c r="AB48" s="270">
        <v>26251.398219000002</v>
      </c>
      <c r="AC48" s="270">
        <v>26693.640657000004</v>
      </c>
      <c r="AD48" s="270">
        <v>26717.946841000001</v>
      </c>
      <c r="AE48" s="270">
        <v>26565.493014</v>
      </c>
      <c r="AF48" s="270">
        <v>26488.988162000001</v>
      </c>
      <c r="AG48" s="270">
        <v>26697.121040999999</v>
      </c>
      <c r="AH48" s="270">
        <v>26960.368439999998</v>
      </c>
      <c r="AI48" s="270">
        <v>29077.089198000001</v>
      </c>
    </row>
    <row r="49" spans="2:35" x14ac:dyDescent="0.35">
      <c r="B49" s="38" t="s">
        <v>340</v>
      </c>
      <c r="C49" s="80"/>
      <c r="D49" s="80"/>
      <c r="E49" s="80"/>
      <c r="F49" s="80"/>
      <c r="G49" s="80"/>
      <c r="H49" s="80"/>
      <c r="I49" s="80"/>
      <c r="J49" s="353"/>
      <c r="K49" s="353"/>
      <c r="L49" s="353"/>
      <c r="M49" s="353"/>
      <c r="N49" s="353"/>
      <c r="O49" s="353"/>
      <c r="P49" s="353"/>
      <c r="Q49" s="353"/>
      <c r="R49" s="353"/>
      <c r="S49" s="353"/>
      <c r="T49" s="353"/>
      <c r="U49" s="353"/>
      <c r="V49" s="353"/>
      <c r="W49" s="353"/>
      <c r="X49" s="353"/>
      <c r="Y49" s="353"/>
      <c r="Z49" s="353"/>
      <c r="AB49" s="353"/>
      <c r="AC49" s="353"/>
      <c r="AD49" s="353"/>
      <c r="AE49" s="353"/>
      <c r="AF49" s="353"/>
      <c r="AG49" s="353"/>
      <c r="AH49" s="499"/>
      <c r="AI49" s="499"/>
    </row>
    <row r="50" spans="2:35" x14ac:dyDescent="0.35">
      <c r="B50" s="112" t="s">
        <v>109</v>
      </c>
      <c r="C50" s="104" t="s">
        <v>14</v>
      </c>
      <c r="D50" s="104" t="s">
        <v>14</v>
      </c>
      <c r="E50" s="104" t="s">
        <v>14</v>
      </c>
      <c r="F50" s="104" t="s">
        <v>14</v>
      </c>
      <c r="G50" s="104" t="s">
        <v>14</v>
      </c>
      <c r="H50" s="104" t="s">
        <v>14</v>
      </c>
      <c r="I50" s="104" t="s">
        <v>14</v>
      </c>
      <c r="J50" s="283" t="s">
        <v>14</v>
      </c>
      <c r="K50" s="283" t="s">
        <v>14</v>
      </c>
      <c r="L50" s="283" t="s">
        <v>14</v>
      </c>
      <c r="M50" s="283" t="s">
        <v>14</v>
      </c>
      <c r="N50" s="283" t="s">
        <v>14</v>
      </c>
      <c r="O50" s="283" t="s">
        <v>14</v>
      </c>
      <c r="P50" s="283" t="s">
        <v>14</v>
      </c>
      <c r="Q50" s="283" t="s">
        <v>14</v>
      </c>
      <c r="R50" s="283" t="s">
        <v>14</v>
      </c>
      <c r="S50" s="283" t="s">
        <v>14</v>
      </c>
      <c r="T50" s="353">
        <v>11311.007</v>
      </c>
      <c r="U50" s="353">
        <v>11159.392</v>
      </c>
      <c r="V50" s="353">
        <v>9533.2819999999992</v>
      </c>
      <c r="W50" s="353">
        <v>8266.9819900000002</v>
      </c>
      <c r="X50" s="353">
        <v>8396.2294990000009</v>
      </c>
      <c r="Y50" s="353">
        <f>AE50</f>
        <v>8711.1926249999997</v>
      </c>
      <c r="Z50" s="353">
        <f>AI50</f>
        <v>8800.996565999998</v>
      </c>
      <c r="AB50" s="479">
        <v>8407</v>
      </c>
      <c r="AC50" s="353">
        <v>8445.9290360000014</v>
      </c>
      <c r="AD50" s="353">
        <v>8675.529321</v>
      </c>
      <c r="AE50" s="353">
        <v>8711.1926249999997</v>
      </c>
      <c r="AF50" s="353">
        <v>8748.7361190000011</v>
      </c>
      <c r="AG50" s="353">
        <v>8747.3959080000004</v>
      </c>
      <c r="AH50" s="353">
        <v>8777.6578250000002</v>
      </c>
      <c r="AI50" s="353">
        <v>8800.996565999998</v>
      </c>
    </row>
    <row r="51" spans="2:35" x14ac:dyDescent="0.35">
      <c r="B51" s="113" t="s">
        <v>114</v>
      </c>
      <c r="C51" s="104" t="s">
        <v>14</v>
      </c>
      <c r="D51" s="104" t="s">
        <v>14</v>
      </c>
      <c r="E51" s="104" t="s">
        <v>14</v>
      </c>
      <c r="F51" s="104" t="s">
        <v>14</v>
      </c>
      <c r="G51" s="104" t="s">
        <v>14</v>
      </c>
      <c r="H51" s="104" t="s">
        <v>14</v>
      </c>
      <c r="I51" s="104" t="s">
        <v>14</v>
      </c>
      <c r="J51" s="283" t="s">
        <v>14</v>
      </c>
      <c r="K51" s="283" t="s">
        <v>14</v>
      </c>
      <c r="L51" s="283" t="s">
        <v>14</v>
      </c>
      <c r="M51" s="283" t="s">
        <v>14</v>
      </c>
      <c r="N51" s="283" t="s">
        <v>14</v>
      </c>
      <c r="O51" s="283" t="s">
        <v>14</v>
      </c>
      <c r="P51" s="283" t="s">
        <v>14</v>
      </c>
      <c r="Q51" s="283" t="s">
        <v>14</v>
      </c>
      <c r="R51" s="283" t="s">
        <v>14</v>
      </c>
      <c r="S51" s="283" t="s">
        <v>14</v>
      </c>
      <c r="T51" s="353">
        <v>5709.808</v>
      </c>
      <c r="U51" s="353">
        <v>5372.5029999999997</v>
      </c>
      <c r="V51" s="353">
        <v>4717.2970000000005</v>
      </c>
      <c r="W51" s="353">
        <v>4754.0969999999998</v>
      </c>
      <c r="X51" s="353">
        <v>5197</v>
      </c>
      <c r="Y51" s="353">
        <f>AE51</f>
        <v>4278.2890340000004</v>
      </c>
      <c r="Z51" s="353">
        <f>AI51</f>
        <v>4585.9109399999998</v>
      </c>
      <c r="AB51" s="353">
        <v>5296.2116120000001</v>
      </c>
      <c r="AC51" s="353">
        <v>5345.8963970000004</v>
      </c>
      <c r="AD51" s="353">
        <v>5093.2267069999998</v>
      </c>
      <c r="AE51" s="353">
        <v>4278.2890340000004</v>
      </c>
      <c r="AF51" s="353">
        <v>4280.1974659999996</v>
      </c>
      <c r="AG51" s="353">
        <v>4285.6806159999996</v>
      </c>
      <c r="AH51" s="353">
        <v>4295.5133840000008</v>
      </c>
      <c r="AI51" s="353">
        <v>4585.9109399999998</v>
      </c>
    </row>
    <row r="52" spans="2:35" x14ac:dyDescent="0.35">
      <c r="B52" s="113" t="s">
        <v>115</v>
      </c>
      <c r="C52" s="104" t="s">
        <v>14</v>
      </c>
      <c r="D52" s="104" t="s">
        <v>14</v>
      </c>
      <c r="E52" s="104" t="s">
        <v>14</v>
      </c>
      <c r="F52" s="104" t="s">
        <v>14</v>
      </c>
      <c r="G52" s="104" t="s">
        <v>14</v>
      </c>
      <c r="H52" s="104" t="s">
        <v>14</v>
      </c>
      <c r="I52" s="104" t="s">
        <v>14</v>
      </c>
      <c r="J52" s="283" t="s">
        <v>14</v>
      </c>
      <c r="K52" s="283" t="s">
        <v>14</v>
      </c>
      <c r="L52" s="283" t="s">
        <v>14</v>
      </c>
      <c r="M52" s="283" t="s">
        <v>14</v>
      </c>
      <c r="N52" s="283" t="s">
        <v>14</v>
      </c>
      <c r="O52" s="283" t="s">
        <v>14</v>
      </c>
      <c r="P52" s="283" t="s">
        <v>14</v>
      </c>
      <c r="Q52" s="283" t="s">
        <v>14</v>
      </c>
      <c r="R52" s="283" t="s">
        <v>14</v>
      </c>
      <c r="S52" s="283" t="s">
        <v>14</v>
      </c>
      <c r="T52" s="353">
        <v>2786.7239999999997</v>
      </c>
      <c r="U52" s="353">
        <v>2786.7239999999997</v>
      </c>
      <c r="V52" s="353">
        <v>2755.2239999999997</v>
      </c>
      <c r="W52" s="353">
        <v>3114.2340000000004</v>
      </c>
      <c r="X52" s="353">
        <v>3292.0584709999998</v>
      </c>
      <c r="Y52" s="353">
        <f>AE52</f>
        <v>2670.0118700000003</v>
      </c>
      <c r="Z52" s="353">
        <f>AI52</f>
        <v>3211.8335660000002</v>
      </c>
      <c r="AB52" s="353">
        <v>3293.9861139999998</v>
      </c>
      <c r="AC52" s="353">
        <v>3298.5853010000001</v>
      </c>
      <c r="AD52" s="353">
        <v>3309.274488</v>
      </c>
      <c r="AE52" s="353">
        <v>2670.0118700000003</v>
      </c>
      <c r="AF52" s="353">
        <v>2735.3624390000004</v>
      </c>
      <c r="AG52" s="353">
        <v>2792.5939680000001</v>
      </c>
      <c r="AH52" s="353">
        <v>2926.4001660000004</v>
      </c>
      <c r="AI52" s="353">
        <v>3211.8335660000002</v>
      </c>
    </row>
    <row r="53" spans="2:35" x14ac:dyDescent="0.35">
      <c r="B53" s="38" t="s">
        <v>241</v>
      </c>
      <c r="C53" s="104" t="s">
        <v>14</v>
      </c>
      <c r="D53" s="104" t="s">
        <v>14</v>
      </c>
      <c r="E53" s="104" t="s">
        <v>14</v>
      </c>
      <c r="F53" s="104" t="s">
        <v>14</v>
      </c>
      <c r="G53" s="104" t="s">
        <v>14</v>
      </c>
      <c r="H53" s="104" t="s">
        <v>14</v>
      </c>
      <c r="I53" s="104" t="s">
        <v>14</v>
      </c>
      <c r="J53" s="283" t="s">
        <v>14</v>
      </c>
      <c r="K53" s="283" t="s">
        <v>14</v>
      </c>
      <c r="L53" s="283" t="s">
        <v>14</v>
      </c>
      <c r="M53" s="283" t="s">
        <v>14</v>
      </c>
      <c r="N53" s="283" t="s">
        <v>14</v>
      </c>
      <c r="O53" s="283" t="s">
        <v>14</v>
      </c>
      <c r="P53" s="283" t="s">
        <v>14</v>
      </c>
      <c r="Q53" s="283" t="s">
        <v>14</v>
      </c>
      <c r="R53" s="283" t="s">
        <v>14</v>
      </c>
      <c r="S53" s="283" t="s">
        <v>14</v>
      </c>
      <c r="T53" s="353">
        <v>5332.4100000000008</v>
      </c>
      <c r="U53" s="353">
        <v>5714.01</v>
      </c>
      <c r="V53" s="353">
        <v>5828.21</v>
      </c>
      <c r="W53" s="353">
        <v>5908.4169999999995</v>
      </c>
      <c r="X53" s="353">
        <v>6024.8769999999995</v>
      </c>
      <c r="Y53" s="353">
        <f>AE53</f>
        <v>6890.5120000000006</v>
      </c>
      <c r="Z53" s="353">
        <f>AI53</f>
        <v>8421.9060000000045</v>
      </c>
      <c r="AB53" s="353">
        <v>6021.9719999999998</v>
      </c>
      <c r="AC53" s="353">
        <v>6079.6120000000001</v>
      </c>
      <c r="AD53" s="353">
        <v>6197.9520000000002</v>
      </c>
      <c r="AE53" s="353">
        <v>6890.5120000000006</v>
      </c>
      <c r="AF53" s="353">
        <v>6964.9120000000003</v>
      </c>
      <c r="AG53" s="353">
        <v>7266.1460000000006</v>
      </c>
      <c r="AH53" s="353">
        <v>7465.8809999999985</v>
      </c>
      <c r="AI53" s="353">
        <v>8421.9060000000045</v>
      </c>
    </row>
    <row r="54" spans="2:35" x14ac:dyDescent="0.35">
      <c r="B54" s="50"/>
      <c r="C54" s="114"/>
      <c r="D54" s="114"/>
      <c r="E54" s="114"/>
      <c r="F54" s="114"/>
      <c r="G54" s="114"/>
      <c r="H54" s="114"/>
      <c r="I54" s="114"/>
      <c r="J54" s="435"/>
      <c r="K54" s="435"/>
      <c r="L54" s="435"/>
      <c r="M54" s="435"/>
      <c r="N54" s="435"/>
      <c r="O54" s="435"/>
      <c r="P54" s="435"/>
      <c r="Q54" s="435"/>
      <c r="R54" s="435"/>
      <c r="S54" s="435"/>
      <c r="T54" s="435"/>
      <c r="U54" s="435"/>
      <c r="V54" s="380"/>
      <c r="AB54" s="270"/>
      <c r="AC54" s="270"/>
      <c r="AD54" s="380"/>
    </row>
    <row r="55" spans="2:35" x14ac:dyDescent="0.35">
      <c r="B55" s="174" t="s">
        <v>341</v>
      </c>
      <c r="C55" s="61">
        <v>2001</v>
      </c>
      <c r="D55" s="61">
        <v>2002</v>
      </c>
      <c r="E55" s="61">
        <v>2003</v>
      </c>
      <c r="F55" s="61">
        <v>2004</v>
      </c>
      <c r="G55" s="61">
        <v>2005</v>
      </c>
      <c r="H55" s="61">
        <v>2006</v>
      </c>
      <c r="I55" s="61">
        <v>2007</v>
      </c>
      <c r="J55" s="236">
        <v>2008</v>
      </c>
      <c r="K55" s="236">
        <v>2009</v>
      </c>
      <c r="L55" s="236">
        <v>2010</v>
      </c>
      <c r="M55" s="236">
        <v>2011</v>
      </c>
      <c r="N55" s="236">
        <v>2012</v>
      </c>
      <c r="O55" s="236">
        <v>2013</v>
      </c>
      <c r="P55" s="236">
        <v>2014</v>
      </c>
      <c r="Q55" s="236">
        <v>2015</v>
      </c>
      <c r="R55" s="236">
        <v>2016</v>
      </c>
      <c r="S55" s="236">
        <v>2017</v>
      </c>
      <c r="T55" s="236">
        <v>2018</v>
      </c>
      <c r="U55" s="236">
        <v>2019</v>
      </c>
      <c r="V55" s="236">
        <v>2020</v>
      </c>
      <c r="W55" s="236">
        <v>2021</v>
      </c>
      <c r="X55" s="236">
        <v>2022</v>
      </c>
      <c r="Y55" s="237">
        <v>2023</v>
      </c>
      <c r="Z55" s="238">
        <v>2024</v>
      </c>
      <c r="AB55" s="239" t="s">
        <v>3</v>
      </c>
      <c r="AC55" s="239" t="s">
        <v>4</v>
      </c>
      <c r="AD55" s="239" t="s">
        <v>5</v>
      </c>
      <c r="AE55" s="239">
        <v>2023</v>
      </c>
      <c r="AF55" s="240" t="s">
        <v>6</v>
      </c>
      <c r="AG55" s="240" t="s">
        <v>7</v>
      </c>
      <c r="AH55" s="240" t="s">
        <v>8</v>
      </c>
      <c r="AI55" s="240">
        <v>2024</v>
      </c>
    </row>
    <row r="56" spans="2:35" x14ac:dyDescent="0.35">
      <c r="B56" s="34" t="s">
        <v>239</v>
      </c>
      <c r="C56" s="65">
        <v>0</v>
      </c>
      <c r="D56" s="65">
        <v>0</v>
      </c>
      <c r="E56" s="65">
        <v>0</v>
      </c>
      <c r="F56" s="65">
        <v>0</v>
      </c>
      <c r="G56" s="65">
        <v>0</v>
      </c>
      <c r="H56" s="65">
        <v>0</v>
      </c>
      <c r="I56" s="65">
        <v>0</v>
      </c>
      <c r="J56" s="270">
        <f>J57+J61+J64</f>
        <v>7806.7170096955651</v>
      </c>
      <c r="K56" s="270">
        <f t="shared" ref="K56:P56" si="40">K57+K61+K64</f>
        <v>10907.089172066126</v>
      </c>
      <c r="L56" s="270">
        <f t="shared" si="40"/>
        <v>14351.895928778911</v>
      </c>
      <c r="M56" s="270">
        <f t="shared" si="40"/>
        <v>16800.47927777523</v>
      </c>
      <c r="N56" s="270">
        <f t="shared" si="40"/>
        <v>18444.757229315044</v>
      </c>
      <c r="O56" s="270">
        <f t="shared" si="40"/>
        <v>19142.107623175612</v>
      </c>
      <c r="P56" s="270">
        <f t="shared" si="40"/>
        <v>19695.463847499999</v>
      </c>
      <c r="Q56" s="270">
        <v>21237</v>
      </c>
      <c r="R56" s="270">
        <v>24334</v>
      </c>
      <c r="S56" s="270">
        <v>27446</v>
      </c>
      <c r="T56" s="270">
        <v>28132.914448639793</v>
      </c>
      <c r="U56" s="270">
        <v>29767.625823840161</v>
      </c>
      <c r="V56" s="270">
        <v>28272.154582654999</v>
      </c>
      <c r="W56" s="270">
        <v>29591.752673066996</v>
      </c>
      <c r="X56" s="270">
        <v>31771.818323362</v>
      </c>
      <c r="Y56" s="270">
        <f t="shared" ref="Y56:Y65" si="41">AE56</f>
        <v>31669.254809956001</v>
      </c>
      <c r="Z56" s="270">
        <f t="shared" ref="Z56:Z65" si="42">AI56</f>
        <v>31018.310728700002</v>
      </c>
      <c r="AB56" s="270">
        <v>9630.0375386769992</v>
      </c>
      <c r="AC56" s="270">
        <v>16632.807636141999</v>
      </c>
      <c r="AD56" s="270">
        <v>22957.000888041995</v>
      </c>
      <c r="AE56" s="270">
        <v>31669.254809956001</v>
      </c>
      <c r="AF56" s="270">
        <v>9055.9501851000005</v>
      </c>
      <c r="AG56" s="270">
        <v>16596.687663000001</v>
      </c>
      <c r="AH56" s="270">
        <v>22583.562223100002</v>
      </c>
      <c r="AI56" s="270">
        <v>31018.310728700002</v>
      </c>
    </row>
    <row r="57" spans="2:35" x14ac:dyDescent="0.35">
      <c r="B57" s="34" t="s">
        <v>231</v>
      </c>
      <c r="C57" s="65"/>
      <c r="D57" s="65"/>
      <c r="E57" s="65"/>
      <c r="F57" s="65"/>
      <c r="G57" s="65"/>
      <c r="H57" s="65"/>
      <c r="I57" s="65"/>
      <c r="J57" s="270">
        <f>SUM(J58:J60)</f>
        <v>3900.037644</v>
      </c>
      <c r="K57" s="270">
        <f t="shared" ref="K57:U57" si="43">SUM(K58:K60)</f>
        <v>4975.3514381613422</v>
      </c>
      <c r="L57" s="270">
        <f t="shared" si="43"/>
        <v>6631.6307071870324</v>
      </c>
      <c r="M57" s="270">
        <f t="shared" si="43"/>
        <v>7300.5154852416081</v>
      </c>
      <c r="N57" s="270">
        <f t="shared" si="43"/>
        <v>8276.7538032511056</v>
      </c>
      <c r="O57" s="270">
        <f t="shared" si="43"/>
        <v>9142.9607783136598</v>
      </c>
      <c r="P57" s="270">
        <f t="shared" si="43"/>
        <v>9261.9451432999995</v>
      </c>
      <c r="Q57" s="270">
        <f t="shared" si="43"/>
        <v>9989</v>
      </c>
      <c r="R57" s="270">
        <f t="shared" si="43"/>
        <v>11159</v>
      </c>
      <c r="S57" s="270">
        <f t="shared" si="43"/>
        <v>11591</v>
      </c>
      <c r="T57" s="270">
        <f t="shared" si="43"/>
        <v>11405.74319251602</v>
      </c>
      <c r="U57" s="270">
        <f t="shared" si="43"/>
        <v>11713.27946002743</v>
      </c>
      <c r="V57" s="270">
        <f>SUM(V58:V60)</f>
        <v>9948.9512834630004</v>
      </c>
      <c r="W57" s="270">
        <f t="shared" ref="W57:X57" si="44">SUM(W58:W60)</f>
        <v>11281.422858117001</v>
      </c>
      <c r="X57" s="270">
        <f t="shared" si="44"/>
        <v>11699.504380683</v>
      </c>
      <c r="Y57" s="270">
        <f t="shared" si="41"/>
        <v>11395.023415718999</v>
      </c>
      <c r="Z57" s="270">
        <f t="shared" si="42"/>
        <v>10796.145280000001</v>
      </c>
      <c r="AA57" s="260"/>
      <c r="AB57" s="270">
        <f t="shared" ref="AB57" si="45">SUM(AB58:AB60)</f>
        <v>3444.4867343390001</v>
      </c>
      <c r="AC57" s="270">
        <f t="shared" ref="AC57:AD57" si="46">SUM(AC58:AC60)</f>
        <v>5814.6683569369998</v>
      </c>
      <c r="AD57" s="270">
        <f t="shared" si="46"/>
        <v>8072.8677548629985</v>
      </c>
      <c r="AE57" s="270">
        <f t="shared" ref="AE57:AF57" si="47">SUM(AE58:AE60)</f>
        <v>11395.023415718999</v>
      </c>
      <c r="AF57" s="270">
        <f t="shared" si="47"/>
        <v>3475.3205199999998</v>
      </c>
      <c r="AG57" s="270">
        <f>SUM(AG58:AG60)</f>
        <v>5768.1234199999999</v>
      </c>
      <c r="AH57" s="270">
        <f>SUM(AH58:AH60)</f>
        <v>7883.2683399999996</v>
      </c>
      <c r="AI57" s="270">
        <f>SUM(AI58:AI60)</f>
        <v>10796.145280000001</v>
      </c>
    </row>
    <row r="58" spans="2:35" x14ac:dyDescent="0.35">
      <c r="B58" s="108" t="s">
        <v>109</v>
      </c>
      <c r="C58" s="80">
        <v>0</v>
      </c>
      <c r="D58" s="80">
        <v>0</v>
      </c>
      <c r="E58" s="80">
        <v>0</v>
      </c>
      <c r="F58" s="80">
        <v>0</v>
      </c>
      <c r="G58" s="80">
        <v>0</v>
      </c>
      <c r="H58" s="80">
        <v>0</v>
      </c>
      <c r="I58" s="80">
        <v>0</v>
      </c>
      <c r="J58" s="352" t="s">
        <v>14</v>
      </c>
      <c r="K58" s="352" t="s">
        <v>14</v>
      </c>
      <c r="L58" s="352" t="s">
        <v>14</v>
      </c>
      <c r="M58" s="352" t="s">
        <v>14</v>
      </c>
      <c r="N58" s="352" t="s">
        <v>14</v>
      </c>
      <c r="O58" s="352">
        <v>0</v>
      </c>
      <c r="P58" s="352">
        <v>0</v>
      </c>
      <c r="Q58" s="353">
        <f>6834-Q59</f>
        <v>1987</v>
      </c>
      <c r="R58" s="353">
        <v>3044</v>
      </c>
      <c r="S58" s="353">
        <v>2904</v>
      </c>
      <c r="T58" s="353">
        <v>2987.2551640004999</v>
      </c>
      <c r="U58" s="353">
        <v>3151.2621479949999</v>
      </c>
      <c r="V58" s="353">
        <v>2616.0694590749995</v>
      </c>
      <c r="W58" s="353">
        <v>3040.7349803830002</v>
      </c>
      <c r="X58" s="353">
        <v>2707.1357340000004</v>
      </c>
      <c r="Y58" s="353">
        <f t="shared" si="41"/>
        <v>2649.139906719</v>
      </c>
      <c r="Z58" s="353">
        <f t="shared" si="42"/>
        <v>2924.0420000000004</v>
      </c>
      <c r="AB58" s="353">
        <v>725.96697900000004</v>
      </c>
      <c r="AC58" s="353">
        <v>1294.3575047500001</v>
      </c>
      <c r="AD58" s="353">
        <v>1902.3139097099997</v>
      </c>
      <c r="AE58" s="353">
        <v>2649.139906719</v>
      </c>
      <c r="AF58" s="353">
        <v>861.60825</v>
      </c>
      <c r="AG58" s="498">
        <v>1472.73171</v>
      </c>
      <c r="AH58" s="498">
        <v>2083.1314200000002</v>
      </c>
      <c r="AI58" s="498">
        <v>2924.0420000000004</v>
      </c>
    </row>
    <row r="59" spans="2:35" x14ac:dyDescent="0.35">
      <c r="B59" s="108" t="s">
        <v>114</v>
      </c>
      <c r="C59" s="80">
        <v>0</v>
      </c>
      <c r="D59" s="80">
        <v>0</v>
      </c>
      <c r="E59" s="80">
        <v>0</v>
      </c>
      <c r="F59" s="80">
        <v>0</v>
      </c>
      <c r="G59" s="80">
        <v>0</v>
      </c>
      <c r="H59" s="80">
        <v>0</v>
      </c>
      <c r="I59" s="80">
        <v>0</v>
      </c>
      <c r="J59" s="352" t="s">
        <v>14</v>
      </c>
      <c r="K59" s="352" t="s">
        <v>14</v>
      </c>
      <c r="L59" s="352" t="s">
        <v>14</v>
      </c>
      <c r="M59" s="352" t="s">
        <v>14</v>
      </c>
      <c r="N59" s="352" t="s">
        <v>14</v>
      </c>
      <c r="O59" s="352">
        <v>0</v>
      </c>
      <c r="P59" s="352">
        <v>0</v>
      </c>
      <c r="Q59" s="353">
        <v>4847</v>
      </c>
      <c r="R59" s="353">
        <v>4926</v>
      </c>
      <c r="S59" s="353">
        <v>5095</v>
      </c>
      <c r="T59" s="353">
        <v>5163.8817598968499</v>
      </c>
      <c r="U59" s="353">
        <v>5298.3028679999998</v>
      </c>
      <c r="V59" s="353">
        <v>4346.1518260000003</v>
      </c>
      <c r="W59" s="353">
        <v>4979.0394788590002</v>
      </c>
      <c r="X59" s="353">
        <v>4885.1244195829995</v>
      </c>
      <c r="Y59" s="353">
        <f t="shared" si="41"/>
        <v>4473.1160895709991</v>
      </c>
      <c r="Z59" s="353">
        <f t="shared" si="42"/>
        <v>4203.4434000000001</v>
      </c>
      <c r="AB59" s="353">
        <v>1370.8565235830001</v>
      </c>
      <c r="AC59" s="353">
        <v>2344.721383095</v>
      </c>
      <c r="AD59" s="353">
        <v>3180.9851658129996</v>
      </c>
      <c r="AE59" s="353">
        <v>4473.1160895709991</v>
      </c>
      <c r="AF59" s="353">
        <v>1320.3307399999999</v>
      </c>
      <c r="AG59" s="498">
        <v>2238.0390299999999</v>
      </c>
      <c r="AH59" s="498">
        <v>3080.8066199999998</v>
      </c>
      <c r="AI59" s="498">
        <v>4203.4434000000001</v>
      </c>
    </row>
    <row r="60" spans="2:35" x14ac:dyDescent="0.35">
      <c r="B60" s="108" t="s">
        <v>334</v>
      </c>
      <c r="C60" s="80">
        <v>0</v>
      </c>
      <c r="D60" s="80">
        <v>0</v>
      </c>
      <c r="E60" s="80">
        <v>0</v>
      </c>
      <c r="F60" s="80">
        <v>0</v>
      </c>
      <c r="G60" s="80">
        <v>0</v>
      </c>
      <c r="H60" s="80">
        <v>0</v>
      </c>
      <c r="I60" s="80">
        <v>0</v>
      </c>
      <c r="J60" s="353">
        <v>3900.037644</v>
      </c>
      <c r="K60" s="353">
        <v>4975.3514381613422</v>
      </c>
      <c r="L60" s="353">
        <v>6631.6307071870324</v>
      </c>
      <c r="M60" s="353">
        <v>7300.5154852416081</v>
      </c>
      <c r="N60" s="353">
        <v>8276.7538032511056</v>
      </c>
      <c r="O60" s="353">
        <v>9142.9607783136598</v>
      </c>
      <c r="P60" s="353">
        <v>9261.9451432999995</v>
      </c>
      <c r="Q60" s="353">
        <v>3155</v>
      </c>
      <c r="R60" s="353">
        <v>3189</v>
      </c>
      <c r="S60" s="353">
        <v>3592</v>
      </c>
      <c r="T60" s="353">
        <v>3254.6062686186701</v>
      </c>
      <c r="U60" s="353">
        <v>3263.71444403243</v>
      </c>
      <c r="V60" s="353">
        <v>2986.7299983880002</v>
      </c>
      <c r="W60" s="353">
        <v>3261.6483988750001</v>
      </c>
      <c r="X60" s="353">
        <v>4107.2442271</v>
      </c>
      <c r="Y60" s="353">
        <f t="shared" si="41"/>
        <v>4272.7674194290003</v>
      </c>
      <c r="Z60" s="353">
        <f t="shared" si="42"/>
        <v>3668.6598800000002</v>
      </c>
      <c r="AB60" s="353">
        <v>1347.6632317560002</v>
      </c>
      <c r="AC60" s="353">
        <v>2175.5894690919999</v>
      </c>
      <c r="AD60" s="353">
        <v>2989.5686793399996</v>
      </c>
      <c r="AE60" s="353">
        <v>4272.7674194290003</v>
      </c>
      <c r="AF60" s="353">
        <v>1293.3815300000001</v>
      </c>
      <c r="AG60" s="498">
        <v>2057.35268</v>
      </c>
      <c r="AH60" s="498">
        <v>2719.3302999999996</v>
      </c>
      <c r="AI60" s="498">
        <v>3668.6598800000002</v>
      </c>
    </row>
    <row r="61" spans="2:35" x14ac:dyDescent="0.35">
      <c r="B61" s="34" t="s">
        <v>9</v>
      </c>
      <c r="C61" s="65"/>
      <c r="D61" s="65"/>
      <c r="E61" s="65"/>
      <c r="F61" s="65"/>
      <c r="G61" s="65"/>
      <c r="H61" s="65"/>
      <c r="I61" s="65"/>
      <c r="J61" s="270">
        <f>J62+J63</f>
        <v>3906.6793656955651</v>
      </c>
      <c r="K61" s="270">
        <f t="shared" ref="K61:U61" si="48">K62+K63</f>
        <v>5905.4905559047838</v>
      </c>
      <c r="L61" s="270">
        <f t="shared" si="48"/>
        <v>7689.4817925918805</v>
      </c>
      <c r="M61" s="270">
        <f t="shared" si="48"/>
        <v>9330.3320686166226</v>
      </c>
      <c r="N61" s="270">
        <f t="shared" si="48"/>
        <v>9936.7398379409387</v>
      </c>
      <c r="O61" s="270">
        <f t="shared" si="48"/>
        <v>9769.3501915000015</v>
      </c>
      <c r="P61" s="270">
        <f t="shared" si="48"/>
        <v>10197.5849363</v>
      </c>
      <c r="Q61" s="270">
        <f t="shared" si="48"/>
        <v>11025</v>
      </c>
      <c r="R61" s="270">
        <f t="shared" si="48"/>
        <v>12509</v>
      </c>
      <c r="S61" s="270">
        <f t="shared" si="48"/>
        <v>14994</v>
      </c>
      <c r="T61" s="270">
        <f t="shared" si="48"/>
        <v>15492.18640608535</v>
      </c>
      <c r="U61" s="270">
        <f t="shared" si="48"/>
        <v>16297.0427621405</v>
      </c>
      <c r="V61" s="270">
        <f>V62+V63</f>
        <v>17230.592968547</v>
      </c>
      <c r="W61" s="270">
        <f t="shared" ref="W61:X61" si="49">W62+W63</f>
        <v>16467.803851113997</v>
      </c>
      <c r="X61" s="270">
        <f t="shared" si="49"/>
        <v>17883.197043460998</v>
      </c>
      <c r="Y61" s="270">
        <f t="shared" si="41"/>
        <v>16244.941121595</v>
      </c>
      <c r="Z61" s="270">
        <f t="shared" si="42"/>
        <v>17683.2734987</v>
      </c>
      <c r="AA61" s="270"/>
      <c r="AB61" s="270">
        <f t="shared" ref="AB61" si="50">AB62+AB63</f>
        <v>4965.2387164389993</v>
      </c>
      <c r="AC61" s="270">
        <f t="shared" ref="AC61:AD61" si="51">AC62+AC63</f>
        <v>8816.650538898999</v>
      </c>
      <c r="AD61" s="270">
        <f t="shared" si="51"/>
        <v>11850.337261086999</v>
      </c>
      <c r="AE61" s="270">
        <f t="shared" ref="AE61:AF61" si="52">AE62+AE63</f>
        <v>16244.941121595</v>
      </c>
      <c r="AF61" s="270">
        <f t="shared" si="52"/>
        <v>5131.4232951000004</v>
      </c>
      <c r="AG61" s="270">
        <f>AG62+AG63</f>
        <v>9813.552533</v>
      </c>
      <c r="AH61" s="270">
        <f>AH62+AH63</f>
        <v>12902.774393100002</v>
      </c>
      <c r="AI61" s="270">
        <f>AI62+AI63</f>
        <v>17683.2734987</v>
      </c>
    </row>
    <row r="62" spans="2:35" x14ac:dyDescent="0.35">
      <c r="B62" s="108" t="s">
        <v>241</v>
      </c>
      <c r="C62" s="80">
        <v>0</v>
      </c>
      <c r="D62" s="80">
        <v>0</v>
      </c>
      <c r="E62" s="80">
        <v>0</v>
      </c>
      <c r="F62" s="80">
        <v>0</v>
      </c>
      <c r="G62" s="80">
        <v>0</v>
      </c>
      <c r="H62" s="80">
        <v>0</v>
      </c>
      <c r="I62" s="80">
        <v>0</v>
      </c>
      <c r="J62" s="353">
        <v>3906.6793656955651</v>
      </c>
      <c r="K62" s="353">
        <v>5905.4905559047838</v>
      </c>
      <c r="L62" s="353">
        <v>7689.4817925918805</v>
      </c>
      <c r="M62" s="353">
        <v>9330.3320686166226</v>
      </c>
      <c r="N62" s="353">
        <v>9936.7398379409387</v>
      </c>
      <c r="O62" s="353">
        <v>9769.3501915000015</v>
      </c>
      <c r="P62" s="353">
        <v>10197.5849363</v>
      </c>
      <c r="Q62" s="353">
        <v>11025</v>
      </c>
      <c r="R62" s="353">
        <v>12443</v>
      </c>
      <c r="S62" s="353">
        <v>14332</v>
      </c>
      <c r="T62" s="353">
        <v>14721.1707615222</v>
      </c>
      <c r="U62" s="353">
        <v>15500.943040608599</v>
      </c>
      <c r="V62" s="353">
        <v>16442.827853071001</v>
      </c>
      <c r="W62" s="353">
        <v>15535.659450685998</v>
      </c>
      <c r="X62" s="353">
        <v>16700.904733269999</v>
      </c>
      <c r="Y62" s="353">
        <f t="shared" si="41"/>
        <v>14892.141966290001</v>
      </c>
      <c r="Z62" s="353">
        <f t="shared" si="42"/>
        <v>15917.123332400002</v>
      </c>
      <c r="AB62" s="353">
        <v>4665.7347580549995</v>
      </c>
      <c r="AC62" s="353">
        <v>8187.7218086089997</v>
      </c>
      <c r="AD62" s="353">
        <v>10902.811853748999</v>
      </c>
      <c r="AE62" s="353">
        <v>14892.141966290001</v>
      </c>
      <c r="AF62" s="353">
        <v>4562.367193</v>
      </c>
      <c r="AG62" s="498">
        <v>8846.6687738000001</v>
      </c>
      <c r="AH62" s="498">
        <v>11560.760816800002</v>
      </c>
      <c r="AI62" s="498">
        <v>15917.123332400002</v>
      </c>
    </row>
    <row r="63" spans="2:35" x14ac:dyDescent="0.35">
      <c r="B63" s="108" t="s">
        <v>342</v>
      </c>
      <c r="C63" s="115"/>
      <c r="D63" s="115"/>
      <c r="E63" s="115"/>
      <c r="F63" s="115"/>
      <c r="G63" s="115"/>
      <c r="H63" s="115"/>
      <c r="I63" s="115"/>
      <c r="J63" s="352">
        <v>0</v>
      </c>
      <c r="K63" s="352">
        <v>0</v>
      </c>
      <c r="L63" s="352">
        <v>0</v>
      </c>
      <c r="M63" s="352">
        <v>0</v>
      </c>
      <c r="N63" s="352">
        <v>0</v>
      </c>
      <c r="O63" s="352">
        <v>0</v>
      </c>
      <c r="P63" s="352">
        <v>0</v>
      </c>
      <c r="Q63" s="352">
        <v>0</v>
      </c>
      <c r="R63" s="353">
        <f>R56-(R57+R62+R64)</f>
        <v>66</v>
      </c>
      <c r="S63" s="353">
        <f>S56-(S57+S62+S64)</f>
        <v>662</v>
      </c>
      <c r="T63" s="353">
        <v>771.01564456314998</v>
      </c>
      <c r="U63" s="353">
        <v>796.09972153190006</v>
      </c>
      <c r="V63" s="353">
        <v>787.76511547600012</v>
      </c>
      <c r="W63" s="353">
        <v>932.14440042799993</v>
      </c>
      <c r="X63" s="353">
        <v>1182.2923101910001</v>
      </c>
      <c r="Y63" s="353">
        <f t="shared" si="41"/>
        <v>1352.7991553049999</v>
      </c>
      <c r="Z63" s="353">
        <f t="shared" si="42"/>
        <v>1766.1501662999999</v>
      </c>
      <c r="AB63" s="353">
        <v>299.50395838400004</v>
      </c>
      <c r="AC63" s="353">
        <v>628.92873029000009</v>
      </c>
      <c r="AD63" s="353">
        <v>947.52540733799992</v>
      </c>
      <c r="AE63" s="353">
        <v>1352.7991553049999</v>
      </c>
      <c r="AF63" s="353">
        <v>569.05610209999998</v>
      </c>
      <c r="AG63" s="498">
        <v>966.88375919999999</v>
      </c>
      <c r="AH63" s="498">
        <v>1342.0135762999998</v>
      </c>
      <c r="AI63" s="498">
        <v>1766.1501662999999</v>
      </c>
    </row>
    <row r="64" spans="2:35" x14ac:dyDescent="0.35">
      <c r="B64" s="34" t="s">
        <v>232</v>
      </c>
      <c r="C64" s="65"/>
      <c r="D64" s="65"/>
      <c r="E64" s="65"/>
      <c r="F64" s="65"/>
      <c r="G64" s="65"/>
      <c r="H64" s="65"/>
      <c r="I64" s="65"/>
      <c r="J64" s="270">
        <f>J65</f>
        <v>0</v>
      </c>
      <c r="K64" s="270">
        <f t="shared" ref="K64:U64" si="53">K65</f>
        <v>26.247177999999998</v>
      </c>
      <c r="L64" s="270">
        <f t="shared" si="53"/>
        <v>30.783429000000005</v>
      </c>
      <c r="M64" s="270">
        <f t="shared" si="53"/>
        <v>169.63172391699999</v>
      </c>
      <c r="N64" s="270">
        <f t="shared" si="53"/>
        <v>231.26358812300003</v>
      </c>
      <c r="O64" s="270">
        <f t="shared" si="53"/>
        <v>229.79665336195004</v>
      </c>
      <c r="P64" s="270">
        <f t="shared" si="53"/>
        <v>235.93376789999999</v>
      </c>
      <c r="Q64" s="270">
        <f t="shared" si="53"/>
        <v>222</v>
      </c>
      <c r="R64" s="270">
        <f t="shared" si="53"/>
        <v>666</v>
      </c>
      <c r="S64" s="270">
        <f t="shared" si="53"/>
        <v>861</v>
      </c>
      <c r="T64" s="270">
        <f t="shared" si="53"/>
        <v>1234.9848500384198</v>
      </c>
      <c r="U64" s="270">
        <f t="shared" si="53"/>
        <v>1757.3036016722301</v>
      </c>
      <c r="V64" s="270">
        <f>V65</f>
        <v>1092.610330645</v>
      </c>
      <c r="W64" s="270">
        <f t="shared" ref="W64:X64" si="54">W65</f>
        <v>1842.5259638360001</v>
      </c>
      <c r="X64" s="270">
        <f t="shared" si="54"/>
        <v>2189.1168992180001</v>
      </c>
      <c r="Y64" s="270">
        <f t="shared" si="41"/>
        <v>4029.2902726420002</v>
      </c>
      <c r="Z64" s="270">
        <f t="shared" si="42"/>
        <v>2538.8919500000002</v>
      </c>
      <c r="AA64" s="260"/>
      <c r="AB64" s="270">
        <f t="shared" ref="AB64:AI64" si="55">AB65</f>
        <v>1220.3120878989998</v>
      </c>
      <c r="AC64" s="270">
        <f t="shared" si="55"/>
        <v>2001.4887403059997</v>
      </c>
      <c r="AD64" s="270">
        <f t="shared" si="55"/>
        <v>3033.7958720919996</v>
      </c>
      <c r="AE64" s="270">
        <f t="shared" si="55"/>
        <v>4029.2902726420002</v>
      </c>
      <c r="AF64" s="270">
        <f t="shared" si="55"/>
        <v>449.20636999999999</v>
      </c>
      <c r="AG64" s="270">
        <f t="shared" si="55"/>
        <v>1015.0117100000001</v>
      </c>
      <c r="AH64" s="270">
        <f t="shared" si="55"/>
        <v>1797.5194899999997</v>
      </c>
      <c r="AI64" s="270">
        <f t="shared" si="55"/>
        <v>2538.8919500000002</v>
      </c>
    </row>
    <row r="65" spans="1:37" x14ac:dyDescent="0.35">
      <c r="B65" s="109" t="s">
        <v>115</v>
      </c>
      <c r="C65" s="80">
        <v>0</v>
      </c>
      <c r="D65" s="80">
        <v>0</v>
      </c>
      <c r="E65" s="80">
        <v>0</v>
      </c>
      <c r="F65" s="80">
        <v>0</v>
      </c>
      <c r="G65" s="80">
        <v>0</v>
      </c>
      <c r="H65" s="80">
        <v>0</v>
      </c>
      <c r="I65" s="80">
        <v>0</v>
      </c>
      <c r="J65" s="353">
        <v>0</v>
      </c>
      <c r="K65" s="353">
        <v>26.247177999999998</v>
      </c>
      <c r="L65" s="353">
        <v>30.783429000000005</v>
      </c>
      <c r="M65" s="353">
        <v>169.63172391699999</v>
      </c>
      <c r="N65" s="353">
        <v>231.26358812300003</v>
      </c>
      <c r="O65" s="353">
        <v>229.79665336195004</v>
      </c>
      <c r="P65" s="353">
        <v>235.93376789999999</v>
      </c>
      <c r="Q65" s="353">
        <v>222</v>
      </c>
      <c r="R65" s="353">
        <v>666</v>
      </c>
      <c r="S65" s="353">
        <v>861</v>
      </c>
      <c r="T65" s="353">
        <v>1234.9848500384198</v>
      </c>
      <c r="U65" s="353">
        <v>1757.3036016722301</v>
      </c>
      <c r="V65" s="353">
        <v>1092.610330645</v>
      </c>
      <c r="W65" s="353">
        <v>1842.5259638360001</v>
      </c>
      <c r="X65" s="353">
        <v>2189.1168992180001</v>
      </c>
      <c r="Y65" s="353">
        <f t="shared" si="41"/>
        <v>4029.2902726420002</v>
      </c>
      <c r="Z65" s="353">
        <f t="shared" si="42"/>
        <v>2538.8919500000002</v>
      </c>
      <c r="AB65" s="353">
        <v>1220.3120878989998</v>
      </c>
      <c r="AC65" s="353">
        <v>2001.4887403059997</v>
      </c>
      <c r="AD65" s="353">
        <v>3033.7958720919996</v>
      </c>
      <c r="AE65" s="353">
        <v>4029.2902726420002</v>
      </c>
      <c r="AF65" s="353">
        <v>449.20636999999999</v>
      </c>
      <c r="AG65" s="498">
        <v>1015.0117100000001</v>
      </c>
      <c r="AH65" s="498">
        <v>1797.5194899999997</v>
      </c>
      <c r="AI65" s="498">
        <v>2538.8919500000002</v>
      </c>
    </row>
    <row r="66" spans="1:37" x14ac:dyDescent="0.35">
      <c r="O66" s="245"/>
      <c r="P66" s="245"/>
      <c r="Q66" s="245"/>
      <c r="R66" s="245"/>
      <c r="S66" s="260"/>
      <c r="T66" s="260"/>
      <c r="U66" s="260"/>
      <c r="W66" s="260"/>
      <c r="X66" s="260"/>
      <c r="Y66" s="260"/>
      <c r="Z66" s="260"/>
      <c r="AA66" s="260"/>
    </row>
    <row r="67" spans="1:37" x14ac:dyDescent="0.35">
      <c r="B67" s="50" t="s">
        <v>256</v>
      </c>
      <c r="C67" s="141">
        <v>0</v>
      </c>
      <c r="D67" s="141">
        <v>0</v>
      </c>
      <c r="E67" s="141">
        <v>0</v>
      </c>
      <c r="F67" s="141">
        <v>0</v>
      </c>
      <c r="G67" s="141">
        <v>0</v>
      </c>
      <c r="H67" s="141">
        <v>0</v>
      </c>
      <c r="I67" s="141">
        <v>0</v>
      </c>
      <c r="J67" s="434">
        <v>0</v>
      </c>
      <c r="K67" s="434">
        <v>0</v>
      </c>
      <c r="L67" s="434">
        <v>0</v>
      </c>
      <c r="M67" s="434">
        <v>0</v>
      </c>
      <c r="N67" s="434">
        <v>0</v>
      </c>
      <c r="O67" s="270">
        <v>44.422195199960001</v>
      </c>
      <c r="P67" s="270">
        <v>67.487128199999987</v>
      </c>
      <c r="Q67" s="270">
        <v>151</v>
      </c>
      <c r="R67" s="270">
        <v>139</v>
      </c>
      <c r="S67" s="270">
        <v>175</v>
      </c>
      <c r="T67" s="270">
        <v>226.04683239560001</v>
      </c>
      <c r="U67" s="270">
        <v>272.88727332913004</v>
      </c>
      <c r="V67" s="270">
        <v>265.84369770500001</v>
      </c>
      <c r="W67" s="270">
        <v>732.74097118299983</v>
      </c>
      <c r="X67" s="270">
        <v>1782.1847993489996</v>
      </c>
      <c r="Y67" s="270">
        <f t="shared" ref="Y67:Y72" si="56">AE67</f>
        <v>3200.7646052680002</v>
      </c>
      <c r="Z67" s="270">
        <f t="shared" ref="Z67:Z72" si="57">AI67</f>
        <v>6053.598222269</v>
      </c>
      <c r="AB67" s="270">
        <v>664.04816198899994</v>
      </c>
      <c r="AC67" s="270">
        <v>1461.6464110769998</v>
      </c>
      <c r="AD67" s="270">
        <v>2428</v>
      </c>
      <c r="AE67" s="270">
        <v>3200.7646052680002</v>
      </c>
      <c r="AF67" s="270">
        <v>926.58710964300008</v>
      </c>
      <c r="AG67" s="270">
        <v>2472.509188434</v>
      </c>
      <c r="AH67" s="270">
        <v>4313.7356042629999</v>
      </c>
      <c r="AI67" s="270">
        <v>6053.598222269</v>
      </c>
    </row>
    <row r="68" spans="1:37" x14ac:dyDescent="0.35">
      <c r="B68" s="34" t="s">
        <v>231</v>
      </c>
      <c r="C68" t="s">
        <v>14</v>
      </c>
      <c r="D68" t="s">
        <v>14</v>
      </c>
      <c r="E68" t="s">
        <v>14</v>
      </c>
      <c r="F68" t="s">
        <v>14</v>
      </c>
      <c r="G68" t="s">
        <v>14</v>
      </c>
      <c r="H68" t="s">
        <v>14</v>
      </c>
      <c r="I68" t="s">
        <v>14</v>
      </c>
      <c r="J68" s="434">
        <v>0</v>
      </c>
      <c r="K68" s="434">
        <v>0</v>
      </c>
      <c r="L68" s="434">
        <v>0</v>
      </c>
      <c r="M68" s="434">
        <v>0</v>
      </c>
      <c r="N68" s="434">
        <v>0</v>
      </c>
      <c r="O68" s="434">
        <v>0</v>
      </c>
      <c r="P68" s="434">
        <v>0</v>
      </c>
      <c r="Q68" s="434">
        <v>0</v>
      </c>
      <c r="R68" s="434">
        <v>0</v>
      </c>
      <c r="S68" s="434">
        <v>0</v>
      </c>
      <c r="T68" s="434">
        <v>0</v>
      </c>
      <c r="U68" s="434">
        <v>0</v>
      </c>
      <c r="V68" s="270">
        <v>75.663519657999984</v>
      </c>
      <c r="W68" s="270">
        <v>76.138244429999986</v>
      </c>
      <c r="X68" s="270">
        <v>168.01695623000001</v>
      </c>
      <c r="Y68" s="270">
        <f t="shared" si="56"/>
        <v>393.41413423299997</v>
      </c>
      <c r="Z68" s="270">
        <f t="shared" si="57"/>
        <v>1015.0853994720001</v>
      </c>
      <c r="AA68" s="270"/>
      <c r="AB68" s="270">
        <v>48.059683926999995</v>
      </c>
      <c r="AC68" s="270">
        <v>121.129160525</v>
      </c>
      <c r="AD68" s="270">
        <v>313</v>
      </c>
      <c r="AE68" s="270">
        <v>393.41413423299997</v>
      </c>
      <c r="AF68" s="270">
        <v>127.67930438299999</v>
      </c>
      <c r="AG68" s="270">
        <v>423.81550021399994</v>
      </c>
      <c r="AH68" s="270">
        <v>838.9459541010001</v>
      </c>
      <c r="AI68" s="270">
        <v>1015.0853994720001</v>
      </c>
    </row>
    <row r="69" spans="1:37" x14ac:dyDescent="0.35">
      <c r="B69" s="34" t="s">
        <v>9</v>
      </c>
      <c r="C69" t="s">
        <v>14</v>
      </c>
      <c r="D69" t="s">
        <v>14</v>
      </c>
      <c r="E69" t="s">
        <v>14</v>
      </c>
      <c r="F69" t="s">
        <v>14</v>
      </c>
      <c r="G69" t="s">
        <v>14</v>
      </c>
      <c r="H69" t="s">
        <v>14</v>
      </c>
      <c r="I69" t="s">
        <v>14</v>
      </c>
      <c r="J69" s="434">
        <v>0</v>
      </c>
      <c r="K69" s="434">
        <v>0</v>
      </c>
      <c r="L69" s="434">
        <v>0</v>
      </c>
      <c r="M69" s="434">
        <v>0</v>
      </c>
      <c r="N69" s="434">
        <v>0</v>
      </c>
      <c r="O69" s="434">
        <v>0</v>
      </c>
      <c r="P69" s="434">
        <v>0</v>
      </c>
      <c r="Q69" s="434">
        <v>0</v>
      </c>
      <c r="R69" s="434">
        <v>0</v>
      </c>
      <c r="S69" s="434">
        <v>0</v>
      </c>
      <c r="T69" s="434">
        <v>0</v>
      </c>
      <c r="U69" s="434">
        <v>0</v>
      </c>
      <c r="V69" s="270">
        <v>190.18017804700003</v>
      </c>
      <c r="W69" s="270">
        <v>588.72953532999986</v>
      </c>
      <c r="X69" s="270">
        <v>478.71842753099997</v>
      </c>
      <c r="Y69" s="270">
        <f t="shared" si="56"/>
        <v>1061.1291908799999</v>
      </c>
      <c r="Z69" s="270">
        <f t="shared" si="57"/>
        <v>2587.2521178000002</v>
      </c>
      <c r="AA69" s="270"/>
      <c r="AB69" s="270">
        <v>208.820640948</v>
      </c>
      <c r="AC69" s="270">
        <v>504.26263665599993</v>
      </c>
      <c r="AD69" s="270">
        <v>813.65219387299999</v>
      </c>
      <c r="AE69" s="270">
        <v>1061.1291908799999</v>
      </c>
      <c r="AF69" s="270">
        <v>266.50456320000001</v>
      </c>
      <c r="AG69" s="270">
        <v>959.71491779999997</v>
      </c>
      <c r="AH69" s="270">
        <v>1717.3701078000004</v>
      </c>
      <c r="AI69" s="270">
        <v>2587.2521178000002</v>
      </c>
    </row>
    <row r="70" spans="1:37" x14ac:dyDescent="0.35">
      <c r="B70" s="34" t="s">
        <v>232</v>
      </c>
      <c r="J70" s="270">
        <f t="shared" ref="J70:X70" si="58">J71</f>
        <v>0</v>
      </c>
      <c r="K70" s="270">
        <f t="shared" si="58"/>
        <v>0</v>
      </c>
      <c r="L70" s="270">
        <f t="shared" si="58"/>
        <v>0</v>
      </c>
      <c r="M70" s="270">
        <f t="shared" si="58"/>
        <v>0</v>
      </c>
      <c r="N70" s="270">
        <f t="shared" si="58"/>
        <v>0</v>
      </c>
      <c r="O70" s="270">
        <f t="shared" si="58"/>
        <v>0</v>
      </c>
      <c r="P70" s="270">
        <f t="shared" si="58"/>
        <v>0</v>
      </c>
      <c r="Q70" s="270">
        <f t="shared" si="58"/>
        <v>0</v>
      </c>
      <c r="R70" s="270">
        <f t="shared" si="58"/>
        <v>0</v>
      </c>
      <c r="S70" s="270">
        <f t="shared" si="58"/>
        <v>0</v>
      </c>
      <c r="T70" s="270">
        <f t="shared" si="58"/>
        <v>0</v>
      </c>
      <c r="U70" s="270">
        <f t="shared" si="58"/>
        <v>0</v>
      </c>
      <c r="V70" s="270">
        <f t="shared" si="58"/>
        <v>0</v>
      </c>
      <c r="W70" s="270">
        <f t="shared" si="58"/>
        <v>45.074285422999992</v>
      </c>
      <c r="X70" s="270">
        <f t="shared" si="58"/>
        <v>499.94047172099999</v>
      </c>
      <c r="Y70" s="270">
        <f t="shared" si="56"/>
        <v>561.76399529800005</v>
      </c>
      <c r="Z70" s="270">
        <f t="shared" si="57"/>
        <v>2451.2607049970002</v>
      </c>
      <c r="AA70" s="270"/>
      <c r="AB70" s="270">
        <f t="shared" ref="AB70:AI70" si="59">AB71</f>
        <v>131.221003951</v>
      </c>
      <c r="AC70" s="270">
        <f t="shared" si="59"/>
        <v>248.458323691</v>
      </c>
      <c r="AD70" s="270">
        <f t="shared" si="59"/>
        <v>391.78753025000003</v>
      </c>
      <c r="AE70" s="270">
        <f t="shared" si="59"/>
        <v>561.76399529800005</v>
      </c>
      <c r="AF70" s="270">
        <f t="shared" si="59"/>
        <v>196.59423206</v>
      </c>
      <c r="AG70" s="270">
        <f t="shared" si="59"/>
        <v>379.40251042</v>
      </c>
      <c r="AH70" s="270">
        <f t="shared" si="59"/>
        <v>672.06737236200001</v>
      </c>
      <c r="AI70" s="270">
        <f t="shared" si="59"/>
        <v>2451.2607049970002</v>
      </c>
    </row>
    <row r="71" spans="1:37" x14ac:dyDescent="0.35">
      <c r="B71" s="108" t="s">
        <v>115</v>
      </c>
      <c r="C71" s="115" t="s">
        <v>14</v>
      </c>
      <c r="D71" s="115" t="s">
        <v>14</v>
      </c>
      <c r="E71" s="115" t="s">
        <v>14</v>
      </c>
      <c r="F71" s="115" t="s">
        <v>14</v>
      </c>
      <c r="G71" s="115" t="s">
        <v>14</v>
      </c>
      <c r="H71" s="115" t="s">
        <v>14</v>
      </c>
      <c r="I71" s="115" t="s">
        <v>14</v>
      </c>
      <c r="J71" s="352">
        <v>0</v>
      </c>
      <c r="K71" s="352">
        <v>0</v>
      </c>
      <c r="L71" s="352">
        <v>0</v>
      </c>
      <c r="M71" s="352">
        <v>0</v>
      </c>
      <c r="N71" s="352">
        <v>0</v>
      </c>
      <c r="O71" s="352">
        <v>0</v>
      </c>
      <c r="P71" s="352">
        <v>0</v>
      </c>
      <c r="Q71" s="352">
        <v>0</v>
      </c>
      <c r="R71" s="352">
        <v>0</v>
      </c>
      <c r="S71" s="352">
        <v>0</v>
      </c>
      <c r="T71" s="352">
        <v>0</v>
      </c>
      <c r="U71" s="352">
        <v>0</v>
      </c>
      <c r="V71" s="353">
        <v>0</v>
      </c>
      <c r="W71" s="353">
        <v>45.074285422999992</v>
      </c>
      <c r="X71" s="353">
        <v>499.94047172099999</v>
      </c>
      <c r="Y71" s="352">
        <f t="shared" si="56"/>
        <v>561.76399529800005</v>
      </c>
      <c r="Z71" s="352">
        <f t="shared" si="57"/>
        <v>2451.2607049970002</v>
      </c>
      <c r="AB71" s="353">
        <v>131.221003951</v>
      </c>
      <c r="AC71" s="353">
        <v>248.458323691</v>
      </c>
      <c r="AD71" s="353">
        <v>391.78753025000003</v>
      </c>
      <c r="AE71" s="353">
        <v>561.76399529800005</v>
      </c>
      <c r="AF71" s="353">
        <v>196.59423206</v>
      </c>
      <c r="AG71" s="353">
        <v>379.40251042</v>
      </c>
      <c r="AH71" s="353">
        <v>672.06737236200001</v>
      </c>
      <c r="AI71" s="353">
        <v>2451.2607049970002</v>
      </c>
    </row>
    <row r="72" spans="1:37" s="258" customFormat="1" x14ac:dyDescent="0.35">
      <c r="A72" s="6"/>
      <c r="B72" s="34" t="s">
        <v>245</v>
      </c>
      <c r="C72" s="141"/>
      <c r="D72" s="141"/>
      <c r="E72" s="141"/>
      <c r="F72" s="141"/>
      <c r="G72" s="141"/>
      <c r="H72" s="141"/>
      <c r="I72" s="141"/>
      <c r="J72" s="434">
        <v>0</v>
      </c>
      <c r="K72" s="434">
        <v>0</v>
      </c>
      <c r="L72" s="434">
        <v>0</v>
      </c>
      <c r="M72" s="434">
        <v>0</v>
      </c>
      <c r="N72" s="434">
        <v>0</v>
      </c>
      <c r="O72" s="434">
        <v>0</v>
      </c>
      <c r="P72" s="434">
        <v>0</v>
      </c>
      <c r="Q72" s="434">
        <v>0</v>
      </c>
      <c r="R72" s="434">
        <v>0</v>
      </c>
      <c r="S72" s="434">
        <v>0</v>
      </c>
      <c r="T72" s="434">
        <v>0</v>
      </c>
      <c r="U72" s="434">
        <v>0</v>
      </c>
      <c r="V72" s="270">
        <v>0</v>
      </c>
      <c r="W72" s="270">
        <v>22.798906000000002</v>
      </c>
      <c r="X72" s="270">
        <v>635.50894386700008</v>
      </c>
      <c r="Y72" s="434">
        <f t="shared" si="56"/>
        <v>1184.4572848570001</v>
      </c>
      <c r="Z72" s="434">
        <f t="shared" si="57"/>
        <v>1385.3184700000002</v>
      </c>
      <c r="AB72" s="270">
        <v>275.94683316299995</v>
      </c>
      <c r="AC72" s="270">
        <v>587.79629020499999</v>
      </c>
      <c r="AD72" s="270">
        <v>909.42939099600005</v>
      </c>
      <c r="AE72" s="270">
        <v>1184.4572848570001</v>
      </c>
      <c r="AF72" s="270">
        <v>335.80900999999994</v>
      </c>
      <c r="AG72" s="270">
        <v>709.57625999999993</v>
      </c>
      <c r="AH72" s="270">
        <v>1085.3521700000001</v>
      </c>
      <c r="AI72" s="270">
        <v>1385.3184700000002</v>
      </c>
    </row>
    <row r="73" spans="1:37" x14ac:dyDescent="0.35">
      <c r="J73" s="260"/>
      <c r="K73" s="260"/>
      <c r="L73" s="260"/>
      <c r="M73" s="260"/>
      <c r="N73" s="260"/>
      <c r="O73" s="260"/>
      <c r="P73" s="260"/>
      <c r="Q73" s="260"/>
      <c r="R73" s="260"/>
      <c r="S73" s="260"/>
      <c r="T73" s="260"/>
      <c r="U73" s="260"/>
      <c r="W73" s="260"/>
      <c r="X73" s="260"/>
      <c r="Y73" s="260"/>
      <c r="Z73" s="260"/>
    </row>
    <row r="74" spans="1:37" x14ac:dyDescent="0.35">
      <c r="B74" s="50" t="s">
        <v>337</v>
      </c>
      <c r="C74" s="65">
        <f t="shared" ref="C74:S74" si="60">C76+C81+C83</f>
        <v>0</v>
      </c>
      <c r="D74" s="65">
        <f t="shared" si="60"/>
        <v>0</v>
      </c>
      <c r="E74" s="65">
        <f t="shared" si="60"/>
        <v>0</v>
      </c>
      <c r="F74" s="65">
        <f t="shared" si="60"/>
        <v>0</v>
      </c>
      <c r="G74" s="65">
        <f t="shared" si="60"/>
        <v>0</v>
      </c>
      <c r="H74" s="65">
        <f t="shared" si="60"/>
        <v>0</v>
      </c>
      <c r="I74" s="65">
        <f t="shared" si="60"/>
        <v>0</v>
      </c>
      <c r="J74" s="270">
        <f t="shared" si="60"/>
        <v>12890.008124214935</v>
      </c>
      <c r="K74" s="270">
        <f t="shared" si="60"/>
        <v>15782.337918927511</v>
      </c>
      <c r="L74" s="270">
        <f t="shared" si="60"/>
        <v>23306.126406005846</v>
      </c>
      <c r="M74" s="270">
        <f t="shared" si="60"/>
        <v>19382.336724610966</v>
      </c>
      <c r="N74" s="270">
        <f t="shared" si="60"/>
        <v>14495.64302561626</v>
      </c>
      <c r="O74" s="270">
        <f t="shared" si="60"/>
        <v>21582.151460514411</v>
      </c>
      <c r="P74" s="270">
        <f t="shared" si="60"/>
        <v>23180.362776122998</v>
      </c>
      <c r="Q74" s="270">
        <f t="shared" si="60"/>
        <v>15482</v>
      </c>
      <c r="R74" s="270">
        <f t="shared" si="60"/>
        <v>21138</v>
      </c>
      <c r="S74" s="270">
        <f t="shared" si="60"/>
        <v>11424</v>
      </c>
      <c r="T74" s="270">
        <v>19296.491366059527</v>
      </c>
      <c r="U74" s="270">
        <v>14096.226251612366</v>
      </c>
      <c r="V74" s="270">
        <v>18792</v>
      </c>
      <c r="W74" s="270">
        <v>15283.099539593</v>
      </c>
      <c r="X74" s="270">
        <v>11775.210974065998</v>
      </c>
      <c r="Y74" s="270">
        <f t="shared" ref="Y74:Y83" si="61">AE74</f>
        <v>14098.650056978</v>
      </c>
      <c r="Z74" s="270">
        <f t="shared" ref="Z74:Z83" si="62">AI74</f>
        <v>17545.888302176001</v>
      </c>
      <c r="AB74" s="270">
        <v>5096.7958890079999</v>
      </c>
      <c r="AC74" s="270">
        <v>7176.6767122119982</v>
      </c>
      <c r="AD74" s="270">
        <v>8966.8169346259983</v>
      </c>
      <c r="AE74" s="270">
        <v>14098.650056978</v>
      </c>
      <c r="AF74" s="270">
        <v>6980.5944344519994</v>
      </c>
      <c r="AG74" s="270">
        <v>11105.645770839001</v>
      </c>
      <c r="AH74" s="270">
        <v>13676.382025012999</v>
      </c>
      <c r="AI74" s="270">
        <v>17545.888302176001</v>
      </c>
      <c r="AJ74" s="459"/>
      <c r="AK74" s="459"/>
    </row>
    <row r="75" spans="1:37" x14ac:dyDescent="0.35">
      <c r="B75" s="34" t="s">
        <v>231</v>
      </c>
      <c r="J75" s="270">
        <f>J76+J81</f>
        <v>7416.8810050681723</v>
      </c>
      <c r="K75" s="270">
        <f t="shared" ref="K75:U75" si="63">K76+K81</f>
        <v>8889.3523099829999</v>
      </c>
      <c r="L75" s="270">
        <f t="shared" si="63"/>
        <v>16043.446664196998</v>
      </c>
      <c r="M75" s="270">
        <f t="shared" si="63"/>
        <v>11509.123943565</v>
      </c>
      <c r="N75" s="270">
        <f t="shared" si="63"/>
        <v>6305.2527808000004</v>
      </c>
      <c r="O75" s="270">
        <f t="shared" si="63"/>
        <v>14419.853595871999</v>
      </c>
      <c r="P75" s="270">
        <f t="shared" si="63"/>
        <v>15944.035469922997</v>
      </c>
      <c r="Q75" s="270">
        <f t="shared" si="63"/>
        <v>9883</v>
      </c>
      <c r="R75" s="270">
        <f t="shared" si="63"/>
        <v>16690</v>
      </c>
      <c r="S75" s="270">
        <f t="shared" si="63"/>
        <v>7420</v>
      </c>
      <c r="T75" s="270">
        <f t="shared" si="63"/>
        <v>13702.264744919976</v>
      </c>
      <c r="U75" s="270">
        <f t="shared" si="63"/>
        <v>9967.4066723499873</v>
      </c>
      <c r="V75" s="270">
        <f>V76+V81</f>
        <v>13248.490729136</v>
      </c>
      <c r="W75" s="270">
        <f t="shared" ref="W75:X75" si="64">W76+W81</f>
        <v>9804.8864142660022</v>
      </c>
      <c r="X75" s="270">
        <f t="shared" si="64"/>
        <v>6043.9936189319988</v>
      </c>
      <c r="Y75" s="270">
        <f t="shared" si="61"/>
        <v>9804.6576540549995</v>
      </c>
      <c r="Z75" s="270">
        <f t="shared" si="62"/>
        <v>11778.183661598001</v>
      </c>
      <c r="AA75" s="270"/>
      <c r="AB75" s="270">
        <f t="shared" ref="AB75:AE75" si="65">AB76+AB81</f>
        <v>3562.6504611639998</v>
      </c>
      <c r="AC75" s="270">
        <f t="shared" si="65"/>
        <v>4708.7910351609989</v>
      </c>
      <c r="AD75" s="270">
        <f t="shared" si="65"/>
        <v>5638.227464524999</v>
      </c>
      <c r="AE75" s="270">
        <f t="shared" si="65"/>
        <v>9804.6576540549995</v>
      </c>
      <c r="AF75" s="270">
        <f t="shared" ref="AF75" si="66">AF76+AF81</f>
        <v>4869.1540380599999</v>
      </c>
      <c r="AG75" s="270">
        <f>AG76+AG81</f>
        <v>7782.314561053</v>
      </c>
      <c r="AH75" s="270">
        <f>AH76+AH81</f>
        <v>9383.7485475969988</v>
      </c>
      <c r="AI75" s="270">
        <f>AI76+AI81</f>
        <v>11778.183661598001</v>
      </c>
    </row>
    <row r="76" spans="1:37" x14ac:dyDescent="0.35">
      <c r="B76" s="109" t="s">
        <v>109</v>
      </c>
      <c r="C76" s="80">
        <v>0</v>
      </c>
      <c r="D76" s="80">
        <v>0</v>
      </c>
      <c r="E76" s="80">
        <v>0</v>
      </c>
      <c r="F76" s="80">
        <v>0</v>
      </c>
      <c r="G76" s="80">
        <v>0</v>
      </c>
      <c r="H76" s="80">
        <v>0</v>
      </c>
      <c r="I76" s="80">
        <v>0</v>
      </c>
      <c r="J76" s="353">
        <v>6604.4910050681719</v>
      </c>
      <c r="K76" s="353">
        <v>8011.8723099830004</v>
      </c>
      <c r="L76" s="353">
        <v>15005.536664196998</v>
      </c>
      <c r="M76" s="353">
        <v>10925.093943565</v>
      </c>
      <c r="N76" s="353">
        <v>5684.4727808000007</v>
      </c>
      <c r="O76" s="353">
        <v>13321.363595871999</v>
      </c>
      <c r="P76" s="353">
        <v>14996.555469922998</v>
      </c>
      <c r="Q76" s="353">
        <f>Q78+Q79+Q80+3766</f>
        <v>9090</v>
      </c>
      <c r="R76" s="353">
        <f>15211+R80</f>
        <v>15760</v>
      </c>
      <c r="S76" s="353">
        <f>6710+S80</f>
        <v>6948</v>
      </c>
      <c r="T76" s="353">
        <v>12648.384744919997</v>
      </c>
      <c r="U76" s="353">
        <v>9087.3156723499978</v>
      </c>
      <c r="V76" s="353">
        <v>12571</v>
      </c>
      <c r="W76" s="353">
        <v>9032.9018079000016</v>
      </c>
      <c r="X76" s="353">
        <v>5585.2285028999986</v>
      </c>
      <c r="Y76" s="353">
        <f t="shared" si="61"/>
        <v>9093.7351649100001</v>
      </c>
      <c r="Z76" s="353">
        <f t="shared" si="62"/>
        <v>10979.21773991</v>
      </c>
      <c r="AB76" s="353">
        <v>3272.7908559699999</v>
      </c>
      <c r="AC76" s="353">
        <v>4325.4900419399992</v>
      </c>
      <c r="AD76" s="353">
        <v>5194.9891149299992</v>
      </c>
      <c r="AE76" s="353">
        <v>9093.7351649100001</v>
      </c>
      <c r="AF76" s="353">
        <v>4552.7854059800002</v>
      </c>
      <c r="AG76" s="353">
        <v>7291.82208395</v>
      </c>
      <c r="AH76" s="353">
        <v>8806.5246529199994</v>
      </c>
      <c r="AI76" s="353">
        <v>10979.21773991</v>
      </c>
    </row>
    <row r="77" spans="1:37" x14ac:dyDescent="0.35">
      <c r="B77" s="38" t="s">
        <v>110</v>
      </c>
      <c r="C77" s="80">
        <v>0</v>
      </c>
      <c r="D77" s="80">
        <v>0</v>
      </c>
      <c r="E77" s="80">
        <v>0</v>
      </c>
      <c r="F77" s="80">
        <v>0</v>
      </c>
      <c r="G77" s="80">
        <v>0</v>
      </c>
      <c r="H77" s="80">
        <v>0</v>
      </c>
      <c r="I77" s="80">
        <v>0</v>
      </c>
      <c r="J77" s="352">
        <v>0</v>
      </c>
      <c r="K77" s="352">
        <v>0</v>
      </c>
      <c r="L77" s="352">
        <v>0</v>
      </c>
      <c r="M77" s="352">
        <v>0</v>
      </c>
      <c r="N77" s="352">
        <v>0</v>
      </c>
      <c r="O77" s="352">
        <v>0</v>
      </c>
      <c r="P77" s="352">
        <v>0</v>
      </c>
      <c r="Q77" s="352">
        <v>0</v>
      </c>
      <c r="R77" s="353">
        <v>-1438</v>
      </c>
      <c r="S77" s="353">
        <v>-2228</v>
      </c>
      <c r="T77" s="353">
        <v>-2438.3500739999999</v>
      </c>
      <c r="U77" s="353">
        <v>-1824.07978542</v>
      </c>
      <c r="V77" s="353">
        <v>-1972</v>
      </c>
      <c r="W77" s="353">
        <v>-1761.6623529999999</v>
      </c>
      <c r="X77" s="353">
        <v>-1684.8023730000002</v>
      </c>
      <c r="Y77" s="353">
        <f t="shared" si="61"/>
        <v>-1595.8187049999999</v>
      </c>
      <c r="Z77" s="353">
        <f t="shared" si="62"/>
        <v>-1818.9541789999996</v>
      </c>
      <c r="AB77" s="353">
        <v>-373.676963</v>
      </c>
      <c r="AC77" s="353">
        <v>-717.73543700000005</v>
      </c>
      <c r="AD77" s="353">
        <v>-1142.3132879999998</v>
      </c>
      <c r="AE77" s="353">
        <v>-1595.8187049999999</v>
      </c>
      <c r="AF77" s="353">
        <v>-545.08643599999994</v>
      </c>
      <c r="AG77" s="353">
        <v>-980.09492699999987</v>
      </c>
      <c r="AH77" s="353">
        <v>-1358.43443</v>
      </c>
      <c r="AI77" s="353">
        <v>-1818.9541789999996</v>
      </c>
    </row>
    <row r="78" spans="1:37" x14ac:dyDescent="0.35">
      <c r="B78" s="38" t="s">
        <v>111</v>
      </c>
      <c r="C78" s="80">
        <v>0</v>
      </c>
      <c r="D78" s="80">
        <v>0</v>
      </c>
      <c r="E78" s="80">
        <v>0</v>
      </c>
      <c r="F78" s="80">
        <v>0</v>
      </c>
      <c r="G78" s="80">
        <v>0</v>
      </c>
      <c r="H78" s="80">
        <v>0</v>
      </c>
      <c r="I78" s="80">
        <v>0</v>
      </c>
      <c r="J78" s="353">
        <v>3707</v>
      </c>
      <c r="K78" s="353">
        <v>4624</v>
      </c>
      <c r="L78" s="353">
        <v>8396</v>
      </c>
      <c r="M78" s="353">
        <v>6612</v>
      </c>
      <c r="N78" s="353">
        <v>3049</v>
      </c>
      <c r="O78" s="353">
        <v>6975</v>
      </c>
      <c r="P78" s="353">
        <v>3729.9764609999997</v>
      </c>
      <c r="Q78" s="353">
        <v>2486</v>
      </c>
      <c r="R78" s="353">
        <v>8161</v>
      </c>
      <c r="S78" s="353">
        <v>2802</v>
      </c>
      <c r="T78" s="353">
        <v>6161.1805170000007</v>
      </c>
      <c r="U78" s="353">
        <v>4099.0493842299993</v>
      </c>
      <c r="V78" s="353">
        <v>6193.4530708099992</v>
      </c>
      <c r="W78" s="353">
        <v>3267.7759500000002</v>
      </c>
      <c r="X78" s="353">
        <v>1839.9566359999999</v>
      </c>
      <c r="Y78" s="353">
        <f t="shared" si="61"/>
        <v>3022.6849830000001</v>
      </c>
      <c r="Z78" s="353">
        <f t="shared" si="62"/>
        <v>3788.6562779999999</v>
      </c>
      <c r="AB78" s="353">
        <v>1189.445422</v>
      </c>
      <c r="AC78" s="353">
        <v>1613.8433300000002</v>
      </c>
      <c r="AD78" s="353">
        <v>1866.2580769999997</v>
      </c>
      <c r="AE78" s="353">
        <v>3022.6849830000001</v>
      </c>
      <c r="AF78" s="353">
        <v>1671.7259930000002</v>
      </c>
      <c r="AG78" s="353">
        <v>2547.1608260000003</v>
      </c>
      <c r="AH78" s="353">
        <v>3043.3331889999999</v>
      </c>
      <c r="AI78" s="353">
        <v>3788.6562779999999</v>
      </c>
    </row>
    <row r="79" spans="1:37" x14ac:dyDescent="0.35">
      <c r="B79" s="38" t="s">
        <v>112</v>
      </c>
      <c r="C79" s="80">
        <v>0</v>
      </c>
      <c r="D79" s="80">
        <v>0</v>
      </c>
      <c r="E79" s="80">
        <v>0</v>
      </c>
      <c r="F79" s="80">
        <v>0</v>
      </c>
      <c r="G79" s="80">
        <v>0</v>
      </c>
      <c r="H79" s="80">
        <v>0</v>
      </c>
      <c r="I79" s="80">
        <v>0</v>
      </c>
      <c r="J79" s="353">
        <v>2207</v>
      </c>
      <c r="K79" s="353">
        <v>2357.6245594830007</v>
      </c>
      <c r="L79" s="353">
        <v>4649.383676696998</v>
      </c>
      <c r="M79" s="353">
        <v>2652.5313135649994</v>
      </c>
      <c r="N79" s="353">
        <v>870.04275700000107</v>
      </c>
      <c r="O79" s="353">
        <v>2536.6725315299991</v>
      </c>
      <c r="P79" s="353">
        <v>5301.3009994229997</v>
      </c>
      <c r="Q79" s="353">
        <v>2489</v>
      </c>
      <c r="R79" s="353">
        <v>7050</v>
      </c>
      <c r="S79" s="353">
        <v>3907</v>
      </c>
      <c r="T79" s="353">
        <v>6090.1563589200005</v>
      </c>
      <c r="U79" s="353">
        <v>4850.3678060000002</v>
      </c>
      <c r="V79" s="353">
        <v>6241</v>
      </c>
      <c r="W79" s="353">
        <v>5633.6723649000005</v>
      </c>
      <c r="X79" s="353">
        <v>3647.4772308999995</v>
      </c>
      <c r="Y79" s="353">
        <f t="shared" si="61"/>
        <v>5919.2410379100002</v>
      </c>
      <c r="Z79" s="353">
        <f t="shared" si="62"/>
        <v>7006.0741059100001</v>
      </c>
      <c r="AB79" s="353">
        <v>2025.2333399699996</v>
      </c>
      <c r="AC79" s="353">
        <v>2636.7523549399993</v>
      </c>
      <c r="AD79" s="353">
        <v>3244.0986919299994</v>
      </c>
      <c r="AE79" s="353">
        <v>5919.2410379100002</v>
      </c>
      <c r="AF79" s="353">
        <v>2802.7783539799998</v>
      </c>
      <c r="AG79" s="353">
        <v>4623.8848009499998</v>
      </c>
      <c r="AH79" s="353">
        <v>5625.7232879200001</v>
      </c>
      <c r="AI79" s="353">
        <v>7006.0741059100001</v>
      </c>
    </row>
    <row r="80" spans="1:37" x14ac:dyDescent="0.35">
      <c r="B80" s="38" t="s">
        <v>113</v>
      </c>
      <c r="C80" s="80">
        <v>0</v>
      </c>
      <c r="D80" s="80">
        <v>0</v>
      </c>
      <c r="E80" s="80">
        <v>0</v>
      </c>
      <c r="F80" s="80">
        <v>0</v>
      </c>
      <c r="G80" s="80">
        <v>0</v>
      </c>
      <c r="H80" s="80">
        <v>0</v>
      </c>
      <c r="I80" s="80">
        <v>0</v>
      </c>
      <c r="J80" s="353">
        <v>171.56420906817237</v>
      </c>
      <c r="K80" s="353">
        <v>369.58991049999997</v>
      </c>
      <c r="L80" s="353">
        <v>629.56553649999989</v>
      </c>
      <c r="M80" s="353">
        <v>440.34864599999997</v>
      </c>
      <c r="N80" s="353">
        <v>252.55472829999997</v>
      </c>
      <c r="O80" s="353">
        <v>582.86962259200004</v>
      </c>
      <c r="P80" s="353">
        <v>630.54282149999995</v>
      </c>
      <c r="Q80" s="353">
        <v>349</v>
      </c>
      <c r="R80" s="353">
        <v>549</v>
      </c>
      <c r="S80" s="353">
        <v>238</v>
      </c>
      <c r="T80" s="353">
        <v>397.04786899999993</v>
      </c>
      <c r="U80" s="353">
        <v>137.89848212000001</v>
      </c>
      <c r="V80" s="353">
        <v>137</v>
      </c>
      <c r="W80" s="353">
        <v>131.45349299999998</v>
      </c>
      <c r="X80" s="353">
        <v>97.794635999999997</v>
      </c>
      <c r="Y80" s="353">
        <f t="shared" si="61"/>
        <v>151.809144</v>
      </c>
      <c r="Z80" s="353">
        <f t="shared" si="62"/>
        <v>184.48735600000001</v>
      </c>
      <c r="AB80" s="353">
        <v>58.112093999999999</v>
      </c>
      <c r="AC80" s="353">
        <v>74.894356999999999</v>
      </c>
      <c r="AD80" s="353">
        <v>84.632345999999984</v>
      </c>
      <c r="AE80" s="353">
        <v>151.809144</v>
      </c>
      <c r="AF80" s="353">
        <v>78.281058999999999</v>
      </c>
      <c r="AG80" s="353">
        <v>120.77645700000001</v>
      </c>
      <c r="AH80" s="353">
        <v>137.46817600000003</v>
      </c>
      <c r="AI80" s="353">
        <v>184.48735600000001</v>
      </c>
    </row>
    <row r="81" spans="2:36" x14ac:dyDescent="0.35">
      <c r="B81" s="109" t="s">
        <v>114</v>
      </c>
      <c r="C81" s="80">
        <v>0</v>
      </c>
      <c r="D81" s="80">
        <v>0</v>
      </c>
      <c r="E81" s="80">
        <v>0</v>
      </c>
      <c r="F81" s="80">
        <v>0</v>
      </c>
      <c r="G81" s="80">
        <v>0</v>
      </c>
      <c r="H81" s="80">
        <v>0</v>
      </c>
      <c r="I81" s="80">
        <v>0</v>
      </c>
      <c r="J81" s="353">
        <v>812.39</v>
      </c>
      <c r="K81" s="353">
        <v>877.48</v>
      </c>
      <c r="L81" s="353">
        <v>1037.9099999999999</v>
      </c>
      <c r="M81" s="353">
        <v>584.03</v>
      </c>
      <c r="N81" s="353">
        <v>620.78000000000009</v>
      </c>
      <c r="O81" s="353">
        <v>1098.49</v>
      </c>
      <c r="P81" s="353">
        <v>947.48</v>
      </c>
      <c r="Q81" s="353">
        <v>793</v>
      </c>
      <c r="R81" s="353">
        <v>930</v>
      </c>
      <c r="S81" s="353">
        <v>472</v>
      </c>
      <c r="T81" s="353">
        <v>1053.8799999999799</v>
      </c>
      <c r="U81" s="353">
        <v>880.09099999999</v>
      </c>
      <c r="V81" s="353">
        <v>677.49072913600003</v>
      </c>
      <c r="W81" s="353">
        <v>771.98460636600009</v>
      </c>
      <c r="X81" s="353">
        <v>458.76511603199998</v>
      </c>
      <c r="Y81" s="353">
        <f t="shared" si="61"/>
        <v>710.92248914499999</v>
      </c>
      <c r="Z81" s="353">
        <f t="shared" si="62"/>
        <v>798.96592168800009</v>
      </c>
      <c r="AB81" s="353">
        <v>289.85960519399998</v>
      </c>
      <c r="AC81" s="353">
        <v>383.30099322099994</v>
      </c>
      <c r="AD81" s="353">
        <v>443.23834959500005</v>
      </c>
      <c r="AE81" s="353">
        <v>710.92248914499999</v>
      </c>
      <c r="AF81" s="353">
        <v>316.36863208</v>
      </c>
      <c r="AG81" s="353">
        <v>490.49247710299994</v>
      </c>
      <c r="AH81" s="353">
        <v>577.22389467699998</v>
      </c>
      <c r="AI81" s="353">
        <v>798.96592168800009</v>
      </c>
    </row>
    <row r="82" spans="2:36" x14ac:dyDescent="0.35">
      <c r="B82" s="34" t="s">
        <v>232</v>
      </c>
      <c r="J82" s="270">
        <f>J83</f>
        <v>5473.127119146764</v>
      </c>
      <c r="K82" s="270">
        <f t="shared" ref="K82:U82" si="67">K83</f>
        <v>6892.9856089445111</v>
      </c>
      <c r="L82" s="270">
        <f t="shared" si="67"/>
        <v>7262.6797418088463</v>
      </c>
      <c r="M82" s="270">
        <f t="shared" si="67"/>
        <v>7873.212781045966</v>
      </c>
      <c r="N82" s="270">
        <f t="shared" si="67"/>
        <v>8190.3902448162607</v>
      </c>
      <c r="O82" s="270">
        <f t="shared" si="67"/>
        <v>7162.2978646424126</v>
      </c>
      <c r="P82" s="270">
        <f t="shared" si="67"/>
        <v>7236.3273061999998</v>
      </c>
      <c r="Q82" s="270">
        <f t="shared" si="67"/>
        <v>5599</v>
      </c>
      <c r="R82" s="270">
        <f t="shared" si="67"/>
        <v>4448</v>
      </c>
      <c r="S82" s="270">
        <f t="shared" si="67"/>
        <v>4004</v>
      </c>
      <c r="T82" s="270">
        <f t="shared" si="67"/>
        <v>5594.2266211395499</v>
      </c>
      <c r="U82" s="270">
        <f t="shared" si="67"/>
        <v>4128.8195792623801</v>
      </c>
      <c r="V82" s="270">
        <f>V83</f>
        <v>5543</v>
      </c>
      <c r="W82" s="270">
        <f t="shared" ref="W82:X82" si="68">W83</f>
        <v>5478.213125326999</v>
      </c>
      <c r="X82" s="270">
        <f t="shared" si="68"/>
        <v>5731.2173551339993</v>
      </c>
      <c r="Y82" s="270">
        <f t="shared" si="61"/>
        <v>4293.9924029229996</v>
      </c>
      <c r="Z82" s="270">
        <f t="shared" si="62"/>
        <v>5767.7046405780002</v>
      </c>
      <c r="AA82" s="270"/>
      <c r="AB82" s="270">
        <f t="shared" ref="AB82:AI82" si="69">AB83</f>
        <v>1534.1454278440001</v>
      </c>
      <c r="AC82" s="270">
        <f t="shared" si="69"/>
        <v>2467.8856770509997</v>
      </c>
      <c r="AD82" s="270">
        <f t="shared" si="69"/>
        <v>3328.5894701009997</v>
      </c>
      <c r="AE82" s="270">
        <f t="shared" si="69"/>
        <v>4293.9924029229996</v>
      </c>
      <c r="AF82" s="270">
        <f t="shared" si="69"/>
        <v>2111.4403963919999</v>
      </c>
      <c r="AG82" s="270">
        <f t="shared" si="69"/>
        <v>3323.3312097860003</v>
      </c>
      <c r="AH82" s="270">
        <f t="shared" si="69"/>
        <v>4292.6334774160005</v>
      </c>
      <c r="AI82" s="270">
        <f t="shared" si="69"/>
        <v>5767.7046405780002</v>
      </c>
    </row>
    <row r="83" spans="2:36" x14ac:dyDescent="0.35">
      <c r="B83" s="109" t="s">
        <v>115</v>
      </c>
      <c r="C83" s="80">
        <v>0</v>
      </c>
      <c r="D83" s="80">
        <v>0</v>
      </c>
      <c r="E83" s="80">
        <v>0</v>
      </c>
      <c r="F83" s="80">
        <v>0</v>
      </c>
      <c r="G83" s="80">
        <v>0</v>
      </c>
      <c r="H83" s="80">
        <v>0</v>
      </c>
      <c r="I83" s="80">
        <v>0</v>
      </c>
      <c r="J83" s="353">
        <v>5473.127119146764</v>
      </c>
      <c r="K83" s="353">
        <v>6892.9856089445111</v>
      </c>
      <c r="L83" s="353">
        <v>7262.6797418088463</v>
      </c>
      <c r="M83" s="353">
        <v>7873.212781045966</v>
      </c>
      <c r="N83" s="353">
        <v>8190.3902448162607</v>
      </c>
      <c r="O83" s="353">
        <v>7162.2978646424126</v>
      </c>
      <c r="P83" s="353">
        <v>7236.3273061999998</v>
      </c>
      <c r="Q83" s="353">
        <v>5599</v>
      </c>
      <c r="R83" s="353">
        <v>4448</v>
      </c>
      <c r="S83" s="353">
        <v>4004</v>
      </c>
      <c r="T83" s="353">
        <v>5594.2266211395499</v>
      </c>
      <c r="U83" s="353">
        <v>4128.8195792623801</v>
      </c>
      <c r="V83" s="353">
        <v>5543</v>
      </c>
      <c r="W83" s="353">
        <v>5478.213125326999</v>
      </c>
      <c r="X83" s="353">
        <v>5731.2173551339993</v>
      </c>
      <c r="Y83" s="353">
        <f t="shared" si="61"/>
        <v>4293.9924029229996</v>
      </c>
      <c r="Z83" s="353">
        <f t="shared" si="62"/>
        <v>5767.7046405780002</v>
      </c>
      <c r="AB83" s="353">
        <v>1534.1454278440001</v>
      </c>
      <c r="AC83" s="353">
        <v>2467.8856770509997</v>
      </c>
      <c r="AD83" s="353">
        <v>3328.5894701009997</v>
      </c>
      <c r="AE83" s="353">
        <v>4293.9924029229996</v>
      </c>
      <c r="AF83" s="353">
        <v>2111.4403963919999</v>
      </c>
      <c r="AG83" s="353">
        <v>3323.3312097860003</v>
      </c>
      <c r="AH83" s="353">
        <v>4292.6334774160005</v>
      </c>
      <c r="AI83" s="353">
        <v>5767.7046405780002</v>
      </c>
    </row>
    <row r="85" spans="2:36" x14ac:dyDescent="0.35">
      <c r="B85" s="6" t="s">
        <v>338</v>
      </c>
      <c r="C85">
        <v>0</v>
      </c>
      <c r="D85">
        <v>0</v>
      </c>
      <c r="E85">
        <v>0</v>
      </c>
      <c r="F85">
        <v>0</v>
      </c>
      <c r="G85">
        <v>0</v>
      </c>
      <c r="H85">
        <v>0</v>
      </c>
      <c r="I85">
        <v>0</v>
      </c>
      <c r="J85" s="270">
        <f>J86</f>
        <v>11311.278000000002</v>
      </c>
      <c r="K85" s="270">
        <f t="shared" ref="K85:U85" si="70">K86</f>
        <v>9690.6340000000018</v>
      </c>
      <c r="L85" s="270">
        <f t="shared" si="70"/>
        <v>9341.6831000000002</v>
      </c>
      <c r="M85" s="270">
        <f t="shared" si="70"/>
        <v>6825.6453000000001</v>
      </c>
      <c r="N85" s="270">
        <f t="shared" si="70"/>
        <v>3105.5553</v>
      </c>
      <c r="O85" s="270">
        <f t="shared" si="70"/>
        <v>1433.9327997137234</v>
      </c>
      <c r="P85" s="270">
        <f t="shared" si="70"/>
        <v>1162.9965996999999</v>
      </c>
      <c r="Q85" s="270">
        <f t="shared" si="70"/>
        <v>3665.5</v>
      </c>
      <c r="R85" s="270">
        <f t="shared" si="70"/>
        <v>5241.5</v>
      </c>
      <c r="S85" s="270">
        <f t="shared" si="70"/>
        <v>8029</v>
      </c>
      <c r="T85" s="270">
        <f t="shared" si="70"/>
        <v>5332.7130985999993</v>
      </c>
      <c r="U85" s="270">
        <f t="shared" si="70"/>
        <v>10183.406699540001</v>
      </c>
      <c r="V85" s="270">
        <f>V86</f>
        <v>9759.4069472499996</v>
      </c>
      <c r="W85" s="270">
        <f t="shared" ref="W85:X85" si="71">W86</f>
        <v>6434.8743978319999</v>
      </c>
      <c r="X85" s="270">
        <f t="shared" si="71"/>
        <v>9033.4202364360008</v>
      </c>
      <c r="Y85" s="270">
        <f>AE85</f>
        <v>4046.7786151459995</v>
      </c>
      <c r="Z85" s="270">
        <f>AI85</f>
        <v>2555.5768113600002</v>
      </c>
      <c r="AA85" s="258"/>
      <c r="AB85" s="270">
        <f t="shared" ref="AB85:AI85" si="72">AB86</f>
        <v>1232.152086132</v>
      </c>
      <c r="AC85" s="270">
        <f t="shared" si="72"/>
        <v>2136.4539061940004</v>
      </c>
      <c r="AD85" s="270">
        <f t="shared" si="72"/>
        <v>3358.9308155340004</v>
      </c>
      <c r="AE85" s="270">
        <f t="shared" si="72"/>
        <v>4046.7786151459995</v>
      </c>
      <c r="AF85" s="270">
        <f t="shared" si="72"/>
        <v>388.35247375099999</v>
      </c>
      <c r="AG85" s="270">
        <f t="shared" si="72"/>
        <v>606.95361849699998</v>
      </c>
      <c r="AH85" s="270">
        <f t="shared" si="72"/>
        <v>1257.5699832</v>
      </c>
      <c r="AI85" s="270">
        <f t="shared" si="72"/>
        <v>2555.5768113600002</v>
      </c>
    </row>
    <row r="86" spans="2:36" x14ac:dyDescent="0.35">
      <c r="B86" s="6" t="s">
        <v>231</v>
      </c>
      <c r="J86" s="270">
        <v>11311.278000000002</v>
      </c>
      <c r="K86" s="270">
        <v>9690.6340000000018</v>
      </c>
      <c r="L86" s="270">
        <v>9341.6831000000002</v>
      </c>
      <c r="M86" s="270">
        <v>6825.6453000000001</v>
      </c>
      <c r="N86" s="270">
        <v>3105.5553</v>
      </c>
      <c r="O86" s="270">
        <v>1433.9327997137234</v>
      </c>
      <c r="P86" s="270">
        <v>1162.9965996999999</v>
      </c>
      <c r="Q86" s="270">
        <v>3665.5</v>
      </c>
      <c r="R86" s="270">
        <v>5241.5</v>
      </c>
      <c r="S86" s="270">
        <v>8029</v>
      </c>
      <c r="T86" s="270">
        <v>5332.7130985999993</v>
      </c>
      <c r="U86" s="270">
        <v>10183.406699540001</v>
      </c>
      <c r="V86" s="270">
        <v>9759.4069472499996</v>
      </c>
      <c r="W86" s="270">
        <v>6434.8743978319999</v>
      </c>
      <c r="X86" s="270">
        <v>9033.4202364360008</v>
      </c>
      <c r="Y86" s="270">
        <f>AE86</f>
        <v>4046.7786151459995</v>
      </c>
      <c r="Z86" s="270">
        <f>AI86</f>
        <v>2555.5768113600002</v>
      </c>
      <c r="AA86" s="258"/>
      <c r="AB86" s="270">
        <v>1232.152086132</v>
      </c>
      <c r="AC86" s="270">
        <v>2136.4539061940004</v>
      </c>
      <c r="AD86" s="270">
        <v>3358.9308155340004</v>
      </c>
      <c r="AE86" s="270">
        <v>4046.7786151459995</v>
      </c>
      <c r="AF86" s="270">
        <v>388.35247375099999</v>
      </c>
      <c r="AG86" s="270">
        <v>606.95361849699998</v>
      </c>
      <c r="AH86" s="270">
        <v>1257.5699832</v>
      </c>
      <c r="AI86" s="270">
        <v>2555.5768113600002</v>
      </c>
    </row>
    <row r="88" spans="2:36" x14ac:dyDescent="0.35">
      <c r="B88" s="6" t="s">
        <v>144</v>
      </c>
      <c r="C88">
        <f t="shared" ref="C88:I88" si="73">SUM(C90:C92)</f>
        <v>0</v>
      </c>
      <c r="D88">
        <f t="shared" si="73"/>
        <v>0</v>
      </c>
      <c r="E88">
        <f t="shared" si="73"/>
        <v>0</v>
      </c>
      <c r="F88">
        <f t="shared" si="73"/>
        <v>0</v>
      </c>
      <c r="G88">
        <f t="shared" si="73"/>
        <v>0</v>
      </c>
      <c r="H88">
        <f t="shared" si="73"/>
        <v>0</v>
      </c>
      <c r="I88">
        <f t="shared" si="73"/>
        <v>0</v>
      </c>
      <c r="J88" s="270">
        <f>J90</f>
        <v>13500.787268</v>
      </c>
      <c r="K88" s="270">
        <f>K90</f>
        <v>14734.245671000001</v>
      </c>
      <c r="L88" s="270">
        <f>L90</f>
        <v>9133.092102999999</v>
      </c>
      <c r="M88" s="270">
        <f t="shared" ref="M88:S88" si="74">M90+M92</f>
        <v>12232.363108000001</v>
      </c>
      <c r="N88" s="270">
        <f t="shared" si="74"/>
        <v>15388.099319000001</v>
      </c>
      <c r="O88" s="270">
        <f t="shared" si="74"/>
        <v>15552.612537643616</v>
      </c>
      <c r="P88" s="270">
        <f t="shared" si="74"/>
        <v>14542.765119899999</v>
      </c>
      <c r="Q88" s="270">
        <f t="shared" si="74"/>
        <v>21630.5</v>
      </c>
      <c r="R88" s="270">
        <f t="shared" si="74"/>
        <v>17664</v>
      </c>
      <c r="S88" s="270">
        <f t="shared" si="74"/>
        <v>21444</v>
      </c>
      <c r="T88" s="270">
        <v>17471.041009957022</v>
      </c>
      <c r="U88" s="270">
        <v>10856.081974279859</v>
      </c>
      <c r="V88" s="270">
        <v>5821.1067476169992</v>
      </c>
      <c r="W88" s="270">
        <v>7568.5571464860004</v>
      </c>
      <c r="X88" s="270">
        <v>6830.0391946440004</v>
      </c>
      <c r="Y88" s="270">
        <f>AE88</f>
        <v>3248.8976140169993</v>
      </c>
      <c r="Z88" s="270">
        <f>AI88</f>
        <v>263.93048684300004</v>
      </c>
      <c r="AA88" s="258"/>
      <c r="AB88" s="270">
        <v>907.80936444399993</v>
      </c>
      <c r="AC88" s="270">
        <v>1643.4332773810002</v>
      </c>
      <c r="AD88" s="270">
        <v>2393.8554574689997</v>
      </c>
      <c r="AE88" s="270">
        <v>3248.8976140169993</v>
      </c>
      <c r="AF88" s="270">
        <v>42.196679971999998</v>
      </c>
      <c r="AG88" s="270">
        <v>35.976031980000009</v>
      </c>
      <c r="AH88" s="270">
        <v>79.615108894000016</v>
      </c>
      <c r="AI88" s="270">
        <v>263.93048684300004</v>
      </c>
    </row>
    <row r="89" spans="2:36" x14ac:dyDescent="0.35">
      <c r="B89" s="6" t="s">
        <v>231</v>
      </c>
      <c r="J89" s="270">
        <f>J90</f>
        <v>13500.787268</v>
      </c>
      <c r="K89" s="270">
        <f t="shared" ref="K89:U89" si="75">K90</f>
        <v>14734.245671000001</v>
      </c>
      <c r="L89" s="270">
        <f t="shared" si="75"/>
        <v>9133.092102999999</v>
      </c>
      <c r="M89" s="270">
        <f t="shared" si="75"/>
        <v>12232.363108000001</v>
      </c>
      <c r="N89" s="270">
        <f t="shared" si="75"/>
        <v>15361.691039000001</v>
      </c>
      <c r="O89" s="270">
        <f t="shared" si="75"/>
        <v>14348.867520062982</v>
      </c>
      <c r="P89" s="270">
        <f t="shared" si="75"/>
        <v>14542.765119899999</v>
      </c>
      <c r="Q89" s="270">
        <f t="shared" si="75"/>
        <v>18603</v>
      </c>
      <c r="R89" s="270">
        <f t="shared" si="75"/>
        <v>13232</v>
      </c>
      <c r="S89" s="270">
        <f t="shared" si="75"/>
        <v>16847</v>
      </c>
      <c r="T89" s="270">
        <f t="shared" si="75"/>
        <v>14015.671088350002</v>
      </c>
      <c r="U89" s="270">
        <f t="shared" si="75"/>
        <v>7148.9922321100003</v>
      </c>
      <c r="V89" s="270">
        <f>V90</f>
        <v>4235.3127476169993</v>
      </c>
      <c r="W89" s="270">
        <f t="shared" ref="W89:X89" si="76">W90</f>
        <v>4151.9325505449997</v>
      </c>
      <c r="X89" s="270">
        <f t="shared" si="76"/>
        <v>6826.2512498330007</v>
      </c>
      <c r="Y89" s="270">
        <f>AE89</f>
        <v>3188.3907698389994</v>
      </c>
      <c r="Z89" s="270">
        <f>AI89</f>
        <v>263.93048684300004</v>
      </c>
      <c r="AA89" s="258"/>
      <c r="AB89" s="270">
        <f t="shared" ref="AB89:AI89" si="77">AB90</f>
        <v>907.80936444399993</v>
      </c>
      <c r="AC89" s="270">
        <f t="shared" si="77"/>
        <v>1643.4332773810002</v>
      </c>
      <c r="AD89" s="270">
        <f t="shared" si="77"/>
        <v>2393.8554574689997</v>
      </c>
      <c r="AE89" s="270">
        <f t="shared" si="77"/>
        <v>3188.3907698389994</v>
      </c>
      <c r="AF89" s="270">
        <f t="shared" si="77"/>
        <v>42.196679971999998</v>
      </c>
      <c r="AG89" s="270">
        <f t="shared" si="77"/>
        <v>35.976031980000009</v>
      </c>
      <c r="AH89" s="270">
        <f t="shared" si="77"/>
        <v>79.615108894000016</v>
      </c>
      <c r="AI89" s="270">
        <f t="shared" si="77"/>
        <v>263.93048684300004</v>
      </c>
    </row>
    <row r="90" spans="2:36" x14ac:dyDescent="0.35">
      <c r="B90" s="109" t="s">
        <v>124</v>
      </c>
      <c r="C90" s="80">
        <v>0</v>
      </c>
      <c r="D90" s="80">
        <v>0</v>
      </c>
      <c r="E90" s="80">
        <v>0</v>
      </c>
      <c r="F90" s="80">
        <v>0</v>
      </c>
      <c r="G90" s="80">
        <v>0</v>
      </c>
      <c r="H90" s="80">
        <v>0</v>
      </c>
      <c r="I90" s="80">
        <v>0</v>
      </c>
      <c r="J90" s="353">
        <v>13500.787268</v>
      </c>
      <c r="K90" s="353">
        <v>14734.245671000001</v>
      </c>
      <c r="L90" s="353">
        <v>9133.092102999999</v>
      </c>
      <c r="M90" s="353">
        <v>12232.363108000001</v>
      </c>
      <c r="N90" s="353">
        <v>15361.691039000001</v>
      </c>
      <c r="O90" s="353">
        <v>14348.867520062982</v>
      </c>
      <c r="P90" s="353">
        <v>14542.765119899999</v>
      </c>
      <c r="Q90" s="353">
        <f>9657+8946</f>
        <v>18603</v>
      </c>
      <c r="R90" s="353">
        <v>13232</v>
      </c>
      <c r="S90" s="353">
        <f>9426+7421</f>
        <v>16847</v>
      </c>
      <c r="T90" s="353">
        <v>14015.671088350002</v>
      </c>
      <c r="U90" s="353">
        <v>7148.9922321100003</v>
      </c>
      <c r="V90" s="353">
        <v>4235.3127476169993</v>
      </c>
      <c r="W90" s="353">
        <v>4151.9325505449997</v>
      </c>
      <c r="X90" s="353">
        <v>6826.2512498330007</v>
      </c>
      <c r="Y90" s="353">
        <f>AE90</f>
        <v>3188.3907698389994</v>
      </c>
      <c r="Z90" s="353">
        <f>AI90</f>
        <v>263.93048684300004</v>
      </c>
      <c r="AB90" s="353">
        <v>907.80936444399993</v>
      </c>
      <c r="AC90" s="353">
        <v>1643.4332773810002</v>
      </c>
      <c r="AD90" s="353">
        <v>2393.8554574689997</v>
      </c>
      <c r="AE90" s="353">
        <v>3188.3907698389994</v>
      </c>
      <c r="AF90" s="353">
        <v>42.196679971999998</v>
      </c>
      <c r="AG90" s="353">
        <v>35.976031980000009</v>
      </c>
      <c r="AH90" s="353">
        <v>79.615108894000016</v>
      </c>
      <c r="AI90" s="353">
        <v>263.93048684300004</v>
      </c>
    </row>
    <row r="91" spans="2:36" x14ac:dyDescent="0.35">
      <c r="B91" s="6" t="s">
        <v>232</v>
      </c>
      <c r="J91" s="270">
        <f t="shared" ref="J91:X91" si="78">J92</f>
        <v>0</v>
      </c>
      <c r="K91" s="270">
        <f t="shared" si="78"/>
        <v>0</v>
      </c>
      <c r="L91" s="270">
        <f t="shared" si="78"/>
        <v>0</v>
      </c>
      <c r="M91" s="270">
        <f t="shared" si="78"/>
        <v>0</v>
      </c>
      <c r="N91" s="270">
        <f t="shared" si="78"/>
        <v>26.408279999999998</v>
      </c>
      <c r="O91" s="270">
        <f t="shared" si="78"/>
        <v>1203.745017580633</v>
      </c>
      <c r="P91" s="270">
        <f t="shared" si="78"/>
        <v>0</v>
      </c>
      <c r="Q91" s="270">
        <f t="shared" si="78"/>
        <v>3027.5</v>
      </c>
      <c r="R91" s="270">
        <f t="shared" si="78"/>
        <v>4432</v>
      </c>
      <c r="S91" s="270">
        <f t="shared" si="78"/>
        <v>4597</v>
      </c>
      <c r="T91" s="270">
        <f t="shared" si="78"/>
        <v>3455.3699216070199</v>
      </c>
      <c r="U91" s="270">
        <f t="shared" si="78"/>
        <v>3707.0897421698596</v>
      </c>
      <c r="V91" s="270">
        <f t="shared" si="78"/>
        <v>1585.7940000000001</v>
      </c>
      <c r="W91" s="270">
        <f t="shared" si="78"/>
        <v>3416.6245959410003</v>
      </c>
      <c r="X91" s="270">
        <f t="shared" si="78"/>
        <v>3.787944811</v>
      </c>
      <c r="Y91" s="270">
        <f>AE91</f>
        <v>60.506844178000001</v>
      </c>
      <c r="Z91" s="270">
        <f>AI91</f>
        <v>0</v>
      </c>
      <c r="AA91" s="258"/>
      <c r="AB91" s="270">
        <f t="shared" ref="AB91:AI91" si="79">AB92</f>
        <v>0</v>
      </c>
      <c r="AC91" s="270">
        <f t="shared" si="79"/>
        <v>0</v>
      </c>
      <c r="AD91" s="270">
        <f t="shared" si="79"/>
        <v>0</v>
      </c>
      <c r="AE91" s="270">
        <f t="shared" si="79"/>
        <v>60.506844178000001</v>
      </c>
      <c r="AF91" s="270">
        <f t="shared" si="79"/>
        <v>0</v>
      </c>
      <c r="AG91" s="270">
        <f t="shared" si="79"/>
        <v>0</v>
      </c>
      <c r="AH91" s="270">
        <f t="shared" si="79"/>
        <v>0</v>
      </c>
      <c r="AI91" s="270">
        <f t="shared" si="79"/>
        <v>0</v>
      </c>
      <c r="AJ91" s="258"/>
    </row>
    <row r="92" spans="2:36" x14ac:dyDescent="0.35">
      <c r="B92" s="111" t="s">
        <v>115</v>
      </c>
      <c r="C92" s="80">
        <v>0</v>
      </c>
      <c r="D92" s="80">
        <v>0</v>
      </c>
      <c r="E92" s="80">
        <v>0</v>
      </c>
      <c r="F92" s="80">
        <v>0</v>
      </c>
      <c r="G92" s="80">
        <v>0</v>
      </c>
      <c r="H92" s="80">
        <v>0</v>
      </c>
      <c r="I92" s="80">
        <v>0</v>
      </c>
      <c r="J92" s="352">
        <v>0</v>
      </c>
      <c r="K92" s="352">
        <v>0</v>
      </c>
      <c r="L92" s="352">
        <v>0</v>
      </c>
      <c r="M92" s="352">
        <v>0</v>
      </c>
      <c r="N92" s="353">
        <v>26.408279999999998</v>
      </c>
      <c r="O92" s="353">
        <v>1203.745017580633</v>
      </c>
      <c r="P92" s="353">
        <v>0</v>
      </c>
      <c r="Q92" s="353">
        <v>3027.5</v>
      </c>
      <c r="R92" s="353">
        <v>4432</v>
      </c>
      <c r="S92" s="353">
        <v>4597</v>
      </c>
      <c r="T92" s="353">
        <v>3455.3699216070199</v>
      </c>
      <c r="U92" s="353">
        <v>3707.0897421698596</v>
      </c>
      <c r="V92" s="353">
        <v>1585.7940000000001</v>
      </c>
      <c r="W92" s="353">
        <v>3416.6245959410003</v>
      </c>
      <c r="X92" s="353">
        <v>3.787944811</v>
      </c>
      <c r="Y92" s="353">
        <f>AE92</f>
        <v>60.506844178000001</v>
      </c>
      <c r="Z92" s="353">
        <f>AI92</f>
        <v>0</v>
      </c>
      <c r="AB92" s="353">
        <v>0</v>
      </c>
      <c r="AC92" s="353">
        <v>0</v>
      </c>
      <c r="AD92" s="353">
        <v>0</v>
      </c>
      <c r="AE92" s="353">
        <v>60.506844178000001</v>
      </c>
      <c r="AF92" s="353">
        <v>0</v>
      </c>
      <c r="AG92" s="353">
        <v>0</v>
      </c>
      <c r="AH92" s="353">
        <v>0</v>
      </c>
      <c r="AI92" s="353">
        <v>0</v>
      </c>
    </row>
    <row r="93" spans="2:36" x14ac:dyDescent="0.35">
      <c r="B93" s="50"/>
      <c r="C93" s="80"/>
      <c r="D93" s="80"/>
      <c r="E93" s="80"/>
      <c r="F93" s="80"/>
      <c r="G93" s="80"/>
      <c r="H93" s="80"/>
      <c r="I93" s="80"/>
      <c r="J93" s="353"/>
      <c r="K93" s="353"/>
      <c r="L93" s="353"/>
      <c r="M93" s="353"/>
      <c r="N93" s="353"/>
      <c r="O93" s="353"/>
      <c r="P93" s="353"/>
      <c r="Q93" s="353"/>
      <c r="R93" s="353"/>
      <c r="S93" s="353"/>
      <c r="T93" s="353"/>
      <c r="U93" s="353"/>
      <c r="V93" s="353"/>
      <c r="W93" s="353"/>
      <c r="X93" s="353"/>
      <c r="Y93" s="353"/>
      <c r="Z93" s="353"/>
      <c r="AB93" s="353"/>
      <c r="AC93" s="353"/>
      <c r="AD93" s="353"/>
      <c r="AE93" s="353"/>
      <c r="AF93" s="353"/>
      <c r="AG93" s="353"/>
      <c r="AH93" s="353"/>
      <c r="AI93" s="353"/>
    </row>
    <row r="94" spans="2:36" x14ac:dyDescent="0.35">
      <c r="B94" s="6" t="s">
        <v>94</v>
      </c>
      <c r="C94">
        <v>0</v>
      </c>
      <c r="D94">
        <v>0</v>
      </c>
      <c r="E94">
        <v>0</v>
      </c>
      <c r="F94">
        <v>0</v>
      </c>
      <c r="G94">
        <v>0</v>
      </c>
      <c r="H94">
        <v>0</v>
      </c>
      <c r="I94">
        <v>0</v>
      </c>
      <c r="J94" s="270">
        <f>J96+J97</f>
        <v>2198.1353422658976</v>
      </c>
      <c r="K94" s="270">
        <f>K96+K97</f>
        <v>2055.0242200659877</v>
      </c>
      <c r="L94" s="270">
        <v>1958.3752230729758</v>
      </c>
      <c r="M94" s="270">
        <f t="shared" ref="M94:S94" si="80">M96+M97</f>
        <v>1940.3558715173137</v>
      </c>
      <c r="N94" s="270">
        <f t="shared" si="80"/>
        <v>1993.9342736956064</v>
      </c>
      <c r="O94" s="270">
        <f t="shared" si="80"/>
        <v>1056.5952108877632</v>
      </c>
      <c r="P94" s="270">
        <f t="shared" si="80"/>
        <v>366.85280620000003</v>
      </c>
      <c r="Q94" s="270">
        <f t="shared" si="80"/>
        <v>313.5</v>
      </c>
      <c r="R94" s="270">
        <f t="shared" si="80"/>
        <v>255.5</v>
      </c>
      <c r="S94" s="270">
        <f t="shared" si="80"/>
        <v>247</v>
      </c>
      <c r="T94" s="270">
        <v>308.50411882499998</v>
      </c>
      <c r="U94" s="270">
        <v>270.09220102500001</v>
      </c>
      <c r="V94" s="270">
        <v>211.29589940899996</v>
      </c>
      <c r="W94" s="270">
        <v>172.98763125000005</v>
      </c>
      <c r="X94" s="270">
        <v>157.97282061599998</v>
      </c>
      <c r="Y94" s="270">
        <f>AE94</f>
        <v>130.21130049999999</v>
      </c>
      <c r="Z94" s="270">
        <f>AI94</f>
        <v>41.947556999999996</v>
      </c>
      <c r="AA94" s="258"/>
      <c r="AB94" s="270">
        <v>32.158383999999998</v>
      </c>
      <c r="AC94" s="270">
        <v>67.513530499999987</v>
      </c>
      <c r="AD94" s="270">
        <v>101.04677049999999</v>
      </c>
      <c r="AE94" s="270">
        <v>130.21130049999999</v>
      </c>
      <c r="AF94" s="270">
        <v>11.574590000000002</v>
      </c>
      <c r="AG94" s="270">
        <v>18.476850000000002</v>
      </c>
      <c r="AH94" s="270">
        <v>28.580096999999999</v>
      </c>
      <c r="AI94" s="270">
        <v>41.947556999999996</v>
      </c>
    </row>
    <row r="95" spans="2:36" x14ac:dyDescent="0.35">
      <c r="B95" s="6" t="s">
        <v>231</v>
      </c>
      <c r="J95" s="270">
        <f>J96+J97</f>
        <v>2198.1353422658976</v>
      </c>
      <c r="K95" s="270">
        <f t="shared" ref="K95:U95" si="81">K96+K97</f>
        <v>2055.0242200659877</v>
      </c>
      <c r="L95" s="270">
        <f t="shared" si="81"/>
        <v>1958.3752230729758</v>
      </c>
      <c r="M95" s="270">
        <f>M96+M97</f>
        <v>1940.3558715173137</v>
      </c>
      <c r="N95" s="270">
        <f>N96+N97</f>
        <v>1993.9342736956064</v>
      </c>
      <c r="O95" s="270">
        <f>O96+O97</f>
        <v>1056.5952108877632</v>
      </c>
      <c r="P95" s="270">
        <f>P96+P97</f>
        <v>366.85280620000003</v>
      </c>
      <c r="Q95" s="270">
        <f t="shared" si="81"/>
        <v>313.5</v>
      </c>
      <c r="R95" s="270">
        <f t="shared" si="81"/>
        <v>255.5</v>
      </c>
      <c r="S95" s="270">
        <f t="shared" si="81"/>
        <v>247</v>
      </c>
      <c r="T95" s="270">
        <f t="shared" si="81"/>
        <v>308.50411882499998</v>
      </c>
      <c r="U95" s="270">
        <f t="shared" si="81"/>
        <v>270.09220102500001</v>
      </c>
      <c r="V95" s="270">
        <f>V96+V97</f>
        <v>211.29589940899993</v>
      </c>
      <c r="W95" s="270">
        <f>W96+W97</f>
        <v>172.98763125000005</v>
      </c>
      <c r="X95" s="270">
        <f t="shared" ref="X95" si="82">X96+X97</f>
        <v>157.97282061599998</v>
      </c>
      <c r="Y95" s="270">
        <f>AE95</f>
        <v>130.21130049999999</v>
      </c>
      <c r="Z95" s="270">
        <f>AI95</f>
        <v>41.947556999999996</v>
      </c>
      <c r="AA95" s="258"/>
      <c r="AB95" s="270">
        <f t="shared" ref="AB95:AE95" si="83">AB96+AB97</f>
        <v>32.158383999999998</v>
      </c>
      <c r="AC95" s="270">
        <f t="shared" si="83"/>
        <v>67.513530499999987</v>
      </c>
      <c r="AD95" s="270">
        <f t="shared" si="83"/>
        <v>101.04677049999999</v>
      </c>
      <c r="AE95" s="270">
        <f t="shared" si="83"/>
        <v>130.21130049999999</v>
      </c>
      <c r="AF95" s="270">
        <f t="shared" ref="AF95:AG95" si="84">AF96+AF97</f>
        <v>11.574590000000002</v>
      </c>
      <c r="AG95" s="270">
        <f t="shared" si="84"/>
        <v>18.476850000000002</v>
      </c>
      <c r="AH95" s="270">
        <f t="shared" ref="AH95:AI95" si="85">AH96+AH97</f>
        <v>28.580096999999999</v>
      </c>
      <c r="AI95" s="270">
        <f t="shared" si="85"/>
        <v>41.947556999999996</v>
      </c>
    </row>
    <row r="96" spans="2:36" x14ac:dyDescent="0.35">
      <c r="B96" s="109" t="s">
        <v>109</v>
      </c>
      <c r="C96" s="80">
        <v>0</v>
      </c>
      <c r="D96" s="80">
        <v>0</v>
      </c>
      <c r="E96" s="80">
        <v>0</v>
      </c>
      <c r="F96" s="80">
        <v>0</v>
      </c>
      <c r="G96" s="80">
        <v>0</v>
      </c>
      <c r="H96" s="80">
        <v>0</v>
      </c>
      <c r="I96" s="80">
        <v>0</v>
      </c>
      <c r="J96" s="353">
        <v>800.76068800000007</v>
      </c>
      <c r="K96" s="353">
        <v>306.86866500000008</v>
      </c>
      <c r="L96" s="353">
        <v>46.102167000000001</v>
      </c>
      <c r="M96" s="353">
        <v>-6.0327000000000019</v>
      </c>
      <c r="N96" s="353">
        <v>0.63595999999999975</v>
      </c>
      <c r="O96" s="353">
        <v>486.17843288999984</v>
      </c>
      <c r="P96" s="353">
        <v>214.09301320000003</v>
      </c>
      <c r="Q96" s="353">
        <f>182.5</f>
        <v>182.5</v>
      </c>
      <c r="R96" s="353">
        <v>155.5</v>
      </c>
      <c r="S96" s="353">
        <v>119</v>
      </c>
      <c r="T96" s="353">
        <v>182.44945199999998</v>
      </c>
      <c r="U96" s="353">
        <v>163.4536785</v>
      </c>
      <c r="V96" s="353">
        <v>138.44595662499998</v>
      </c>
      <c r="W96" s="353">
        <v>124.97831199999997</v>
      </c>
      <c r="X96" s="353">
        <v>140.73690649999998</v>
      </c>
      <c r="Y96" s="353">
        <f>AE96</f>
        <v>130.21130049999999</v>
      </c>
      <c r="Z96" s="353">
        <f>AI96</f>
        <v>41.947556999999996</v>
      </c>
      <c r="AB96" s="353">
        <v>32.158383999999998</v>
      </c>
      <c r="AC96" s="353">
        <v>67.513530499999987</v>
      </c>
      <c r="AD96" s="353">
        <v>101.04677049999999</v>
      </c>
      <c r="AE96" s="353">
        <v>130.21130049999999</v>
      </c>
      <c r="AF96" s="353">
        <v>11.574590000000002</v>
      </c>
      <c r="AG96" s="353">
        <v>18.476850000000002</v>
      </c>
      <c r="AH96" s="353">
        <v>28.580096999999999</v>
      </c>
      <c r="AI96" s="353">
        <v>41.947556999999996</v>
      </c>
    </row>
    <row r="97" spans="2:35" x14ac:dyDescent="0.35">
      <c r="B97" s="109" t="s">
        <v>114</v>
      </c>
      <c r="C97" s="80">
        <v>0</v>
      </c>
      <c r="D97" s="80">
        <v>0</v>
      </c>
      <c r="E97" s="80">
        <v>0</v>
      </c>
      <c r="F97" s="80">
        <v>0</v>
      </c>
      <c r="G97" s="80">
        <v>0</v>
      </c>
      <c r="H97" s="80">
        <v>0</v>
      </c>
      <c r="I97" s="80">
        <v>0</v>
      </c>
      <c r="J97" s="353">
        <v>1397.3746542658978</v>
      </c>
      <c r="K97" s="353">
        <v>1748.1555550659875</v>
      </c>
      <c r="L97" s="353">
        <v>1912.2730560729758</v>
      </c>
      <c r="M97" s="353">
        <v>1946.3885715173137</v>
      </c>
      <c r="N97" s="353">
        <v>1993.2983136956063</v>
      </c>
      <c r="O97" s="353">
        <v>570.41677799776346</v>
      </c>
      <c r="P97" s="353">
        <v>152.75979300000003</v>
      </c>
      <c r="Q97" s="353">
        <f>131</f>
        <v>131</v>
      </c>
      <c r="R97" s="353">
        <f>100</f>
        <v>100</v>
      </c>
      <c r="S97" s="353">
        <f>128</f>
        <v>128</v>
      </c>
      <c r="T97" s="353">
        <f>T94-T96</f>
        <v>126.054666825</v>
      </c>
      <c r="U97" s="353">
        <f>U94-U96</f>
        <v>106.63852252500001</v>
      </c>
      <c r="V97" s="353">
        <v>72.84994278399995</v>
      </c>
      <c r="W97" s="353">
        <v>48.00931925000009</v>
      </c>
      <c r="X97" s="353">
        <v>17.235914116000004</v>
      </c>
      <c r="Y97" s="353">
        <f>AE97</f>
        <v>0</v>
      </c>
      <c r="Z97" s="353">
        <f>AI97</f>
        <v>0</v>
      </c>
      <c r="AB97" s="353">
        <v>0</v>
      </c>
      <c r="AC97" s="353">
        <v>0</v>
      </c>
      <c r="AD97" s="353">
        <v>0</v>
      </c>
      <c r="AE97" s="353">
        <v>0</v>
      </c>
      <c r="AF97" s="353">
        <v>0</v>
      </c>
      <c r="AG97" s="353">
        <v>0</v>
      </c>
      <c r="AH97" s="353">
        <v>0</v>
      </c>
      <c r="AI97" s="353">
        <v>0</v>
      </c>
    </row>
    <row r="98" spans="2:35" x14ac:dyDescent="0.35">
      <c r="AG98" s="353"/>
      <c r="AH98" s="353"/>
      <c r="AI98" s="353"/>
    </row>
    <row r="99" spans="2:35" x14ac:dyDescent="0.35">
      <c r="B99" s="110" t="s">
        <v>339</v>
      </c>
      <c r="C99" s="65">
        <f t="shared" ref="C99:I99" si="86">C94+C88+C85+C74+C67+C56</f>
        <v>0</v>
      </c>
      <c r="D99" s="65">
        <f t="shared" si="86"/>
        <v>0</v>
      </c>
      <c r="E99" s="65">
        <f t="shared" si="86"/>
        <v>0</v>
      </c>
      <c r="F99" s="65">
        <f t="shared" si="86"/>
        <v>0</v>
      </c>
      <c r="G99" s="65">
        <f t="shared" si="86"/>
        <v>0</v>
      </c>
      <c r="H99" s="65">
        <f t="shared" si="86"/>
        <v>0</v>
      </c>
      <c r="I99" s="65">
        <f t="shared" si="86"/>
        <v>0</v>
      </c>
      <c r="J99" s="270">
        <f t="shared" ref="J99:S99" si="87">J94+J88+J86+J74+J67+J56</f>
        <v>47706.925744176406</v>
      </c>
      <c r="K99" s="270">
        <f t="shared" si="87"/>
        <v>53169.330982059626</v>
      </c>
      <c r="L99" s="270">
        <f t="shared" si="87"/>
        <v>58091.172760857728</v>
      </c>
      <c r="M99" s="270">
        <f t="shared" si="87"/>
        <v>57181.180281903507</v>
      </c>
      <c r="N99" s="270">
        <f t="shared" si="87"/>
        <v>53427.989147626911</v>
      </c>
      <c r="O99" s="270">
        <f t="shared" si="87"/>
        <v>58811.821827135078</v>
      </c>
      <c r="P99" s="270">
        <f t="shared" si="87"/>
        <v>59015.928277622996</v>
      </c>
      <c r="Q99" s="270">
        <f t="shared" si="87"/>
        <v>62479.5</v>
      </c>
      <c r="R99" s="270">
        <f t="shared" si="87"/>
        <v>68772</v>
      </c>
      <c r="S99" s="270">
        <f t="shared" si="87"/>
        <v>68765</v>
      </c>
      <c r="T99" s="270">
        <v>70767.451874476945</v>
      </c>
      <c r="U99" s="270">
        <v>65446.583223626527</v>
      </c>
      <c r="V99" s="270">
        <v>63121.383114744996</v>
      </c>
      <c r="W99" s="270">
        <v>59784.038351494994</v>
      </c>
      <c r="X99" s="270">
        <v>61350.646348472997</v>
      </c>
      <c r="Y99" s="270">
        <f>AE99</f>
        <v>56394.557001865003</v>
      </c>
      <c r="Z99" s="270">
        <f>AI99</f>
        <v>57479.252108348002</v>
      </c>
      <c r="AB99" s="270">
        <v>17563.001424249996</v>
      </c>
      <c r="AC99" s="270">
        <v>29118.531473506002</v>
      </c>
      <c r="AD99" s="270">
        <v>40205.650866170996</v>
      </c>
      <c r="AE99" s="270">
        <v>56394.557001865003</v>
      </c>
      <c r="AF99" s="270">
        <v>17405.255472918001</v>
      </c>
      <c r="AG99" s="270">
        <v>30836.24912275</v>
      </c>
      <c r="AH99" s="270">
        <v>41939.445041470004</v>
      </c>
      <c r="AI99" s="270">
        <v>57479.252108348002</v>
      </c>
    </row>
    <row r="100" spans="2:35" x14ac:dyDescent="0.35">
      <c r="B100" s="38" t="s">
        <v>340</v>
      </c>
      <c r="C100" s="80"/>
      <c r="D100" s="80"/>
      <c r="E100" s="80"/>
      <c r="F100" s="80"/>
      <c r="G100" s="80"/>
      <c r="H100" s="80"/>
      <c r="I100" s="80"/>
      <c r="J100" s="353"/>
      <c r="K100" s="353"/>
      <c r="L100" s="353"/>
      <c r="M100" s="353"/>
      <c r="N100" s="353"/>
      <c r="O100" s="353"/>
      <c r="P100" s="353"/>
      <c r="Q100" s="353"/>
      <c r="R100" s="353"/>
      <c r="S100" s="353"/>
      <c r="T100" s="353"/>
      <c r="U100" s="353"/>
      <c r="V100" s="270"/>
      <c r="W100" s="270"/>
      <c r="X100" s="270"/>
      <c r="Y100" s="353"/>
      <c r="Z100" s="353"/>
      <c r="AB100" s="270"/>
      <c r="AC100" s="270"/>
      <c r="AD100" s="270"/>
      <c r="AE100" s="270"/>
      <c r="AF100" s="270"/>
      <c r="AG100" s="353"/>
      <c r="AH100" s="353"/>
      <c r="AI100" s="353"/>
    </row>
    <row r="101" spans="2:35" x14ac:dyDescent="0.35">
      <c r="B101" s="112" t="s">
        <v>109</v>
      </c>
      <c r="C101" s="115" t="s">
        <v>14</v>
      </c>
      <c r="D101" s="115" t="s">
        <v>14</v>
      </c>
      <c r="E101" s="115" t="s">
        <v>14</v>
      </c>
      <c r="F101" s="115" t="s">
        <v>14</v>
      </c>
      <c r="G101" s="115" t="s">
        <v>14</v>
      </c>
      <c r="H101" s="115" t="s">
        <v>14</v>
      </c>
      <c r="I101" s="115" t="s">
        <v>14</v>
      </c>
      <c r="J101" s="352" t="s">
        <v>14</v>
      </c>
      <c r="K101" s="352" t="s">
        <v>14</v>
      </c>
      <c r="L101" s="352" t="s">
        <v>14</v>
      </c>
      <c r="M101" s="352" t="s">
        <v>14</v>
      </c>
      <c r="N101" s="352" t="s">
        <v>14</v>
      </c>
      <c r="O101" s="352" t="s">
        <v>14</v>
      </c>
      <c r="P101" s="352" t="s">
        <v>14</v>
      </c>
      <c r="Q101" s="352" t="s">
        <v>14</v>
      </c>
      <c r="R101" s="352" t="s">
        <v>14</v>
      </c>
      <c r="S101" s="352" t="s">
        <v>14</v>
      </c>
      <c r="T101" s="353">
        <v>27984.386469870497</v>
      </c>
      <c r="U101" s="353">
        <v>22267.779133494998</v>
      </c>
      <c r="V101" s="353">
        <v>22819.002492542997</v>
      </c>
      <c r="W101" s="353">
        <v>16043.139959033002</v>
      </c>
      <c r="X101" s="353">
        <v>13684.927273460002</v>
      </c>
      <c r="Y101" s="353">
        <f>AE101</f>
        <v>13580.211185537999</v>
      </c>
      <c r="Z101" s="353">
        <f>AI101</f>
        <v>15599.764957977</v>
      </c>
      <c r="AB101" s="353">
        <v>4637.0694355289997</v>
      </c>
      <c r="AC101" s="353">
        <v>6641.6856598229988</v>
      </c>
      <c r="AD101" s="353">
        <v>8621.3761800119992</v>
      </c>
      <c r="AE101" s="353">
        <v>13580.211185537999</v>
      </c>
      <c r="AF101" s="353">
        <v>5644.5624992840003</v>
      </c>
      <c r="AG101" s="353">
        <v>9165.8283522399997</v>
      </c>
      <c r="AH101" s="353">
        <v>11767.627467058999</v>
      </c>
      <c r="AI101" s="353">
        <v>15599.764957977</v>
      </c>
    </row>
    <row r="102" spans="2:35" x14ac:dyDescent="0.35">
      <c r="B102" s="113" t="s">
        <v>114</v>
      </c>
      <c r="C102" s="115" t="s">
        <v>14</v>
      </c>
      <c r="D102" s="115" t="s">
        <v>14</v>
      </c>
      <c r="E102" s="115" t="s">
        <v>14</v>
      </c>
      <c r="F102" s="115" t="s">
        <v>14</v>
      </c>
      <c r="G102" s="115" t="s">
        <v>14</v>
      </c>
      <c r="H102" s="115" t="s">
        <v>14</v>
      </c>
      <c r="I102" s="115" t="s">
        <v>14</v>
      </c>
      <c r="J102" s="352" t="s">
        <v>14</v>
      </c>
      <c r="K102" s="352" t="s">
        <v>14</v>
      </c>
      <c r="L102" s="352" t="s">
        <v>14</v>
      </c>
      <c r="M102" s="352" t="s">
        <v>14</v>
      </c>
      <c r="N102" s="352" t="s">
        <v>14</v>
      </c>
      <c r="O102" s="352" t="s">
        <v>14</v>
      </c>
      <c r="P102" s="352" t="s">
        <v>14</v>
      </c>
      <c r="Q102" s="352" t="s">
        <v>14</v>
      </c>
      <c r="R102" s="352" t="s">
        <v>14</v>
      </c>
      <c r="S102" s="352" t="s">
        <v>14</v>
      </c>
      <c r="T102" s="353">
        <v>14729.419426721832</v>
      </c>
      <c r="U102" s="353">
        <v>13760.002390524987</v>
      </c>
      <c r="V102" s="353">
        <v>11606.583858311998</v>
      </c>
      <c r="W102" s="353">
        <v>12549.998453532002</v>
      </c>
      <c r="X102" s="353">
        <v>16064.844867856002</v>
      </c>
      <c r="Y102" s="353">
        <f>AE102</f>
        <v>10944.662993409998</v>
      </c>
      <c r="Z102" s="353">
        <f>AI102</f>
        <v>6757.9807016490004</v>
      </c>
      <c r="AB102" s="353">
        <v>3228.9081187269999</v>
      </c>
      <c r="AC102" s="353">
        <v>5641.6549563850003</v>
      </c>
      <c r="AD102" s="353">
        <v>8148.0886411580004</v>
      </c>
      <c r="AE102" s="353">
        <v>10944.662993409998</v>
      </c>
      <c r="AF102" s="353">
        <v>1920.8408432129997</v>
      </c>
      <c r="AG102" s="353">
        <v>3199.280027151</v>
      </c>
      <c r="AH102" s="353">
        <v>4604.2947249869994</v>
      </c>
      <c r="AI102" s="353">
        <v>6757.9807016490004</v>
      </c>
    </row>
    <row r="103" spans="2:35" x14ac:dyDescent="0.35">
      <c r="B103" s="113" t="s">
        <v>115</v>
      </c>
      <c r="C103" s="115" t="s">
        <v>14</v>
      </c>
      <c r="D103" s="115" t="s">
        <v>14</v>
      </c>
      <c r="E103" s="115" t="s">
        <v>14</v>
      </c>
      <c r="F103" s="115" t="s">
        <v>14</v>
      </c>
      <c r="G103" s="115" t="s">
        <v>14</v>
      </c>
      <c r="H103" s="115" t="s">
        <v>14</v>
      </c>
      <c r="I103" s="115" t="s">
        <v>14</v>
      </c>
      <c r="J103" s="352" t="s">
        <v>14</v>
      </c>
      <c r="K103" s="352" t="s">
        <v>14</v>
      </c>
      <c r="L103" s="352" t="s">
        <v>14</v>
      </c>
      <c r="M103" s="352" t="s">
        <v>14</v>
      </c>
      <c r="N103" s="352" t="s">
        <v>14</v>
      </c>
      <c r="O103" s="352" t="s">
        <v>14</v>
      </c>
      <c r="P103" s="352" t="s">
        <v>14</v>
      </c>
      <c r="Q103" s="352" t="s">
        <v>14</v>
      </c>
      <c r="R103" s="352" t="s">
        <v>14</v>
      </c>
      <c r="S103" s="352" t="s">
        <v>14</v>
      </c>
      <c r="T103" s="353">
        <v>10284.581392784989</v>
      </c>
      <c r="U103" s="353">
        <v>9593.2129231044692</v>
      </c>
      <c r="V103" s="353">
        <v>8221.8823306449995</v>
      </c>
      <c r="W103" s="353">
        <v>10782.437970526998</v>
      </c>
      <c r="X103" s="353">
        <v>8424.0626708839991</v>
      </c>
      <c r="Y103" s="353">
        <f>AE103</f>
        <v>8945.5535150410014</v>
      </c>
      <c r="Z103" s="353">
        <f>AI103</f>
        <v>9361.7413055750003</v>
      </c>
      <c r="AB103" s="353">
        <v>2885.678519694</v>
      </c>
      <c r="AC103" s="353">
        <v>4717.8327410479997</v>
      </c>
      <c r="AD103" s="353">
        <v>6754.1728724429995</v>
      </c>
      <c r="AE103" s="353">
        <v>8945.5535150410014</v>
      </c>
      <c r="AF103" s="353">
        <v>2757.240998452</v>
      </c>
      <c r="AG103" s="353">
        <v>4717.7454302060005</v>
      </c>
      <c r="AH103" s="353">
        <v>6762.2203397780004</v>
      </c>
      <c r="AI103" s="353">
        <v>9361.7413055750003</v>
      </c>
    </row>
    <row r="104" spans="2:35" x14ac:dyDescent="0.35">
      <c r="B104" s="38" t="s">
        <v>241</v>
      </c>
      <c r="C104" s="115" t="s">
        <v>14</v>
      </c>
      <c r="D104" s="115" t="s">
        <v>14</v>
      </c>
      <c r="E104" s="115" t="s">
        <v>14</v>
      </c>
      <c r="F104" s="115" t="s">
        <v>14</v>
      </c>
      <c r="G104" s="115" t="s">
        <v>14</v>
      </c>
      <c r="H104" s="115" t="s">
        <v>14</v>
      </c>
      <c r="I104" s="115" t="s">
        <v>14</v>
      </c>
      <c r="J104" s="352" t="s">
        <v>14</v>
      </c>
      <c r="K104" s="352" t="s">
        <v>14</v>
      </c>
      <c r="L104" s="352" t="s">
        <v>14</v>
      </c>
      <c r="M104" s="352" t="s">
        <v>14</v>
      </c>
      <c r="N104" s="352" t="s">
        <v>14</v>
      </c>
      <c r="O104" s="352" t="s">
        <v>14</v>
      </c>
      <c r="P104" s="352" t="s">
        <v>14</v>
      </c>
      <c r="Q104" s="352" t="s">
        <v>14</v>
      </c>
      <c r="R104" s="352" t="s">
        <v>14</v>
      </c>
      <c r="S104" s="352" t="s">
        <v>14</v>
      </c>
      <c r="T104" s="353">
        <v>14873.033466917801</v>
      </c>
      <c r="U104" s="353">
        <v>15696.29876993773</v>
      </c>
      <c r="V104" s="353">
        <v>16633.008031118003</v>
      </c>
      <c r="W104" s="353">
        <v>15814.434253835998</v>
      </c>
      <c r="X104" s="353">
        <v>17028.570303209999</v>
      </c>
      <c r="Y104" s="353">
        <f>AE104</f>
        <v>15428.198363565001</v>
      </c>
      <c r="Z104" s="353">
        <f>AI104</f>
        <v>18122.170566500001</v>
      </c>
      <c r="AB104" s="353">
        <v>4744.0355493589996</v>
      </c>
      <c r="AC104" s="353">
        <v>8403.9938256209989</v>
      </c>
      <c r="AD104" s="353">
        <v>11292.127389568999</v>
      </c>
      <c r="AE104" s="353">
        <v>15428.198363565001</v>
      </c>
      <c r="AF104" s="353">
        <v>4698.6038760000001</v>
      </c>
      <c r="AG104" s="353">
        <v>9534.2025214000005</v>
      </c>
      <c r="AH104" s="353">
        <v>12954.200470900003</v>
      </c>
      <c r="AI104" s="353">
        <v>18122.170566500001</v>
      </c>
    </row>
    <row r="105" spans="2:35" x14ac:dyDescent="0.35">
      <c r="B105" s="38"/>
      <c r="C105" s="116"/>
      <c r="D105" s="116"/>
      <c r="E105" s="116"/>
      <c r="F105" s="116"/>
      <c r="G105" s="116"/>
      <c r="H105" s="116"/>
      <c r="I105" s="116"/>
      <c r="J105" s="337"/>
      <c r="K105" s="337"/>
      <c r="L105" s="337"/>
      <c r="M105" s="337"/>
      <c r="N105" s="337"/>
      <c r="O105" s="337"/>
      <c r="P105" s="337"/>
      <c r="Q105" s="337"/>
      <c r="R105" s="337"/>
      <c r="S105" s="337"/>
      <c r="T105" s="337"/>
      <c r="U105" s="337"/>
      <c r="AB105" s="260"/>
      <c r="AC105" s="260"/>
      <c r="AF105" s="353"/>
      <c r="AG105" s="353"/>
      <c r="AH105" s="353"/>
      <c r="AI105" s="353"/>
    </row>
    <row r="106" spans="2:35" ht="30" x14ac:dyDescent="0.8">
      <c r="B106" s="176" t="s">
        <v>343</v>
      </c>
      <c r="C106" s="117"/>
      <c r="D106" s="117"/>
      <c r="E106" s="117"/>
      <c r="F106" s="117"/>
      <c r="G106" s="117"/>
      <c r="H106" s="117"/>
      <c r="I106" s="117"/>
      <c r="J106" s="436"/>
      <c r="K106" s="436"/>
      <c r="L106" s="436"/>
      <c r="M106" s="436"/>
      <c r="N106" s="436"/>
      <c r="O106" s="436"/>
      <c r="P106" s="436"/>
      <c r="Q106" s="436"/>
      <c r="R106" s="436"/>
      <c r="S106" s="436"/>
      <c r="T106" s="436"/>
      <c r="U106" s="436"/>
      <c r="V106" s="500"/>
      <c r="W106" s="500"/>
      <c r="X106" s="500"/>
      <c r="Y106" s="500"/>
      <c r="AB106" s="260"/>
      <c r="AC106" s="260"/>
      <c r="AF106" s="353"/>
      <c r="AG106" s="353"/>
      <c r="AH106" s="353"/>
      <c r="AI106" s="353"/>
    </row>
    <row r="107" spans="2:35" x14ac:dyDescent="0.35">
      <c r="B107" s="172" t="s">
        <v>344</v>
      </c>
      <c r="C107" s="61">
        <v>2001</v>
      </c>
      <c r="D107" s="61">
        <v>2002</v>
      </c>
      <c r="E107" s="61">
        <v>2003</v>
      </c>
      <c r="F107" s="61">
        <v>2004</v>
      </c>
      <c r="G107" s="61">
        <v>2005</v>
      </c>
      <c r="H107" s="61">
        <v>2006</v>
      </c>
      <c r="I107" s="61">
        <v>2007</v>
      </c>
      <c r="J107" s="236">
        <v>2008</v>
      </c>
      <c r="K107" s="236">
        <v>2009</v>
      </c>
      <c r="L107" s="236">
        <v>2010</v>
      </c>
      <c r="M107" s="236">
        <v>2011</v>
      </c>
      <c r="N107" s="236">
        <v>2012</v>
      </c>
      <c r="O107" s="236">
        <v>2013</v>
      </c>
      <c r="P107" s="236">
        <v>2014</v>
      </c>
      <c r="Q107" s="236">
        <v>2015</v>
      </c>
      <c r="R107" s="236">
        <v>2016</v>
      </c>
      <c r="S107" s="236">
        <v>2017</v>
      </c>
      <c r="T107" s="236">
        <v>2018</v>
      </c>
      <c r="U107" s="236">
        <v>2019</v>
      </c>
      <c r="V107" s="236">
        <v>2020</v>
      </c>
      <c r="W107" s="236">
        <v>2021</v>
      </c>
      <c r="X107" s="236">
        <v>2022</v>
      </c>
      <c r="Y107" s="237">
        <v>2023</v>
      </c>
      <c r="Z107" s="238">
        <v>2024</v>
      </c>
      <c r="AB107" s="239" t="s">
        <v>3</v>
      </c>
      <c r="AC107" s="239" t="s">
        <v>4</v>
      </c>
      <c r="AD107" s="239" t="s">
        <v>5</v>
      </c>
      <c r="AE107" s="239">
        <v>2023</v>
      </c>
      <c r="AF107" s="240" t="s">
        <v>6</v>
      </c>
      <c r="AG107" s="240" t="s">
        <v>7</v>
      </c>
      <c r="AH107" s="240" t="s">
        <v>8</v>
      </c>
      <c r="AI107" s="240">
        <v>2024</v>
      </c>
    </row>
    <row r="108" spans="2:35" x14ac:dyDescent="0.35">
      <c r="B108" s="50" t="s">
        <v>158</v>
      </c>
      <c r="C108" s="104" t="s">
        <v>14</v>
      </c>
      <c r="D108" s="104" t="s">
        <v>14</v>
      </c>
      <c r="E108" s="104" t="s">
        <v>14</v>
      </c>
      <c r="F108" s="104" t="s">
        <v>14</v>
      </c>
      <c r="G108" s="104" t="s">
        <v>14</v>
      </c>
      <c r="H108" s="104" t="s">
        <v>14</v>
      </c>
      <c r="I108" s="104" t="s">
        <v>14</v>
      </c>
      <c r="J108" s="283" t="s">
        <v>14</v>
      </c>
      <c r="K108" s="283" t="s">
        <v>14</v>
      </c>
      <c r="L108" s="283" t="s">
        <v>14</v>
      </c>
      <c r="M108" s="283" t="s">
        <v>14</v>
      </c>
      <c r="N108" s="283" t="s">
        <v>14</v>
      </c>
      <c r="O108" s="283" t="s">
        <v>14</v>
      </c>
      <c r="P108" s="283" t="s">
        <v>14</v>
      </c>
      <c r="Q108" s="283" t="s">
        <v>14</v>
      </c>
      <c r="R108" s="283" t="s">
        <v>14</v>
      </c>
      <c r="S108" s="283" t="s">
        <v>14</v>
      </c>
      <c r="T108" s="269">
        <v>2995.7289300000002</v>
      </c>
      <c r="U108" s="269">
        <v>2973.9040199999999</v>
      </c>
      <c r="V108" s="270">
        <v>2906.1210799999999</v>
      </c>
      <c r="W108" s="270">
        <v>2833.1728400000002</v>
      </c>
      <c r="X108" s="270">
        <v>2935.1695199999999</v>
      </c>
      <c r="Y108" s="269">
        <f>AE108</f>
        <v>2938.9917681832003</v>
      </c>
      <c r="Z108" s="269">
        <f>AI108</f>
        <v>2971.282878741466</v>
      </c>
      <c r="AB108" s="270">
        <v>2938.9917681832003</v>
      </c>
      <c r="AC108" s="270">
        <v>2938.9917681832003</v>
      </c>
      <c r="AD108" s="270">
        <v>2938.9917681832003</v>
      </c>
      <c r="AE108" s="270">
        <v>2938.9917681832003</v>
      </c>
      <c r="AF108" s="270">
        <v>2970.7629314344999</v>
      </c>
      <c r="AG108" s="270">
        <v>2967.9573043132841</v>
      </c>
      <c r="AH108" s="270">
        <v>2967.9573043132841</v>
      </c>
      <c r="AI108" s="270">
        <v>2971.282878741466</v>
      </c>
    </row>
    <row r="109" spans="2:35" x14ac:dyDescent="0.35">
      <c r="B109" s="41" t="s">
        <v>177</v>
      </c>
      <c r="C109" s="104" t="s">
        <v>14</v>
      </c>
      <c r="D109" s="104" t="s">
        <v>14</v>
      </c>
      <c r="E109" s="104" t="s">
        <v>14</v>
      </c>
      <c r="F109" s="104" t="s">
        <v>14</v>
      </c>
      <c r="G109" s="104" t="s">
        <v>14</v>
      </c>
      <c r="H109" s="104" t="s">
        <v>14</v>
      </c>
      <c r="I109" s="104" t="s">
        <v>14</v>
      </c>
      <c r="J109" s="283" t="s">
        <v>14</v>
      </c>
      <c r="K109" s="283" t="s">
        <v>14</v>
      </c>
      <c r="L109" s="283" t="s">
        <v>14</v>
      </c>
      <c r="M109" s="283" t="s">
        <v>14</v>
      </c>
      <c r="N109" s="283" t="s">
        <v>14</v>
      </c>
      <c r="O109" s="283" t="s">
        <v>14</v>
      </c>
      <c r="P109" s="283" t="s">
        <v>14</v>
      </c>
      <c r="Q109" s="283" t="s">
        <v>14</v>
      </c>
      <c r="R109" s="283" t="s">
        <v>14</v>
      </c>
      <c r="S109" s="283" t="s">
        <v>14</v>
      </c>
      <c r="T109" s="260">
        <v>1831.6085</v>
      </c>
      <c r="U109" s="260">
        <v>1816.4480000000001</v>
      </c>
      <c r="V109" s="353">
        <v>1754.29</v>
      </c>
      <c r="W109" s="353">
        <v>1677.6233999999999</v>
      </c>
      <c r="X109" s="353">
        <v>1696.1631</v>
      </c>
      <c r="Y109" s="260">
        <f>AE109</f>
        <v>1697.9858186104</v>
      </c>
      <c r="Z109" s="260">
        <f>AI109</f>
        <v>1713.3846924118029</v>
      </c>
      <c r="AB109" s="353">
        <v>1697.9858186104</v>
      </c>
      <c r="AC109" s="353">
        <v>1697.9858186104</v>
      </c>
      <c r="AD109" s="353">
        <v>1697.9858186104</v>
      </c>
      <c r="AE109" s="353">
        <v>1697.9858186104</v>
      </c>
      <c r="AF109" s="353">
        <v>1713.1373648563999</v>
      </c>
      <c r="AG109" s="353">
        <v>1709.4158450589159</v>
      </c>
      <c r="AH109" s="353">
        <v>1709.4158450589159</v>
      </c>
      <c r="AI109" s="353">
        <v>1713.3846924118029</v>
      </c>
    </row>
    <row r="110" spans="2:35" x14ac:dyDescent="0.35">
      <c r="B110" s="41" t="s">
        <v>178</v>
      </c>
      <c r="C110" s="104" t="s">
        <v>14</v>
      </c>
      <c r="D110" s="104" t="s">
        <v>14</v>
      </c>
      <c r="E110" s="104" t="s">
        <v>14</v>
      </c>
      <c r="F110" s="104" t="s">
        <v>14</v>
      </c>
      <c r="G110" s="104" t="s">
        <v>14</v>
      </c>
      <c r="H110" s="104" t="s">
        <v>14</v>
      </c>
      <c r="I110" s="104" t="s">
        <v>14</v>
      </c>
      <c r="J110" s="283" t="s">
        <v>14</v>
      </c>
      <c r="K110" s="283" t="s">
        <v>14</v>
      </c>
      <c r="L110" s="283" t="s">
        <v>14</v>
      </c>
      <c r="M110" s="283" t="s">
        <v>14</v>
      </c>
      <c r="N110" s="283" t="s">
        <v>14</v>
      </c>
      <c r="O110" s="283" t="s">
        <v>14</v>
      </c>
      <c r="P110" s="283" t="s">
        <v>14</v>
      </c>
      <c r="Q110" s="283" t="s">
        <v>14</v>
      </c>
      <c r="R110" s="283" t="s">
        <v>14</v>
      </c>
      <c r="S110" s="283" t="s">
        <v>14</v>
      </c>
      <c r="T110" s="260">
        <v>1164.1204299999999</v>
      </c>
      <c r="U110" s="260">
        <v>1157.4560200000001</v>
      </c>
      <c r="V110" s="353">
        <v>1151.8310799999999</v>
      </c>
      <c r="W110" s="353">
        <v>1155.54944</v>
      </c>
      <c r="X110" s="353">
        <v>1239.0064199999999</v>
      </c>
      <c r="Y110" s="260">
        <f>AE110</f>
        <v>1241.0059495728001</v>
      </c>
      <c r="Z110" s="260">
        <f>AI110</f>
        <v>1257.8981863296631</v>
      </c>
      <c r="AB110" s="353">
        <v>1241.0059495728001</v>
      </c>
      <c r="AC110" s="353">
        <v>1241.0059495728001</v>
      </c>
      <c r="AD110" s="353">
        <v>1241.0059495728001</v>
      </c>
      <c r="AE110" s="353">
        <v>1241.0059495728001</v>
      </c>
      <c r="AF110" s="353">
        <v>1257.6255665781</v>
      </c>
      <c r="AG110" s="353">
        <v>1258.541459254368</v>
      </c>
      <c r="AH110" s="353">
        <v>1258.541459254368</v>
      </c>
      <c r="AI110" s="353">
        <v>1257.8981863296631</v>
      </c>
    </row>
    <row r="111" spans="2:35" x14ac:dyDescent="0.35">
      <c r="B111" s="41"/>
      <c r="C111" s="25"/>
      <c r="D111" s="25"/>
      <c r="E111" s="25"/>
      <c r="F111" s="25"/>
      <c r="G111" s="25"/>
      <c r="H111" s="25"/>
      <c r="I111" s="25"/>
      <c r="J111" s="260"/>
      <c r="K111" s="260"/>
      <c r="L111" s="260"/>
      <c r="M111" s="260"/>
      <c r="N111" s="260"/>
      <c r="O111" s="260"/>
      <c r="P111" s="260"/>
      <c r="Q111" s="260"/>
      <c r="R111" s="260"/>
      <c r="S111" s="260"/>
      <c r="T111" s="260"/>
      <c r="U111" s="260"/>
      <c r="V111" s="353"/>
      <c r="W111" s="353"/>
      <c r="X111" s="353"/>
      <c r="Y111" s="260"/>
      <c r="Z111" s="260"/>
      <c r="AB111" s="353"/>
      <c r="AF111" s="353"/>
      <c r="AG111" s="353"/>
      <c r="AH111" s="353"/>
      <c r="AI111" s="353"/>
    </row>
    <row r="112" spans="2:35" x14ac:dyDescent="0.35">
      <c r="B112" s="34" t="s">
        <v>159</v>
      </c>
      <c r="C112" s="104" t="s">
        <v>14</v>
      </c>
      <c r="D112" s="104" t="s">
        <v>14</v>
      </c>
      <c r="E112" s="104" t="s">
        <v>14</v>
      </c>
      <c r="F112" s="104" t="s">
        <v>14</v>
      </c>
      <c r="G112" s="104" t="s">
        <v>14</v>
      </c>
      <c r="H112" s="104" t="s">
        <v>14</v>
      </c>
      <c r="I112" s="104" t="s">
        <v>14</v>
      </c>
      <c r="J112" s="283" t="s">
        <v>14</v>
      </c>
      <c r="K112" s="283" t="s">
        <v>14</v>
      </c>
      <c r="L112" s="283" t="s">
        <v>14</v>
      </c>
      <c r="M112" s="283" t="s">
        <v>14</v>
      </c>
      <c r="N112" s="283" t="s">
        <v>14</v>
      </c>
      <c r="O112" s="283" t="s">
        <v>14</v>
      </c>
      <c r="P112" s="283" t="s">
        <v>14</v>
      </c>
      <c r="Q112" s="283" t="s">
        <v>14</v>
      </c>
      <c r="R112" s="283" t="s">
        <v>14</v>
      </c>
      <c r="S112" s="283" t="s">
        <v>14</v>
      </c>
      <c r="T112" s="269">
        <v>950</v>
      </c>
      <c r="U112" s="269">
        <v>950</v>
      </c>
      <c r="V112" s="270">
        <v>1706</v>
      </c>
      <c r="W112" s="270">
        <v>1890.6</v>
      </c>
      <c r="X112" s="270">
        <v>1890.6</v>
      </c>
      <c r="Y112" s="269">
        <f>AE112</f>
        <v>1867.431</v>
      </c>
      <c r="Z112" s="269">
        <f>AI112</f>
        <v>1912.7911664811611</v>
      </c>
      <c r="AB112" s="270">
        <v>1867.4</v>
      </c>
      <c r="AC112" s="270">
        <v>1867.4</v>
      </c>
      <c r="AD112" s="270">
        <v>1867.4</v>
      </c>
      <c r="AE112" s="270">
        <v>1867.431</v>
      </c>
      <c r="AF112" s="270">
        <v>1894.2</v>
      </c>
      <c r="AG112" s="270">
        <v>1894.2</v>
      </c>
      <c r="AH112" s="270">
        <v>1894.2</v>
      </c>
      <c r="AI112" s="270">
        <v>1912.7911664811611</v>
      </c>
    </row>
    <row r="113" spans="2:35" x14ac:dyDescent="0.35">
      <c r="B113" s="34"/>
      <c r="C113" s="26"/>
      <c r="D113" s="26"/>
      <c r="E113" s="26"/>
      <c r="F113" s="26"/>
      <c r="G113" s="26"/>
      <c r="H113" s="26"/>
      <c r="I113" s="26"/>
      <c r="J113" s="269"/>
      <c r="K113" s="269"/>
      <c r="L113" s="269"/>
      <c r="M113" s="269"/>
      <c r="N113" s="269"/>
      <c r="O113" s="269"/>
      <c r="P113" s="269"/>
      <c r="Q113" s="269"/>
      <c r="R113" s="269"/>
      <c r="S113" s="269"/>
      <c r="T113" s="269"/>
      <c r="U113" s="269"/>
      <c r="V113" s="353"/>
      <c r="W113" s="353"/>
      <c r="X113" s="353"/>
      <c r="Y113" s="269"/>
      <c r="Z113" s="269"/>
      <c r="AB113" s="353"/>
      <c r="AC113" s="353"/>
      <c r="AD113" s="353"/>
      <c r="AE113" s="353"/>
      <c r="AF113" s="353"/>
      <c r="AG113" s="353"/>
      <c r="AH113" s="353"/>
      <c r="AI113" s="353"/>
    </row>
    <row r="114" spans="2:35" x14ac:dyDescent="0.35">
      <c r="B114" s="34" t="s">
        <v>345</v>
      </c>
      <c r="C114" s="104" t="s">
        <v>14</v>
      </c>
      <c r="D114" s="104" t="s">
        <v>14</v>
      </c>
      <c r="E114" s="104" t="s">
        <v>14</v>
      </c>
      <c r="F114" s="104" t="s">
        <v>14</v>
      </c>
      <c r="G114" s="104" t="s">
        <v>14</v>
      </c>
      <c r="H114" s="104" t="s">
        <v>14</v>
      </c>
      <c r="I114" s="104" t="s">
        <v>14</v>
      </c>
      <c r="J114" s="283" t="s">
        <v>14</v>
      </c>
      <c r="K114" s="283" t="s">
        <v>14</v>
      </c>
      <c r="L114" s="283" t="s">
        <v>14</v>
      </c>
      <c r="M114" s="283" t="s">
        <v>14</v>
      </c>
      <c r="N114" s="283" t="s">
        <v>14</v>
      </c>
      <c r="O114" s="283" t="s">
        <v>14</v>
      </c>
      <c r="P114" s="283" t="s">
        <v>14</v>
      </c>
      <c r="Q114" s="283" t="s">
        <v>14</v>
      </c>
      <c r="R114" s="283" t="s">
        <v>14</v>
      </c>
      <c r="S114" s="283" t="s">
        <v>14</v>
      </c>
      <c r="T114" s="269">
        <v>4695.9835000000003</v>
      </c>
      <c r="U114" s="269">
        <v>7811.0614821200006</v>
      </c>
      <c r="V114" s="270">
        <v>9116.9209323576688</v>
      </c>
      <c r="W114" s="270">
        <v>9321.4048944976657</v>
      </c>
      <c r="X114" s="270">
        <v>11703.07412451</v>
      </c>
      <c r="Y114" s="269">
        <f>AE114</f>
        <v>15240.281468070983</v>
      </c>
      <c r="Z114" s="269">
        <f>AI114</f>
        <v>13480.348339100983</v>
      </c>
      <c r="AB114" s="270">
        <v>12846.572120390983</v>
      </c>
      <c r="AC114" s="270">
        <v>13010.242599330984</v>
      </c>
      <c r="AD114" s="270">
        <v>13366.255855570984</v>
      </c>
      <c r="AE114" s="270">
        <v>15240.281468070983</v>
      </c>
      <c r="AF114" s="270">
        <v>12824.019762600983</v>
      </c>
      <c r="AG114" s="270">
        <v>12857.506828120982</v>
      </c>
      <c r="AH114" s="270">
        <v>12882.494652820984</v>
      </c>
      <c r="AI114" s="270">
        <v>13480.348339100983</v>
      </c>
    </row>
    <row r="115" spans="2:35" x14ac:dyDescent="0.35">
      <c r="B115" s="6" t="s">
        <v>162</v>
      </c>
      <c r="C115" s="104" t="s">
        <v>14</v>
      </c>
      <c r="D115" s="104" t="s">
        <v>14</v>
      </c>
      <c r="E115" s="104" t="s">
        <v>14</v>
      </c>
      <c r="F115" s="104" t="s">
        <v>14</v>
      </c>
      <c r="G115" s="104" t="s">
        <v>14</v>
      </c>
      <c r="H115" s="104" t="s">
        <v>14</v>
      </c>
      <c r="I115" s="104" t="s">
        <v>14</v>
      </c>
      <c r="J115" s="283" t="s">
        <v>14</v>
      </c>
      <c r="K115" s="283" t="s">
        <v>14</v>
      </c>
      <c r="L115" s="283" t="s">
        <v>14</v>
      </c>
      <c r="M115" s="283" t="s">
        <v>14</v>
      </c>
      <c r="N115" s="283" t="s">
        <v>14</v>
      </c>
      <c r="O115" s="283" t="s">
        <v>14</v>
      </c>
      <c r="P115" s="283" t="s">
        <v>14</v>
      </c>
      <c r="Q115" s="283" t="s">
        <v>14</v>
      </c>
      <c r="R115" s="283" t="s">
        <v>14</v>
      </c>
      <c r="S115" s="283" t="s">
        <v>14</v>
      </c>
      <c r="T115" s="260">
        <f>T116+T117</f>
        <v>3682</v>
      </c>
      <c r="U115" s="269">
        <v>4997.1190000000006</v>
      </c>
      <c r="V115" s="270">
        <v>5003.61885968767</v>
      </c>
      <c r="W115" s="270">
        <v>5003.6188596876655</v>
      </c>
      <c r="X115" s="270">
        <v>5241.79774877</v>
      </c>
      <c r="Y115" s="269">
        <f>AE115</f>
        <v>7940.7428943909836</v>
      </c>
      <c r="Z115" s="269">
        <f>AI115</f>
        <v>7940.7428943909836</v>
      </c>
      <c r="AB115" s="270">
        <v>6210.398913690984</v>
      </c>
      <c r="AC115" s="270">
        <v>6210.398913690984</v>
      </c>
      <c r="AD115" s="270">
        <v>6210.398913690984</v>
      </c>
      <c r="AE115" s="270">
        <v>7940.7428943909836</v>
      </c>
      <c r="AF115" s="270">
        <v>7940.7428943909836</v>
      </c>
      <c r="AG115" s="270">
        <v>7940.7428943909836</v>
      </c>
      <c r="AH115" s="270">
        <v>7940.7428943909836</v>
      </c>
      <c r="AI115" s="270">
        <v>7940.7428943909836</v>
      </c>
    </row>
    <row r="116" spans="2:35" x14ac:dyDescent="0.35">
      <c r="B116" s="43" t="s">
        <v>172</v>
      </c>
      <c r="C116" s="104" t="s">
        <v>14</v>
      </c>
      <c r="D116" s="104" t="s">
        <v>14</v>
      </c>
      <c r="E116" s="104" t="s">
        <v>14</v>
      </c>
      <c r="F116" s="104" t="s">
        <v>14</v>
      </c>
      <c r="G116" s="104" t="s">
        <v>14</v>
      </c>
      <c r="H116" s="104" t="s">
        <v>14</v>
      </c>
      <c r="I116" s="104" t="s">
        <v>14</v>
      </c>
      <c r="J116" s="283" t="s">
        <v>14</v>
      </c>
      <c r="K116" s="283" t="s">
        <v>14</v>
      </c>
      <c r="L116" s="283" t="s">
        <v>14</v>
      </c>
      <c r="M116" s="283" t="s">
        <v>14</v>
      </c>
      <c r="N116" s="283" t="s">
        <v>14</v>
      </c>
      <c r="O116" s="283" t="s">
        <v>14</v>
      </c>
      <c r="P116" s="283" t="s">
        <v>14</v>
      </c>
      <c r="Q116" s="283" t="s">
        <v>14</v>
      </c>
      <c r="R116" s="283" t="s">
        <v>14</v>
      </c>
      <c r="S116" s="283" t="s">
        <v>14</v>
      </c>
      <c r="T116" s="260">
        <v>2015</v>
      </c>
      <c r="U116" s="260">
        <v>2581</v>
      </c>
      <c r="V116" s="353">
        <v>2580.5536089653801</v>
      </c>
      <c r="W116" s="353">
        <v>2580.553608965377</v>
      </c>
      <c r="X116" s="353">
        <v>2628.4967487700028</v>
      </c>
      <c r="Y116" s="260">
        <f>AE116</f>
        <v>3787.3336626909845</v>
      </c>
      <c r="Z116" s="260">
        <f>AI116</f>
        <v>3787.3336626909845</v>
      </c>
      <c r="AB116" s="353">
        <v>3787.3336626909845</v>
      </c>
      <c r="AC116" s="353">
        <v>3787.3336626909845</v>
      </c>
      <c r="AD116" s="353">
        <v>3787.3336626909845</v>
      </c>
      <c r="AE116" s="353">
        <v>3787.3336626909845</v>
      </c>
      <c r="AF116" s="353">
        <v>3787.3336626909845</v>
      </c>
      <c r="AG116" s="353">
        <v>3787.3336626909845</v>
      </c>
      <c r="AH116" s="270">
        <v>3787.3336626909845</v>
      </c>
      <c r="AI116" s="270">
        <v>3787.3336626909845</v>
      </c>
    </row>
    <row r="117" spans="2:35" x14ac:dyDescent="0.35">
      <c r="B117" s="43" t="s">
        <v>169</v>
      </c>
      <c r="C117" s="104" t="s">
        <v>14</v>
      </c>
      <c r="D117" s="104" t="s">
        <v>14</v>
      </c>
      <c r="E117" s="104" t="s">
        <v>14</v>
      </c>
      <c r="F117" s="104" t="s">
        <v>14</v>
      </c>
      <c r="G117" s="104" t="s">
        <v>14</v>
      </c>
      <c r="H117" s="104" t="s">
        <v>14</v>
      </c>
      <c r="I117" s="104" t="s">
        <v>14</v>
      </c>
      <c r="J117" s="283" t="s">
        <v>14</v>
      </c>
      <c r="K117" s="283" t="s">
        <v>14</v>
      </c>
      <c r="L117" s="283" t="s">
        <v>14</v>
      </c>
      <c r="M117" s="283" t="s">
        <v>14</v>
      </c>
      <c r="N117" s="283" t="s">
        <v>14</v>
      </c>
      <c r="O117" s="283" t="s">
        <v>14</v>
      </c>
      <c r="P117" s="283" t="s">
        <v>14</v>
      </c>
      <c r="Q117" s="283" t="s">
        <v>14</v>
      </c>
      <c r="R117" s="283" t="s">
        <v>14</v>
      </c>
      <c r="S117" s="283" t="s">
        <v>14</v>
      </c>
      <c r="T117" s="260">
        <v>1667</v>
      </c>
      <c r="U117" s="260">
        <v>2423</v>
      </c>
      <c r="V117" s="353">
        <v>2423.0652507222899</v>
      </c>
      <c r="W117" s="353">
        <v>2423.0652507222881</v>
      </c>
      <c r="X117" s="353">
        <v>2613.3009999999999</v>
      </c>
      <c r="Y117" s="260">
        <f>AE117</f>
        <v>4153.4092316999995</v>
      </c>
      <c r="Z117" s="260">
        <f>AI117</f>
        <v>4153.4092316999995</v>
      </c>
      <c r="AB117" s="353">
        <v>2423.065251</v>
      </c>
      <c r="AC117" s="353">
        <v>2423.065251</v>
      </c>
      <c r="AD117" s="353">
        <v>2423.065251</v>
      </c>
      <c r="AE117" s="353">
        <v>4153.4092316999995</v>
      </c>
      <c r="AF117" s="353">
        <v>4153.4092316999995</v>
      </c>
      <c r="AG117" s="353">
        <v>4153.4092316999995</v>
      </c>
      <c r="AH117" s="270">
        <v>4153.4092316999995</v>
      </c>
      <c r="AI117" s="270">
        <v>4153.4092316999995</v>
      </c>
    </row>
    <row r="118" spans="2:35" x14ac:dyDescent="0.35">
      <c r="B118" s="6" t="s">
        <v>346</v>
      </c>
      <c r="C118" s="104" t="s">
        <v>14</v>
      </c>
      <c r="D118" s="104" t="s">
        <v>14</v>
      </c>
      <c r="E118" s="104" t="s">
        <v>14</v>
      </c>
      <c r="F118" s="104" t="s">
        <v>14</v>
      </c>
      <c r="G118" s="104" t="s">
        <v>14</v>
      </c>
      <c r="H118" s="104" t="s">
        <v>14</v>
      </c>
      <c r="I118" s="104" t="s">
        <v>14</v>
      </c>
      <c r="J118" s="283" t="s">
        <v>14</v>
      </c>
      <c r="K118" s="283" t="s">
        <v>14</v>
      </c>
      <c r="L118" s="283" t="s">
        <v>14</v>
      </c>
      <c r="M118" s="283" t="s">
        <v>14</v>
      </c>
      <c r="N118" s="283" t="s">
        <v>14</v>
      </c>
      <c r="O118" s="283" t="s">
        <v>14</v>
      </c>
      <c r="P118" s="283" t="s">
        <v>14</v>
      </c>
      <c r="Q118" s="283" t="s">
        <v>14</v>
      </c>
      <c r="R118" s="283" t="s">
        <v>14</v>
      </c>
      <c r="S118" s="283" t="s">
        <v>14</v>
      </c>
      <c r="T118" s="249" t="s">
        <v>14</v>
      </c>
      <c r="U118" s="269">
        <v>2813.94248212</v>
      </c>
      <c r="V118" s="270">
        <v>4113.3020726699997</v>
      </c>
      <c r="W118" s="270">
        <v>4317.7860348100003</v>
      </c>
      <c r="X118" s="270">
        <v>6461.2763757399998</v>
      </c>
      <c r="Y118" s="269">
        <f>AE118</f>
        <v>7299.5385736799999</v>
      </c>
      <c r="Z118" s="269">
        <f>AI118</f>
        <v>5539.6054447099987</v>
      </c>
      <c r="AB118" s="435">
        <v>6637</v>
      </c>
      <c r="AC118" s="270">
        <v>6799.8436856399994</v>
      </c>
      <c r="AD118" s="270">
        <v>7155.8569418799989</v>
      </c>
      <c r="AE118" s="270">
        <v>7299.5385736799999</v>
      </c>
      <c r="AF118" s="270">
        <v>4883.2768682100004</v>
      </c>
      <c r="AG118" s="270">
        <v>4916.7639337299997</v>
      </c>
      <c r="AH118" s="270">
        <v>4941.7517584299994</v>
      </c>
      <c r="AI118" s="270">
        <v>5539.6054447099987</v>
      </c>
    </row>
    <row r="119" spans="2:35" x14ac:dyDescent="0.35">
      <c r="B119" s="6"/>
      <c r="C119" s="26"/>
      <c r="D119" s="26"/>
      <c r="E119" s="26"/>
      <c r="F119" s="26"/>
      <c r="G119" s="26"/>
      <c r="H119" s="26"/>
      <c r="I119" s="26"/>
      <c r="J119" s="269"/>
      <c r="K119" s="269"/>
      <c r="L119" s="269"/>
      <c r="M119" s="269"/>
      <c r="N119" s="269"/>
      <c r="O119" s="269"/>
      <c r="P119" s="269"/>
      <c r="Q119" s="269"/>
      <c r="R119" s="269"/>
      <c r="S119" s="269"/>
      <c r="T119" s="269"/>
      <c r="U119" s="269"/>
      <c r="V119" s="353"/>
      <c r="W119" s="353"/>
      <c r="X119" s="353"/>
      <c r="Y119" s="269"/>
      <c r="Z119" s="269"/>
      <c r="AB119" s="353"/>
      <c r="AC119" s="353"/>
      <c r="AD119" s="353"/>
      <c r="AE119" s="353"/>
      <c r="AF119" s="353"/>
      <c r="AG119" s="353"/>
      <c r="AH119" s="353"/>
      <c r="AI119" s="353"/>
    </row>
    <row r="120" spans="2:35" x14ac:dyDescent="0.35">
      <c r="B120" s="40" t="s">
        <v>347</v>
      </c>
      <c r="C120" s="104" t="s">
        <v>14</v>
      </c>
      <c r="D120" s="104" t="s">
        <v>14</v>
      </c>
      <c r="E120" s="104" t="s">
        <v>14</v>
      </c>
      <c r="F120" s="104" t="s">
        <v>14</v>
      </c>
      <c r="G120" s="104" t="s">
        <v>14</v>
      </c>
      <c r="H120" s="104" t="s">
        <v>14</v>
      </c>
      <c r="I120" s="104" t="s">
        <v>14</v>
      </c>
      <c r="J120" s="283" t="s">
        <v>14</v>
      </c>
      <c r="K120" s="283" t="s">
        <v>14</v>
      </c>
      <c r="L120" s="283" t="s">
        <v>14</v>
      </c>
      <c r="M120" s="283" t="s">
        <v>14</v>
      </c>
      <c r="N120" s="283" t="s">
        <v>14</v>
      </c>
      <c r="O120" s="283" t="s">
        <v>14</v>
      </c>
      <c r="P120" s="283" t="s">
        <v>14</v>
      </c>
      <c r="Q120" s="283" t="s">
        <v>14</v>
      </c>
      <c r="R120" s="283" t="s">
        <v>14</v>
      </c>
      <c r="S120" s="283" t="s">
        <v>14</v>
      </c>
      <c r="T120" s="269">
        <v>5002.4308876957693</v>
      </c>
      <c r="U120" s="269">
        <v>5653.6605321952302</v>
      </c>
      <c r="V120" s="270">
        <v>6042.5628988370081</v>
      </c>
      <c r="W120" s="270">
        <v>6222.6359097315253</v>
      </c>
      <c r="X120" s="270">
        <v>6977.1078753294314</v>
      </c>
      <c r="Y120" s="269">
        <f>AE120</f>
        <v>7628.1698654516886</v>
      </c>
      <c r="Z120" s="269">
        <f>AI120</f>
        <v>7196.9933628159879</v>
      </c>
      <c r="AB120" s="270">
        <v>7110.7561067210299</v>
      </c>
      <c r="AC120" s="270">
        <v>7179.3600954524736</v>
      </c>
      <c r="AD120" s="270">
        <v>7270.4375661071044</v>
      </c>
      <c r="AE120" s="270">
        <v>7628.1698654516886</v>
      </c>
      <c r="AF120" s="270">
        <v>7250.7263164228898</v>
      </c>
      <c r="AG120" s="270">
        <v>7203.2032935061488</v>
      </c>
      <c r="AH120" s="270">
        <v>7123.1238791701289</v>
      </c>
      <c r="AI120" s="270">
        <v>7196.9933628159879</v>
      </c>
    </row>
    <row r="121" spans="2:35" x14ac:dyDescent="0.35">
      <c r="B121" s="40"/>
      <c r="C121" s="118"/>
      <c r="D121" s="118"/>
      <c r="E121" s="118"/>
      <c r="F121" s="118"/>
      <c r="G121" s="118"/>
      <c r="H121" s="118"/>
      <c r="I121" s="118"/>
      <c r="J121" s="379"/>
      <c r="K121" s="379"/>
      <c r="L121" s="379"/>
      <c r="M121" s="379"/>
      <c r="N121" s="379"/>
      <c r="O121" s="379"/>
      <c r="P121" s="379"/>
      <c r="Q121" s="379"/>
      <c r="R121" s="379"/>
      <c r="S121" s="379"/>
      <c r="T121" s="379"/>
      <c r="U121" s="379"/>
      <c r="V121" s="299"/>
      <c r="AB121" s="260"/>
      <c r="AC121" s="260"/>
      <c r="AD121" s="299"/>
    </row>
    <row r="122" spans="2:35" x14ac:dyDescent="0.35">
      <c r="B122" s="174" t="s">
        <v>160</v>
      </c>
      <c r="C122" s="61">
        <v>2001</v>
      </c>
      <c r="D122" s="61">
        <v>2002</v>
      </c>
      <c r="E122" s="61">
        <v>2003</v>
      </c>
      <c r="F122" s="61">
        <v>2004</v>
      </c>
      <c r="G122" s="61">
        <v>2005</v>
      </c>
      <c r="H122" s="61">
        <v>2006</v>
      </c>
      <c r="I122" s="61">
        <v>2007</v>
      </c>
      <c r="J122" s="236">
        <v>2008</v>
      </c>
      <c r="K122" s="236">
        <v>2009</v>
      </c>
      <c r="L122" s="236">
        <v>2010</v>
      </c>
      <c r="M122" s="236">
        <v>2011</v>
      </c>
      <c r="N122" s="236">
        <v>2012</v>
      </c>
      <c r="O122" s="236">
        <v>2013</v>
      </c>
      <c r="P122" s="236">
        <v>2014</v>
      </c>
      <c r="Q122" s="236">
        <v>2015</v>
      </c>
      <c r="R122" s="236">
        <v>2016</v>
      </c>
      <c r="S122" s="236">
        <v>2017</v>
      </c>
      <c r="T122" s="236">
        <v>2018</v>
      </c>
      <c r="U122" s="236">
        <v>2019</v>
      </c>
      <c r="V122" s="236">
        <v>2020</v>
      </c>
      <c r="W122" s="236">
        <v>2021</v>
      </c>
      <c r="X122" s="236">
        <v>2022</v>
      </c>
      <c r="Y122" s="237">
        <v>2023</v>
      </c>
      <c r="Z122" s="238">
        <v>2024</v>
      </c>
      <c r="AB122" s="239" t="s">
        <v>3</v>
      </c>
      <c r="AC122" s="239" t="s">
        <v>4</v>
      </c>
      <c r="AD122" s="239" t="s">
        <v>5</v>
      </c>
      <c r="AE122" s="239">
        <v>2023</v>
      </c>
      <c r="AF122" s="240" t="s">
        <v>6</v>
      </c>
      <c r="AG122" s="240" t="s">
        <v>7</v>
      </c>
      <c r="AH122" s="240" t="s">
        <v>8</v>
      </c>
      <c r="AI122" s="240">
        <v>2024</v>
      </c>
    </row>
    <row r="123" spans="2:35" x14ac:dyDescent="0.35">
      <c r="B123" s="34" t="s">
        <v>161</v>
      </c>
      <c r="C123" s="26">
        <f t="shared" ref="C123:O123" si="88">SUM(C124:C126)</f>
        <v>0</v>
      </c>
      <c r="D123" s="26">
        <f t="shared" si="88"/>
        <v>0</v>
      </c>
      <c r="E123" s="26">
        <f t="shared" si="88"/>
        <v>0</v>
      </c>
      <c r="F123" s="26">
        <f t="shared" si="88"/>
        <v>0</v>
      </c>
      <c r="G123" s="26">
        <f t="shared" si="88"/>
        <v>0</v>
      </c>
      <c r="H123" s="26">
        <f t="shared" si="88"/>
        <v>0</v>
      </c>
      <c r="I123" s="26">
        <f t="shared" si="88"/>
        <v>0</v>
      </c>
      <c r="J123" s="269">
        <f t="shared" si="88"/>
        <v>0</v>
      </c>
      <c r="K123" s="269">
        <f t="shared" si="88"/>
        <v>0</v>
      </c>
      <c r="L123" s="269">
        <f t="shared" si="88"/>
        <v>327218.85782400001</v>
      </c>
      <c r="M123" s="269">
        <f t="shared" si="88"/>
        <v>331027.30147021002</v>
      </c>
      <c r="N123" s="269">
        <f t="shared" si="88"/>
        <v>333921.34109600022</v>
      </c>
      <c r="O123" s="269">
        <f t="shared" si="88"/>
        <v>334011.080831</v>
      </c>
      <c r="P123" s="269">
        <f>SUM(P124:P126)</f>
        <v>336439.72269999998</v>
      </c>
      <c r="Q123" s="269">
        <f>Q124+Q125+Q126</f>
        <v>335803</v>
      </c>
      <c r="R123" s="269">
        <f>R124+R125+R126</f>
        <v>337492</v>
      </c>
      <c r="S123" s="269">
        <f>S124+S125+S126</f>
        <v>338178.8</v>
      </c>
      <c r="T123" s="269">
        <v>339176.79271471</v>
      </c>
      <c r="U123" s="269">
        <v>340743.86855800997</v>
      </c>
      <c r="V123" s="270">
        <v>375006.69482664997</v>
      </c>
      <c r="W123" s="270">
        <v>378316.74136099999</v>
      </c>
      <c r="X123" s="270">
        <v>382973.24617399997</v>
      </c>
      <c r="Y123" s="269">
        <f t="shared" ref="Y123:Y128" si="89">AE123</f>
        <v>386701.18458600005</v>
      </c>
      <c r="Z123" s="269">
        <f t="shared" ref="Z123:Z128" si="90">AI123</f>
        <v>389052.12239999999</v>
      </c>
      <c r="AB123" s="270">
        <v>383481.44003699999</v>
      </c>
      <c r="AC123" s="270">
        <v>383834.07565199997</v>
      </c>
      <c r="AD123" s="270">
        <v>385096.41690100002</v>
      </c>
      <c r="AE123" s="270">
        <v>386701.18458600005</v>
      </c>
      <c r="AF123" s="270">
        <v>386296.68632899999</v>
      </c>
      <c r="AG123" s="270">
        <v>386707.39304300002</v>
      </c>
      <c r="AH123" s="270">
        <v>387405.92199499998</v>
      </c>
      <c r="AI123" s="270">
        <v>389052.12239999999</v>
      </c>
    </row>
    <row r="124" spans="2:35" x14ac:dyDescent="0.35">
      <c r="B124" s="35" t="s">
        <v>109</v>
      </c>
      <c r="C124" s="103" t="s">
        <v>14</v>
      </c>
      <c r="D124" s="103" t="s">
        <v>14</v>
      </c>
      <c r="E124" s="103" t="s">
        <v>14</v>
      </c>
      <c r="F124" s="103" t="s">
        <v>14</v>
      </c>
      <c r="G124" s="103" t="s">
        <v>14</v>
      </c>
      <c r="H124" s="103" t="s">
        <v>14</v>
      </c>
      <c r="I124" s="103" t="s">
        <v>14</v>
      </c>
      <c r="J124" s="277" t="s">
        <v>14</v>
      </c>
      <c r="K124" s="277" t="s">
        <v>14</v>
      </c>
      <c r="L124" s="260">
        <v>220318</v>
      </c>
      <c r="M124" s="260">
        <v>222626.615055</v>
      </c>
      <c r="N124" s="260">
        <v>223734.43239600019</v>
      </c>
      <c r="O124" s="260">
        <v>222475.62729999999</v>
      </c>
      <c r="P124" s="260">
        <v>223523.3579</v>
      </c>
      <c r="Q124" s="260">
        <v>224849</v>
      </c>
      <c r="R124" s="260">
        <v>225396.5</v>
      </c>
      <c r="S124" s="260">
        <v>226027.4</v>
      </c>
      <c r="T124" s="260">
        <v>226307.95253800001</v>
      </c>
      <c r="U124" s="260">
        <v>226822.67702099998</v>
      </c>
      <c r="V124" s="353">
        <v>228349.13084600001</v>
      </c>
      <c r="W124" s="353">
        <v>230675.76</v>
      </c>
      <c r="X124" s="353">
        <v>232089.07</v>
      </c>
      <c r="Y124" s="260">
        <f t="shared" si="89"/>
        <v>234668.49000000002</v>
      </c>
      <c r="Z124" s="260">
        <f t="shared" si="90"/>
        <v>236136.71000000002</v>
      </c>
      <c r="AB124" s="353">
        <v>232328.33979900001</v>
      </c>
      <c r="AC124" s="353">
        <v>232405.74749599997</v>
      </c>
      <c r="AD124" s="353">
        <v>233374.68000000002</v>
      </c>
      <c r="AE124" s="353">
        <v>234668.49000000002</v>
      </c>
      <c r="AF124" s="353">
        <v>234773.65</v>
      </c>
      <c r="AG124" s="353">
        <v>234875.4</v>
      </c>
      <c r="AH124" s="353">
        <v>234996.17</v>
      </c>
      <c r="AI124" s="353">
        <v>236136.71000000002</v>
      </c>
    </row>
    <row r="125" spans="2:35" x14ac:dyDescent="0.35">
      <c r="B125" s="35" t="s">
        <v>114</v>
      </c>
      <c r="C125" s="103" t="s">
        <v>14</v>
      </c>
      <c r="D125" s="103" t="s">
        <v>14</v>
      </c>
      <c r="E125" s="103" t="s">
        <v>14</v>
      </c>
      <c r="F125" s="103" t="s">
        <v>14</v>
      </c>
      <c r="G125" s="103" t="s">
        <v>14</v>
      </c>
      <c r="H125" s="103" t="s">
        <v>14</v>
      </c>
      <c r="I125" s="103" t="s">
        <v>14</v>
      </c>
      <c r="J125" s="277" t="s">
        <v>14</v>
      </c>
      <c r="K125" s="277" t="s">
        <v>14</v>
      </c>
      <c r="L125" s="260">
        <v>22265</v>
      </c>
      <c r="M125" s="260">
        <v>22652</v>
      </c>
      <c r="N125" s="260">
        <v>22986.379999999997</v>
      </c>
      <c r="O125" s="260">
        <v>23293.489999999998</v>
      </c>
      <c r="P125" s="260">
        <v>23394.86</v>
      </c>
      <c r="Q125" s="260">
        <v>20396</v>
      </c>
      <c r="R125" s="260">
        <v>20519.5</v>
      </c>
      <c r="S125" s="260">
        <v>20613.400000000001</v>
      </c>
      <c r="T125" s="260">
        <v>20708.8619119</v>
      </c>
      <c r="U125" s="260">
        <v>20766.2411565</v>
      </c>
      <c r="V125" s="353">
        <v>52491.503800000006</v>
      </c>
      <c r="W125" s="353">
        <v>52493.235000000001</v>
      </c>
      <c r="X125" s="353">
        <v>52644.083999999988</v>
      </c>
      <c r="Y125" s="260">
        <f t="shared" si="89"/>
        <v>52847.952899999997</v>
      </c>
      <c r="Z125" s="260">
        <f t="shared" si="90"/>
        <v>53067.042863000002</v>
      </c>
      <c r="AB125" s="353">
        <v>52683.419000000002</v>
      </c>
      <c r="AC125" s="353">
        <v>52728.525999999991</v>
      </c>
      <c r="AD125" s="353">
        <v>52759.008999999991</v>
      </c>
      <c r="AE125" s="353">
        <v>52847.952899999997</v>
      </c>
      <c r="AF125" s="353">
        <v>52902.809899999993</v>
      </c>
      <c r="AG125" s="353">
        <v>52953.496000000006</v>
      </c>
      <c r="AH125" s="353">
        <v>53000.874843999998</v>
      </c>
      <c r="AI125" s="353">
        <v>53067.042863000002</v>
      </c>
    </row>
    <row r="126" spans="2:35" x14ac:dyDescent="0.35">
      <c r="B126" s="35" t="s">
        <v>115</v>
      </c>
      <c r="C126" s="103" t="s">
        <v>14</v>
      </c>
      <c r="D126" s="103" t="s">
        <v>14</v>
      </c>
      <c r="E126" s="103" t="s">
        <v>14</v>
      </c>
      <c r="F126" s="103" t="s">
        <v>14</v>
      </c>
      <c r="G126" s="103" t="s">
        <v>14</v>
      </c>
      <c r="H126" s="103" t="s">
        <v>14</v>
      </c>
      <c r="I126" s="103" t="s">
        <v>14</v>
      </c>
      <c r="J126" s="277" t="s">
        <v>14</v>
      </c>
      <c r="K126" s="277" t="s">
        <v>14</v>
      </c>
      <c r="L126" s="260">
        <v>84635.857824000006</v>
      </c>
      <c r="M126" s="260">
        <v>85748.686415210017</v>
      </c>
      <c r="N126" s="260">
        <v>87200.52870000001</v>
      </c>
      <c r="O126" s="260">
        <v>88241.963531000016</v>
      </c>
      <c r="P126" s="260">
        <v>89521.504799999995</v>
      </c>
      <c r="Q126" s="260">
        <v>90558</v>
      </c>
      <c r="R126" s="260">
        <v>91576</v>
      </c>
      <c r="S126" s="260">
        <v>91538</v>
      </c>
      <c r="T126" s="260">
        <v>92159.978264809994</v>
      </c>
      <c r="U126" s="260">
        <v>93267.950380509996</v>
      </c>
      <c r="V126" s="353">
        <v>94166.060180650005</v>
      </c>
      <c r="W126" s="353">
        <v>95147.746360999998</v>
      </c>
      <c r="X126" s="353">
        <v>98240.09217399999</v>
      </c>
      <c r="Y126" s="260">
        <f t="shared" si="89"/>
        <v>99184.741686000008</v>
      </c>
      <c r="Z126" s="260">
        <f t="shared" si="90"/>
        <v>99848.369536999991</v>
      </c>
      <c r="AB126" s="353">
        <v>98469.681237999976</v>
      </c>
      <c r="AC126" s="353">
        <v>98699.802156000005</v>
      </c>
      <c r="AD126" s="353">
        <v>98962.727900999991</v>
      </c>
      <c r="AE126" s="353">
        <v>99184.741686000008</v>
      </c>
      <c r="AF126" s="353">
        <v>98620.226428999988</v>
      </c>
      <c r="AG126" s="353">
        <v>98878.497042999996</v>
      </c>
      <c r="AH126" s="353">
        <v>99408.877150999979</v>
      </c>
      <c r="AI126" s="353">
        <v>99848.369536999991</v>
      </c>
    </row>
    <row r="127" spans="2:35" x14ac:dyDescent="0.35">
      <c r="B127" s="37" t="s">
        <v>162</v>
      </c>
      <c r="C127" s="104">
        <v>0</v>
      </c>
      <c r="D127" s="104">
        <v>0</v>
      </c>
      <c r="E127" s="104">
        <v>0</v>
      </c>
      <c r="F127" s="104">
        <v>0</v>
      </c>
      <c r="G127" s="104">
        <v>0</v>
      </c>
      <c r="H127" s="104">
        <v>0</v>
      </c>
      <c r="I127" s="104">
        <v>0</v>
      </c>
      <c r="J127" s="283">
        <v>0</v>
      </c>
      <c r="K127" s="283">
        <v>0</v>
      </c>
      <c r="L127" s="283">
        <v>0</v>
      </c>
      <c r="M127" s="283">
        <v>0</v>
      </c>
      <c r="N127" s="283">
        <v>0</v>
      </c>
      <c r="O127" s="283">
        <v>0</v>
      </c>
      <c r="P127" s="283">
        <v>0</v>
      </c>
      <c r="Q127" s="283" t="s">
        <v>14</v>
      </c>
      <c r="R127" s="277" t="s">
        <v>14</v>
      </c>
      <c r="S127" s="277" t="s">
        <v>14</v>
      </c>
      <c r="T127" s="260">
        <v>92159.978264809994</v>
      </c>
      <c r="U127" s="260">
        <v>93154.950380509996</v>
      </c>
      <c r="V127" s="353">
        <v>93850.060180650005</v>
      </c>
      <c r="W127" s="353">
        <v>94985.699804000003</v>
      </c>
      <c r="X127" s="353">
        <v>96054.708243999994</v>
      </c>
      <c r="Y127" s="260">
        <f t="shared" si="89"/>
        <v>96999.357756000012</v>
      </c>
      <c r="Z127" s="260">
        <f t="shared" si="90"/>
        <v>97977.369536999991</v>
      </c>
      <c r="AB127" s="353">
        <v>96284.297307999979</v>
      </c>
      <c r="AC127" s="353">
        <v>96514.418226000009</v>
      </c>
      <c r="AD127" s="353">
        <v>96777.343970999995</v>
      </c>
      <c r="AE127" s="353">
        <v>96999.357756000012</v>
      </c>
      <c r="AF127" s="353">
        <v>97174.842498999991</v>
      </c>
      <c r="AG127" s="353">
        <v>97433.113112999999</v>
      </c>
      <c r="AH127" s="353">
        <v>97725.877150999979</v>
      </c>
      <c r="AI127" s="353">
        <v>97977.369536999991</v>
      </c>
    </row>
    <row r="128" spans="2:35" x14ac:dyDescent="0.35">
      <c r="B128" s="44" t="s">
        <v>155</v>
      </c>
      <c r="C128" s="104">
        <v>0</v>
      </c>
      <c r="D128" s="104">
        <v>0</v>
      </c>
      <c r="E128" s="104">
        <v>0</v>
      </c>
      <c r="F128" s="104">
        <v>0</v>
      </c>
      <c r="G128" s="104">
        <v>0</v>
      </c>
      <c r="H128" s="104">
        <v>0</v>
      </c>
      <c r="I128" s="104">
        <v>0</v>
      </c>
      <c r="J128" s="283">
        <v>0</v>
      </c>
      <c r="K128" s="283">
        <v>0</v>
      </c>
      <c r="L128" s="283">
        <v>0</v>
      </c>
      <c r="M128" s="283">
        <v>0</v>
      </c>
      <c r="N128" s="283">
        <v>0</v>
      </c>
      <c r="O128" s="283">
        <v>0</v>
      </c>
      <c r="P128" s="283">
        <v>0</v>
      </c>
      <c r="Q128" s="283" t="s">
        <v>14</v>
      </c>
      <c r="R128" s="277" t="s">
        <v>14</v>
      </c>
      <c r="S128" s="277" t="s">
        <v>14</v>
      </c>
      <c r="T128" s="260">
        <v>0</v>
      </c>
      <c r="U128" s="260">
        <v>113</v>
      </c>
      <c r="V128" s="353">
        <v>316</v>
      </c>
      <c r="W128" s="353">
        <v>162.04655700000001</v>
      </c>
      <c r="X128" s="353">
        <v>2185.38393</v>
      </c>
      <c r="Y128" s="260">
        <f t="shared" si="89"/>
        <v>2185.38393</v>
      </c>
      <c r="Z128" s="260">
        <f t="shared" si="90"/>
        <v>1871</v>
      </c>
      <c r="AB128" s="353">
        <v>2185.38393</v>
      </c>
      <c r="AC128" s="353">
        <v>2185.38393</v>
      </c>
      <c r="AD128" s="353">
        <v>2185.38393</v>
      </c>
      <c r="AE128" s="353">
        <v>2185.38393</v>
      </c>
      <c r="AF128" s="353">
        <v>1445.38393</v>
      </c>
      <c r="AG128" s="353">
        <v>1445.38393</v>
      </c>
      <c r="AH128" s="353">
        <v>1683</v>
      </c>
      <c r="AI128" s="353">
        <v>1871</v>
      </c>
    </row>
    <row r="129" spans="2:35" x14ac:dyDescent="0.35">
      <c r="B129" s="44"/>
      <c r="C129" s="25"/>
      <c r="D129" s="25"/>
      <c r="E129" s="25"/>
      <c r="F129" s="25"/>
      <c r="G129" s="25"/>
      <c r="H129" s="25"/>
      <c r="I129" s="25"/>
      <c r="J129" s="260"/>
      <c r="K129" s="260"/>
      <c r="L129" s="260"/>
      <c r="M129" s="260"/>
      <c r="N129" s="260"/>
      <c r="O129" s="260"/>
      <c r="P129" s="260"/>
      <c r="Q129" s="260"/>
      <c r="R129" s="260"/>
      <c r="S129" s="260"/>
      <c r="T129" s="260"/>
      <c r="U129" s="260"/>
      <c r="V129" s="353"/>
      <c r="W129" s="353"/>
      <c r="X129" s="353"/>
      <c r="Y129" s="260"/>
      <c r="Z129" s="260"/>
      <c r="AB129" s="353"/>
      <c r="AC129" s="353"/>
      <c r="AD129" s="353"/>
      <c r="AE129" s="353"/>
      <c r="AF129" s="353"/>
      <c r="AG129" s="353"/>
      <c r="AH129" s="353"/>
      <c r="AI129" s="353"/>
    </row>
    <row r="130" spans="2:35" x14ac:dyDescent="0.35">
      <c r="B130" s="34" t="s">
        <v>163</v>
      </c>
      <c r="C130" s="26"/>
      <c r="D130" s="26"/>
      <c r="E130" s="26"/>
      <c r="F130" s="26"/>
      <c r="G130" s="26"/>
      <c r="H130" s="26"/>
      <c r="I130" s="26"/>
      <c r="J130" s="269"/>
      <c r="K130" s="269"/>
      <c r="L130" s="269"/>
      <c r="M130" s="269"/>
      <c r="N130" s="269"/>
      <c r="O130" s="269"/>
      <c r="P130" s="269"/>
      <c r="Q130" s="269"/>
      <c r="R130" s="269"/>
      <c r="S130" s="269"/>
      <c r="T130" s="269"/>
      <c r="U130" s="269"/>
      <c r="V130" s="353"/>
      <c r="W130" s="353"/>
      <c r="X130" s="353"/>
      <c r="Y130" s="269"/>
      <c r="Z130" s="269"/>
      <c r="AB130" s="353"/>
      <c r="AC130" s="353"/>
      <c r="AD130" s="353"/>
      <c r="AE130" s="353"/>
      <c r="AF130" s="353"/>
      <c r="AG130" s="353"/>
      <c r="AH130" s="353"/>
      <c r="AI130" s="353"/>
    </row>
    <row r="131" spans="2:35" x14ac:dyDescent="0.35">
      <c r="B131" s="35" t="s">
        <v>109</v>
      </c>
      <c r="C131" s="104" t="s">
        <v>14</v>
      </c>
      <c r="D131" s="104" t="s">
        <v>14</v>
      </c>
      <c r="E131" s="104" t="s">
        <v>14</v>
      </c>
      <c r="F131" s="104" t="s">
        <v>14</v>
      </c>
      <c r="G131" s="104" t="s">
        <v>14</v>
      </c>
      <c r="H131" s="104" t="s">
        <v>14</v>
      </c>
      <c r="I131" s="104" t="s">
        <v>14</v>
      </c>
      <c r="J131" s="283" t="s">
        <v>14</v>
      </c>
      <c r="K131" s="283" t="s">
        <v>14</v>
      </c>
      <c r="L131" s="283" t="s">
        <v>14</v>
      </c>
      <c r="M131" s="283" t="s">
        <v>14</v>
      </c>
      <c r="N131" s="283" t="s">
        <v>14</v>
      </c>
      <c r="O131" s="283" t="s">
        <v>14</v>
      </c>
      <c r="P131" s="283" t="s">
        <v>14</v>
      </c>
      <c r="Q131" s="283" t="s">
        <v>14</v>
      </c>
      <c r="R131" s="352" t="s">
        <v>14</v>
      </c>
      <c r="S131" s="352" t="s">
        <v>14</v>
      </c>
      <c r="T131" s="353">
        <v>19.076000000000001</v>
      </c>
      <c r="U131" s="353">
        <v>22.513999999999999</v>
      </c>
      <c r="V131" s="353">
        <v>27.030999999999999</v>
      </c>
      <c r="W131" s="353">
        <v>34.082000000000001</v>
      </c>
      <c r="X131" s="353">
        <v>39.841999999999999</v>
      </c>
      <c r="Y131" s="353">
        <f>AE131</f>
        <v>58.472999999999999</v>
      </c>
      <c r="Z131" s="353">
        <f>AI131</f>
        <v>68.031000000000006</v>
      </c>
      <c r="AB131" s="353">
        <v>44.773000000000003</v>
      </c>
      <c r="AC131" s="353">
        <v>49.616</v>
      </c>
      <c r="AD131" s="353">
        <v>49.616</v>
      </c>
      <c r="AE131" s="353">
        <v>58.472999999999999</v>
      </c>
      <c r="AF131" s="353">
        <v>62.887</v>
      </c>
      <c r="AG131" s="353">
        <v>65.644000000000005</v>
      </c>
      <c r="AH131" s="353">
        <v>67.266999999999996</v>
      </c>
      <c r="AI131" s="353">
        <v>68.031000000000006</v>
      </c>
    </row>
    <row r="132" spans="2:35" x14ac:dyDescent="0.35">
      <c r="B132" s="4" t="s">
        <v>114</v>
      </c>
      <c r="C132" s="104" t="s">
        <v>14</v>
      </c>
      <c r="D132" s="104" t="s">
        <v>14</v>
      </c>
      <c r="E132" s="104" t="s">
        <v>14</v>
      </c>
      <c r="F132" s="104" t="s">
        <v>14</v>
      </c>
      <c r="G132" s="104" t="s">
        <v>14</v>
      </c>
      <c r="H132" s="104" t="s">
        <v>14</v>
      </c>
      <c r="I132" s="104" t="s">
        <v>14</v>
      </c>
      <c r="J132" s="283" t="s">
        <v>14</v>
      </c>
      <c r="K132" s="283" t="s">
        <v>14</v>
      </c>
      <c r="L132" s="283" t="s">
        <v>14</v>
      </c>
      <c r="M132" s="283" t="s">
        <v>14</v>
      </c>
      <c r="N132" s="283" t="s">
        <v>14</v>
      </c>
      <c r="O132" s="283" t="s">
        <v>14</v>
      </c>
      <c r="P132" s="283" t="s">
        <v>14</v>
      </c>
      <c r="Q132" s="283" t="s">
        <v>14</v>
      </c>
      <c r="R132" s="352" t="s">
        <v>14</v>
      </c>
      <c r="S132" s="352" t="s">
        <v>14</v>
      </c>
      <c r="T132" s="353">
        <v>6.8810000000000002</v>
      </c>
      <c r="U132" s="353">
        <v>6.8810000000000002</v>
      </c>
      <c r="V132" s="353">
        <v>18.571999999999999</v>
      </c>
      <c r="W132" s="353">
        <v>18.701000000000001</v>
      </c>
      <c r="X132" s="353">
        <v>18.725999999999999</v>
      </c>
      <c r="Y132" s="353">
        <f>AE132</f>
        <v>18.93</v>
      </c>
      <c r="Z132" s="353">
        <f>AI132</f>
        <v>18.652999999999999</v>
      </c>
      <c r="AB132" s="353">
        <v>18.739999999999998</v>
      </c>
      <c r="AC132" s="353">
        <v>18.745999999999999</v>
      </c>
      <c r="AD132" s="353">
        <v>18.745999999999999</v>
      </c>
      <c r="AE132" s="353">
        <v>18.93</v>
      </c>
      <c r="AF132" s="353">
        <v>18.771000000000001</v>
      </c>
      <c r="AG132" s="353">
        <v>18.713000000000001</v>
      </c>
      <c r="AH132" s="353">
        <v>18.635000000000002</v>
      </c>
      <c r="AI132" s="353">
        <v>18.652999999999999</v>
      </c>
    </row>
    <row r="133" spans="2:35" x14ac:dyDescent="0.35">
      <c r="B133" s="4"/>
      <c r="C133" s="80"/>
      <c r="D133" s="80"/>
      <c r="E133" s="80"/>
      <c r="F133" s="80"/>
      <c r="G133" s="80"/>
      <c r="H133" s="80"/>
      <c r="I133" s="80"/>
      <c r="J133" s="353"/>
      <c r="K133" s="353"/>
      <c r="L133" s="353"/>
      <c r="M133" s="353"/>
      <c r="N133" s="353"/>
      <c r="O133" s="353"/>
      <c r="P133" s="353"/>
      <c r="Q133" s="353"/>
      <c r="R133" s="353"/>
      <c r="S133" s="353"/>
      <c r="T133" s="353"/>
      <c r="U133" s="353"/>
      <c r="V133" s="353"/>
      <c r="W133" s="353"/>
      <c r="X133" s="353"/>
      <c r="Y133" s="353"/>
      <c r="Z133" s="353"/>
      <c r="AB133" s="353"/>
      <c r="AC133" s="353"/>
      <c r="AD133" s="353"/>
      <c r="AE133" s="353"/>
      <c r="AF133" s="353"/>
      <c r="AG133" s="353"/>
      <c r="AH133" s="353"/>
      <c r="AI133" s="353"/>
    </row>
    <row r="134" spans="2:35" x14ac:dyDescent="0.35">
      <c r="B134" s="34" t="s">
        <v>164</v>
      </c>
      <c r="C134" s="80"/>
      <c r="D134" s="80"/>
      <c r="E134" s="80"/>
      <c r="F134" s="80"/>
      <c r="G134" s="80"/>
      <c r="H134" s="80"/>
      <c r="I134" s="80"/>
      <c r="J134" s="353"/>
      <c r="K134" s="353"/>
      <c r="L134" s="353"/>
      <c r="M134" s="353"/>
      <c r="N134" s="353"/>
      <c r="O134" s="353"/>
      <c r="P134" s="353"/>
      <c r="Q134" s="353"/>
      <c r="R134" s="353"/>
      <c r="S134" s="353"/>
      <c r="T134" s="353"/>
      <c r="U134" s="353"/>
      <c r="V134" s="353"/>
      <c r="W134" s="353"/>
      <c r="X134" s="353"/>
      <c r="Y134" s="353"/>
      <c r="Z134" s="353"/>
      <c r="AB134" s="353"/>
      <c r="AC134" s="353"/>
      <c r="AD134" s="353"/>
      <c r="AE134" s="353"/>
      <c r="AF134" s="353"/>
      <c r="AG134" s="353"/>
      <c r="AH134" s="353"/>
      <c r="AI134" s="353"/>
    </row>
    <row r="135" spans="2:35" x14ac:dyDescent="0.35">
      <c r="B135" s="51" t="s">
        <v>109</v>
      </c>
      <c r="C135" s="104" t="s">
        <v>14</v>
      </c>
      <c r="D135" s="104" t="s">
        <v>14</v>
      </c>
      <c r="E135" s="104" t="s">
        <v>14</v>
      </c>
      <c r="F135" s="104" t="s">
        <v>14</v>
      </c>
      <c r="G135" s="104" t="s">
        <v>14</v>
      </c>
      <c r="H135" s="104" t="s">
        <v>14</v>
      </c>
      <c r="I135" s="104" t="s">
        <v>14</v>
      </c>
      <c r="J135" s="283" t="s">
        <v>14</v>
      </c>
      <c r="K135" s="283" t="s">
        <v>14</v>
      </c>
      <c r="L135" s="283" t="s">
        <v>14</v>
      </c>
      <c r="M135" s="283" t="s">
        <v>14</v>
      </c>
      <c r="N135" s="283" t="s">
        <v>14</v>
      </c>
      <c r="O135" s="283" t="s">
        <v>14</v>
      </c>
      <c r="P135" s="283" t="s">
        <v>14</v>
      </c>
      <c r="Q135" s="283" t="s">
        <v>14</v>
      </c>
      <c r="R135" s="352" t="s">
        <v>14</v>
      </c>
      <c r="S135" s="352" t="s">
        <v>14</v>
      </c>
      <c r="T135" s="353">
        <v>1922.991</v>
      </c>
      <c r="U135" s="353">
        <v>2578.1669999999999</v>
      </c>
      <c r="V135" s="353">
        <v>3208.2089999999998</v>
      </c>
      <c r="W135" s="353">
        <v>3983.1039999999998</v>
      </c>
      <c r="X135" s="353">
        <v>4593.9399999999996</v>
      </c>
      <c r="Y135" s="353">
        <f>AE135</f>
        <v>5620.1880000000001</v>
      </c>
      <c r="Z135" s="353">
        <f>AI135</f>
        <v>6579.0839999999998</v>
      </c>
      <c r="AB135" s="353">
        <v>4854.1869999999999</v>
      </c>
      <c r="AC135" s="353">
        <v>5110.8779999999997</v>
      </c>
      <c r="AD135" s="353">
        <v>5365.8720000000003</v>
      </c>
      <c r="AE135" s="353">
        <v>5620.1880000000001</v>
      </c>
      <c r="AF135" s="353">
        <v>5883.7049999999999</v>
      </c>
      <c r="AG135" s="353">
        <v>6162.9830000000002</v>
      </c>
      <c r="AH135" s="353">
        <v>6406.19</v>
      </c>
      <c r="AI135" s="353">
        <v>6579.0839999999998</v>
      </c>
    </row>
    <row r="136" spans="2:35" x14ac:dyDescent="0.35">
      <c r="B136" s="21" t="s">
        <v>179</v>
      </c>
      <c r="C136" s="104" t="s">
        <v>14</v>
      </c>
      <c r="D136" s="104" t="s">
        <v>14</v>
      </c>
      <c r="E136" s="104" t="s">
        <v>14</v>
      </c>
      <c r="F136" s="104" t="s">
        <v>14</v>
      </c>
      <c r="G136" s="104" t="s">
        <v>14</v>
      </c>
      <c r="H136" s="104" t="s">
        <v>14</v>
      </c>
      <c r="I136" s="104" t="s">
        <v>14</v>
      </c>
      <c r="J136" s="283" t="s">
        <v>14</v>
      </c>
      <c r="K136" s="283" t="s">
        <v>14</v>
      </c>
      <c r="L136" s="283" t="s">
        <v>14</v>
      </c>
      <c r="M136" s="283" t="s">
        <v>14</v>
      </c>
      <c r="N136" s="283" t="s">
        <v>14</v>
      </c>
      <c r="O136" s="283" t="s">
        <v>14</v>
      </c>
      <c r="P136" s="283" t="s">
        <v>14</v>
      </c>
      <c r="Q136" s="283" t="s">
        <v>14</v>
      </c>
      <c r="R136" s="437" t="s">
        <v>14</v>
      </c>
      <c r="S136" s="437" t="s">
        <v>14</v>
      </c>
      <c r="T136" s="437" t="s">
        <v>14</v>
      </c>
      <c r="U136" s="361">
        <v>0.41070893200610825</v>
      </c>
      <c r="V136" s="361">
        <v>0.50903986706166515</v>
      </c>
      <c r="W136" s="361">
        <v>0.62527662234482184</v>
      </c>
      <c r="X136" s="361">
        <v>0.71503025999642933</v>
      </c>
      <c r="Y136" s="373">
        <f>AE136</f>
        <v>0.86672190677376038</v>
      </c>
      <c r="Z136" s="373">
        <f>AI136</f>
        <v>1.0058654093127362</v>
      </c>
      <c r="AB136" s="361">
        <v>0.75383862076762476</v>
      </c>
      <c r="AC136" s="361">
        <v>0.79110174266336608</v>
      </c>
      <c r="AD136" s="361">
        <v>0.82872491468146081</v>
      </c>
      <c r="AE136" s="361">
        <v>0.86672190677376038</v>
      </c>
      <c r="AF136" s="361">
        <v>0.9064527450071731</v>
      </c>
      <c r="AG136" s="361">
        <v>0.94679963787079946</v>
      </c>
      <c r="AH136" s="321">
        <v>0.98164308326081551</v>
      </c>
      <c r="AI136" s="321">
        <v>1.0058654093127362</v>
      </c>
    </row>
    <row r="137" spans="2:35" x14ac:dyDescent="0.35">
      <c r="B137" s="35" t="s">
        <v>114</v>
      </c>
      <c r="C137" s="104" t="s">
        <v>14</v>
      </c>
      <c r="D137" s="104" t="s">
        <v>14</v>
      </c>
      <c r="E137" s="104" t="s">
        <v>14</v>
      </c>
      <c r="F137" s="104" t="s">
        <v>14</v>
      </c>
      <c r="G137" s="104" t="s">
        <v>14</v>
      </c>
      <c r="H137" s="104" t="s">
        <v>14</v>
      </c>
      <c r="I137" s="104" t="s">
        <v>14</v>
      </c>
      <c r="J137" s="283" t="s">
        <v>14</v>
      </c>
      <c r="K137" s="283" t="s">
        <v>14</v>
      </c>
      <c r="L137" s="283" t="s">
        <v>14</v>
      </c>
      <c r="M137" s="283" t="s">
        <v>14</v>
      </c>
      <c r="N137" s="283" t="s">
        <v>14</v>
      </c>
      <c r="O137" s="283" t="s">
        <v>14</v>
      </c>
      <c r="P137" s="283" t="s">
        <v>14</v>
      </c>
      <c r="Q137" s="283" t="s">
        <v>14</v>
      </c>
      <c r="R137" s="352" t="s">
        <v>14</v>
      </c>
      <c r="S137" s="352" t="s">
        <v>14</v>
      </c>
      <c r="T137" s="353">
        <v>644.31700000000001</v>
      </c>
      <c r="U137" s="353">
        <v>666.08399999999995</v>
      </c>
      <c r="V137" s="353">
        <v>1368.8430000000001</v>
      </c>
      <c r="W137" s="353">
        <v>1372.72</v>
      </c>
      <c r="X137" s="353">
        <v>1373.145</v>
      </c>
      <c r="Y137" s="353">
        <f>AE137</f>
        <v>1379.7860000000001</v>
      </c>
      <c r="Z137" s="353">
        <f>AI137</f>
        <v>1389.9659999999999</v>
      </c>
      <c r="AB137" s="353">
        <v>1376.1379999999999</v>
      </c>
      <c r="AC137" s="353">
        <v>1378.0640000000001</v>
      </c>
      <c r="AD137" s="353">
        <v>1380.087</v>
      </c>
      <c r="AE137" s="353">
        <v>1379.7860000000001</v>
      </c>
      <c r="AF137" s="353">
        <v>1374.991</v>
      </c>
      <c r="AG137" s="353">
        <v>1386.0540000000001</v>
      </c>
      <c r="AH137" s="353">
        <v>1387.9059999999999</v>
      </c>
      <c r="AI137" s="353">
        <v>1389.9659999999999</v>
      </c>
    </row>
    <row r="138" spans="2:35" x14ac:dyDescent="0.35">
      <c r="B138" s="35"/>
      <c r="C138" s="119"/>
      <c r="D138" s="119"/>
      <c r="E138" s="119"/>
      <c r="F138" s="119"/>
      <c r="G138" s="119"/>
      <c r="H138" s="119"/>
      <c r="I138" s="119"/>
      <c r="J138" s="374"/>
      <c r="K138" s="374"/>
      <c r="L138" s="374"/>
      <c r="M138" s="374"/>
      <c r="N138" s="374"/>
      <c r="O138" s="374"/>
      <c r="P138" s="374"/>
      <c r="Q138" s="374"/>
      <c r="R138" s="374"/>
      <c r="S138" s="374"/>
      <c r="T138" s="374"/>
      <c r="U138" s="374"/>
      <c r="V138" s="299"/>
      <c r="AB138" s="260"/>
      <c r="AC138" s="260"/>
      <c r="AD138" s="299"/>
    </row>
    <row r="139" spans="2:35" x14ac:dyDescent="0.35">
      <c r="B139" s="177" t="s">
        <v>165</v>
      </c>
      <c r="C139" s="61">
        <v>2001</v>
      </c>
      <c r="D139" s="61">
        <v>2002</v>
      </c>
      <c r="E139" s="61">
        <v>2003</v>
      </c>
      <c r="F139" s="61">
        <v>2004</v>
      </c>
      <c r="G139" s="61">
        <v>2005</v>
      </c>
      <c r="H139" s="61">
        <v>2006</v>
      </c>
      <c r="I139" s="61">
        <v>2007</v>
      </c>
      <c r="J139" s="236">
        <v>2008</v>
      </c>
      <c r="K139" s="236">
        <v>2009</v>
      </c>
      <c r="L139" s="236">
        <v>2010</v>
      </c>
      <c r="M139" s="236">
        <v>2011</v>
      </c>
      <c r="N139" s="236">
        <v>2012</v>
      </c>
      <c r="O139" s="236">
        <v>2013</v>
      </c>
      <c r="P139" s="236">
        <v>2014</v>
      </c>
      <c r="Q139" s="236">
        <v>2015</v>
      </c>
      <c r="R139" s="236">
        <v>2016</v>
      </c>
      <c r="S139" s="236">
        <v>2017</v>
      </c>
      <c r="T139" s="236">
        <v>2018</v>
      </c>
      <c r="U139" s="236">
        <v>2019</v>
      </c>
      <c r="V139" s="236">
        <v>2020</v>
      </c>
      <c r="W139" s="236">
        <v>2021</v>
      </c>
      <c r="X139" s="236">
        <v>2022</v>
      </c>
      <c r="Y139" s="237">
        <v>2023</v>
      </c>
      <c r="Z139" s="238">
        <v>2024</v>
      </c>
      <c r="AB139" s="239" t="s">
        <v>3</v>
      </c>
      <c r="AC139" s="239" t="s">
        <v>4</v>
      </c>
      <c r="AD139" s="239" t="s">
        <v>5</v>
      </c>
      <c r="AE139" s="239">
        <v>2023</v>
      </c>
      <c r="AF139" s="240" t="s">
        <v>6</v>
      </c>
      <c r="AG139" s="240" t="s">
        <v>7</v>
      </c>
      <c r="AH139" s="240" t="s">
        <v>8</v>
      </c>
      <c r="AI139" s="240">
        <v>2024</v>
      </c>
    </row>
    <row r="140" spans="2:35" x14ac:dyDescent="0.35">
      <c r="B140" s="34" t="s">
        <v>109</v>
      </c>
      <c r="C140" s="104">
        <v>0</v>
      </c>
      <c r="D140" s="104">
        <v>0</v>
      </c>
      <c r="E140" s="104">
        <v>0</v>
      </c>
      <c r="F140" s="104">
        <v>0</v>
      </c>
      <c r="G140" s="104">
        <v>0</v>
      </c>
      <c r="H140" s="104">
        <v>0</v>
      </c>
      <c r="I140" s="104">
        <v>0</v>
      </c>
      <c r="J140" s="283">
        <v>0</v>
      </c>
      <c r="K140" s="283">
        <v>0</v>
      </c>
      <c r="L140" s="269">
        <v>6149.0460000000003</v>
      </c>
      <c r="M140" s="269">
        <v>6137.6760000000004</v>
      </c>
      <c r="N140" s="269">
        <v>6095.2060000000001</v>
      </c>
      <c r="O140" s="269">
        <v>6075.9480000000003</v>
      </c>
      <c r="P140" s="269">
        <v>6082.768</v>
      </c>
      <c r="Q140" s="269">
        <v>6107</v>
      </c>
      <c r="R140" s="269">
        <f>R141+R142+R143</f>
        <v>6143</v>
      </c>
      <c r="S140" s="269">
        <v>6187</v>
      </c>
      <c r="T140" s="269">
        <v>6225.643</v>
      </c>
      <c r="U140" s="269">
        <v>6277.3580000000002</v>
      </c>
      <c r="V140" s="270">
        <v>6302.4709999999995</v>
      </c>
      <c r="W140" s="270">
        <v>6370.1469999999999</v>
      </c>
      <c r="X140" s="270">
        <v>6424.8190000000004</v>
      </c>
      <c r="Y140" s="269">
        <f>AE140</f>
        <v>6484.4189999999999</v>
      </c>
      <c r="Z140" s="269">
        <f>AI140</f>
        <v>6540.72</v>
      </c>
      <c r="AB140" s="270">
        <v>6439.2920000000004</v>
      </c>
      <c r="AC140" s="270">
        <v>6460.4560000000001</v>
      </c>
      <c r="AD140" s="270">
        <v>6474.8530000000001</v>
      </c>
      <c r="AE140" s="270">
        <v>6484.4189999999999</v>
      </c>
      <c r="AF140" s="270">
        <v>6490.9120000000003</v>
      </c>
      <c r="AG140" s="270">
        <v>6509.2790000000005</v>
      </c>
      <c r="AH140" s="270">
        <v>6525.9870000000001</v>
      </c>
      <c r="AI140" s="270">
        <v>6540.72</v>
      </c>
    </row>
    <row r="141" spans="2:35" x14ac:dyDescent="0.35">
      <c r="B141" s="41" t="s">
        <v>180</v>
      </c>
      <c r="C141" s="103">
        <v>0</v>
      </c>
      <c r="D141" s="103">
        <v>0</v>
      </c>
      <c r="E141" s="103">
        <v>0</v>
      </c>
      <c r="F141" s="103">
        <v>0</v>
      </c>
      <c r="G141" s="103">
        <v>0</v>
      </c>
      <c r="H141" s="103">
        <v>0</v>
      </c>
      <c r="I141" s="103">
        <v>0</v>
      </c>
      <c r="J141" s="277">
        <v>0</v>
      </c>
      <c r="K141" s="277">
        <v>0</v>
      </c>
      <c r="L141" s="260">
        <v>23.617999999999999</v>
      </c>
      <c r="M141" s="260">
        <v>23.837</v>
      </c>
      <c r="N141" s="260">
        <v>23.88</v>
      </c>
      <c r="O141" s="260">
        <v>23.884</v>
      </c>
      <c r="P141" s="260">
        <v>24.062000000000001</v>
      </c>
      <c r="Q141" s="260">
        <v>24</v>
      </c>
      <c r="R141" s="260">
        <v>25</v>
      </c>
      <c r="S141" s="260">
        <v>25</v>
      </c>
      <c r="T141" s="260">
        <v>25.100999999999999</v>
      </c>
      <c r="U141" s="260">
        <v>25.411999999999999</v>
      </c>
      <c r="V141" s="353">
        <v>25.489000000000001</v>
      </c>
      <c r="W141" s="353">
        <v>25.945</v>
      </c>
      <c r="X141" s="353">
        <v>26.306000000000001</v>
      </c>
      <c r="Y141" s="260">
        <f>AE141</f>
        <v>26.541999999999998</v>
      </c>
      <c r="Z141" s="260">
        <f>AI141</f>
        <v>26.972000000000001</v>
      </c>
      <c r="AB141" s="353">
        <v>26.397000000000002</v>
      </c>
      <c r="AC141" s="353">
        <v>26.315999999999999</v>
      </c>
      <c r="AD141" s="353">
        <v>26.433</v>
      </c>
      <c r="AE141" s="353">
        <v>26.541999999999998</v>
      </c>
      <c r="AF141" s="353">
        <v>26.614999999999998</v>
      </c>
      <c r="AG141" s="353">
        <v>26.727</v>
      </c>
      <c r="AH141" s="353">
        <v>26.851000000000003</v>
      </c>
      <c r="AI141" s="353">
        <v>26.972000000000001</v>
      </c>
    </row>
    <row r="142" spans="2:35" x14ac:dyDescent="0.35">
      <c r="B142" s="41" t="s">
        <v>181</v>
      </c>
      <c r="C142" s="103">
        <v>0</v>
      </c>
      <c r="D142" s="103">
        <v>0</v>
      </c>
      <c r="E142" s="103">
        <v>0</v>
      </c>
      <c r="F142" s="103">
        <v>0</v>
      </c>
      <c r="G142" s="103">
        <v>0</v>
      </c>
      <c r="H142" s="103">
        <v>0</v>
      </c>
      <c r="I142" s="103">
        <v>0</v>
      </c>
      <c r="J142" s="277">
        <v>0</v>
      </c>
      <c r="K142" s="277">
        <v>0</v>
      </c>
      <c r="L142" s="260">
        <v>33.71</v>
      </c>
      <c r="M142" s="260">
        <v>33.834000000000003</v>
      </c>
      <c r="N142" s="260">
        <v>33.484999999999999</v>
      </c>
      <c r="O142" s="260">
        <v>33.536999999999999</v>
      </c>
      <c r="P142" s="260">
        <v>33.896999999999998</v>
      </c>
      <c r="Q142" s="260">
        <v>34</v>
      </c>
      <c r="R142" s="260">
        <v>35</v>
      </c>
      <c r="S142" s="260">
        <v>36</v>
      </c>
      <c r="T142" s="260">
        <v>36.453000000000003</v>
      </c>
      <c r="U142" s="260">
        <v>37.143999999999998</v>
      </c>
      <c r="V142" s="353">
        <v>37.514000000000003</v>
      </c>
      <c r="W142" s="353">
        <v>38.401000000000003</v>
      </c>
      <c r="X142" s="353">
        <v>39.033999999999999</v>
      </c>
      <c r="Y142" s="260">
        <f>AE142</f>
        <v>39.987000000000002</v>
      </c>
      <c r="Z142" s="260">
        <f>AI142</f>
        <v>41.054000000000002</v>
      </c>
      <c r="AB142" s="353">
        <v>39.139000000000003</v>
      </c>
      <c r="AC142" s="353">
        <v>39.524000000000001</v>
      </c>
      <c r="AD142" s="353">
        <v>39.738999999999997</v>
      </c>
      <c r="AE142" s="353">
        <v>39.987000000000002</v>
      </c>
      <c r="AF142" s="353">
        <v>40.159999999999997</v>
      </c>
      <c r="AG142" s="353">
        <v>40.582999999999998</v>
      </c>
      <c r="AH142" s="353">
        <v>40.762</v>
      </c>
      <c r="AI142" s="353">
        <v>41.054000000000002</v>
      </c>
    </row>
    <row r="143" spans="2:35" x14ac:dyDescent="0.35">
      <c r="B143" s="41" t="s">
        <v>178</v>
      </c>
      <c r="C143" s="103">
        <v>0</v>
      </c>
      <c r="D143" s="103">
        <v>0</v>
      </c>
      <c r="E143" s="103">
        <v>0</v>
      </c>
      <c r="F143" s="103">
        <v>0</v>
      </c>
      <c r="G143" s="103">
        <v>0</v>
      </c>
      <c r="H143" s="103">
        <v>0</v>
      </c>
      <c r="I143" s="103">
        <v>0</v>
      </c>
      <c r="J143" s="277">
        <v>0</v>
      </c>
      <c r="K143" s="277">
        <v>0</v>
      </c>
      <c r="L143" s="260">
        <v>6091.7179999999998</v>
      </c>
      <c r="M143" s="260">
        <v>6080.0050000000001</v>
      </c>
      <c r="N143" s="260">
        <v>6037.8410000000003</v>
      </c>
      <c r="O143" s="260">
        <v>6018.527</v>
      </c>
      <c r="P143" s="260">
        <v>6024.8090000000002</v>
      </c>
      <c r="Q143" s="260">
        <v>6048</v>
      </c>
      <c r="R143" s="260">
        <v>6083</v>
      </c>
      <c r="S143" s="260">
        <v>6126</v>
      </c>
      <c r="T143" s="260">
        <v>6164.0889999999999</v>
      </c>
      <c r="U143" s="260">
        <v>6214.8019999999997</v>
      </c>
      <c r="V143" s="353">
        <v>6239.4679999999998</v>
      </c>
      <c r="W143" s="353">
        <v>6305.8010000000004</v>
      </c>
      <c r="X143" s="353">
        <v>6359.4790000000003</v>
      </c>
      <c r="Y143" s="260">
        <f>AE143</f>
        <v>6417.89</v>
      </c>
      <c r="Z143" s="260">
        <f>AI143</f>
        <v>6472.6940000000004</v>
      </c>
      <c r="AB143" s="353">
        <v>6373.7560000000003</v>
      </c>
      <c r="AC143" s="353">
        <v>6394.616</v>
      </c>
      <c r="AD143" s="353">
        <v>6408.6809999999996</v>
      </c>
      <c r="AE143" s="353">
        <v>6417.89</v>
      </c>
      <c r="AF143" s="353">
        <v>6424.1369999999997</v>
      </c>
      <c r="AG143" s="353">
        <v>6441.9690000000001</v>
      </c>
      <c r="AH143" s="353">
        <v>6458.3739999999998</v>
      </c>
      <c r="AI143" s="353">
        <v>6472.6940000000004</v>
      </c>
    </row>
    <row r="144" spans="2:35" x14ac:dyDescent="0.35">
      <c r="B144" s="41"/>
      <c r="C144" s="25"/>
      <c r="D144" s="25"/>
      <c r="E144" s="25"/>
      <c r="F144" s="25"/>
      <c r="G144" s="25"/>
      <c r="H144" s="25"/>
      <c r="I144" s="25"/>
      <c r="J144" s="260"/>
      <c r="K144" s="260"/>
      <c r="L144" s="260"/>
      <c r="M144" s="260"/>
      <c r="N144" s="260"/>
      <c r="O144" s="260"/>
      <c r="P144" s="260"/>
      <c r="Q144" s="260"/>
      <c r="R144" s="260"/>
      <c r="S144" s="260"/>
      <c r="T144" s="260"/>
      <c r="U144" s="260"/>
      <c r="V144" s="353"/>
      <c r="W144" s="353"/>
      <c r="X144" s="353"/>
      <c r="Y144" s="260"/>
      <c r="Z144" s="260"/>
      <c r="AB144" s="353"/>
      <c r="AC144" s="353"/>
      <c r="AD144" s="353"/>
      <c r="AE144" s="353"/>
      <c r="AF144" s="353"/>
      <c r="AG144" s="353"/>
      <c r="AH144" s="353"/>
      <c r="AI144" s="353"/>
    </row>
    <row r="145" spans="2:35" x14ac:dyDescent="0.35">
      <c r="B145" s="34" t="s">
        <v>114</v>
      </c>
      <c r="C145" s="26">
        <v>0</v>
      </c>
      <c r="D145" s="26">
        <v>0</v>
      </c>
      <c r="E145" s="26">
        <v>0</v>
      </c>
      <c r="F145" s="26">
        <v>0</v>
      </c>
      <c r="G145" s="26">
        <v>0</v>
      </c>
      <c r="H145" s="26">
        <v>0</v>
      </c>
      <c r="I145" s="26">
        <v>0</v>
      </c>
      <c r="J145" s="269">
        <v>0</v>
      </c>
      <c r="K145" s="269">
        <v>0</v>
      </c>
      <c r="L145" s="269">
        <v>651.00099999999998</v>
      </c>
      <c r="M145" s="269">
        <v>656.11900000000003</v>
      </c>
      <c r="N145" s="269">
        <v>658.5809999999999</v>
      </c>
      <c r="O145" s="269">
        <v>658.83399999999995</v>
      </c>
      <c r="P145" s="269">
        <v>659.31899999999996</v>
      </c>
      <c r="Q145" s="269">
        <v>660</v>
      </c>
      <c r="R145" s="269">
        <v>663</v>
      </c>
      <c r="S145" s="269">
        <v>664</v>
      </c>
      <c r="T145" s="269">
        <v>666.40299999999991</v>
      </c>
      <c r="U145" s="269">
        <v>668.49400000000003</v>
      </c>
      <c r="V145" s="270">
        <v>1370.902</v>
      </c>
      <c r="W145" s="270">
        <v>1376.4780000000001</v>
      </c>
      <c r="X145" s="270">
        <v>1383.123</v>
      </c>
      <c r="Y145" s="269">
        <f>AE145</f>
        <v>1390.5250000000001</v>
      </c>
      <c r="Z145" s="269">
        <f>AI145</f>
        <v>1398.663</v>
      </c>
      <c r="AB145" s="270">
        <v>1384.337</v>
      </c>
      <c r="AC145" s="270">
        <v>1386.2739999999999</v>
      </c>
      <c r="AD145" s="270">
        <v>1388.2739999999999</v>
      </c>
      <c r="AE145" s="270">
        <v>1390.5250000000001</v>
      </c>
      <c r="AF145" s="270">
        <v>1391.933</v>
      </c>
      <c r="AG145" s="270">
        <v>1394.19</v>
      </c>
      <c r="AH145" s="270">
        <v>1396.2629999999999</v>
      </c>
      <c r="AI145" s="270">
        <v>1398.663</v>
      </c>
    </row>
    <row r="146" spans="2:35" x14ac:dyDescent="0.35">
      <c r="B146" s="41" t="s">
        <v>177</v>
      </c>
      <c r="C146" s="25">
        <v>0</v>
      </c>
      <c r="D146" s="25">
        <v>0</v>
      </c>
      <c r="E146" s="25">
        <v>0</v>
      </c>
      <c r="F146" s="25">
        <v>0</v>
      </c>
      <c r="G146" s="25">
        <v>0</v>
      </c>
      <c r="H146" s="25">
        <v>0</v>
      </c>
      <c r="I146" s="25">
        <v>0</v>
      </c>
      <c r="J146" s="260">
        <v>0</v>
      </c>
      <c r="K146" s="260">
        <v>0</v>
      </c>
      <c r="L146" s="260">
        <v>1.1060000000000001</v>
      </c>
      <c r="M146" s="260">
        <v>1.115</v>
      </c>
      <c r="N146" s="260">
        <v>1.1220000000000001</v>
      </c>
      <c r="O146" s="260">
        <v>1.127</v>
      </c>
      <c r="P146" s="260">
        <v>1.139</v>
      </c>
      <c r="Q146" s="260">
        <v>1</v>
      </c>
      <c r="R146" s="260">
        <v>1</v>
      </c>
      <c r="S146" s="260">
        <v>1</v>
      </c>
      <c r="T146" s="260">
        <v>1.151</v>
      </c>
      <c r="U146" s="260">
        <v>1.155</v>
      </c>
      <c r="V146" s="353">
        <v>2.5270000000000001</v>
      </c>
      <c r="W146" s="353">
        <v>2.58</v>
      </c>
      <c r="X146" s="353">
        <v>2.605</v>
      </c>
      <c r="Y146" s="260">
        <f>AE146</f>
        <v>2.601</v>
      </c>
      <c r="Z146" s="260">
        <f>AI146</f>
        <v>2.6420000000000003</v>
      </c>
      <c r="AB146" s="353">
        <v>2.585</v>
      </c>
      <c r="AC146" s="353">
        <v>2.589</v>
      </c>
      <c r="AD146" s="353">
        <v>2.5960000000000001</v>
      </c>
      <c r="AE146" s="353">
        <v>2.601</v>
      </c>
      <c r="AF146" s="353">
        <v>2.6110000000000002</v>
      </c>
      <c r="AG146" s="353">
        <v>2.6180000000000003</v>
      </c>
      <c r="AH146" s="353">
        <v>2.6300000000000003</v>
      </c>
      <c r="AI146" s="353">
        <v>2.6420000000000003</v>
      </c>
    </row>
    <row r="147" spans="2:35" x14ac:dyDescent="0.35">
      <c r="B147" s="41" t="s">
        <v>178</v>
      </c>
      <c r="C147" s="25">
        <v>0</v>
      </c>
      <c r="D147" s="25">
        <v>0</v>
      </c>
      <c r="E147" s="25">
        <v>0</v>
      </c>
      <c r="F147" s="25">
        <v>0</v>
      </c>
      <c r="G147" s="25">
        <v>0</v>
      </c>
      <c r="H147" s="25">
        <v>0</v>
      </c>
      <c r="I147" s="25">
        <v>0</v>
      </c>
      <c r="J147" s="260">
        <v>0</v>
      </c>
      <c r="K147" s="260">
        <v>0</v>
      </c>
      <c r="L147" s="260">
        <v>649.89499999999998</v>
      </c>
      <c r="M147" s="260">
        <v>655.00400000000002</v>
      </c>
      <c r="N147" s="260">
        <v>657.45899999999995</v>
      </c>
      <c r="O147" s="260">
        <v>657.70699999999999</v>
      </c>
      <c r="P147" s="260">
        <v>658.18</v>
      </c>
      <c r="Q147" s="260">
        <v>659</v>
      </c>
      <c r="R147" s="260">
        <v>662</v>
      </c>
      <c r="S147" s="260">
        <v>663</v>
      </c>
      <c r="T147" s="260">
        <v>665.25199999999995</v>
      </c>
      <c r="U147" s="260">
        <v>667.33900000000006</v>
      </c>
      <c r="V147" s="353">
        <v>1368.375</v>
      </c>
      <c r="W147" s="353">
        <v>1373.8979999999999</v>
      </c>
      <c r="X147" s="353">
        <v>1380.518</v>
      </c>
      <c r="Y147" s="260">
        <f>AE147</f>
        <v>1387.905</v>
      </c>
      <c r="Z147" s="260">
        <f>AI147</f>
        <v>1396.002</v>
      </c>
      <c r="AB147" s="353">
        <v>1381.7329999999999</v>
      </c>
      <c r="AC147" s="353">
        <v>1383.6659999999999</v>
      </c>
      <c r="AD147" s="353">
        <v>1385.6590000000001</v>
      </c>
      <c r="AE147" s="353">
        <v>1387.905</v>
      </c>
      <c r="AF147" s="353">
        <v>1389.3030000000001</v>
      </c>
      <c r="AG147" s="353">
        <v>1391.5530000000001</v>
      </c>
      <c r="AH147" s="353">
        <v>1393.614</v>
      </c>
      <c r="AI147" s="353">
        <v>1396.002</v>
      </c>
    </row>
    <row r="148" spans="2:35" x14ac:dyDescent="0.35">
      <c r="B148" s="41"/>
      <c r="C148" s="25"/>
      <c r="D148" s="25"/>
      <c r="E148" s="25"/>
      <c r="F148" s="25"/>
      <c r="G148" s="25"/>
      <c r="H148" s="25"/>
      <c r="I148" s="25"/>
      <c r="J148" s="260"/>
      <c r="K148" s="260"/>
      <c r="L148" s="260"/>
      <c r="M148" s="260"/>
      <c r="N148" s="260"/>
      <c r="O148" s="260"/>
      <c r="P148" s="260"/>
      <c r="Q148" s="260"/>
      <c r="R148" s="260"/>
      <c r="S148" s="260"/>
      <c r="T148" s="260"/>
      <c r="U148" s="260"/>
      <c r="V148" s="353"/>
      <c r="W148" s="353"/>
      <c r="X148" s="353"/>
      <c r="Y148" s="260"/>
      <c r="Z148" s="260"/>
      <c r="AB148" s="353"/>
      <c r="AC148" s="353"/>
      <c r="AD148" s="353"/>
      <c r="AE148" s="353"/>
      <c r="AF148" s="353"/>
      <c r="AG148" s="353"/>
      <c r="AH148" s="353"/>
      <c r="AI148" s="353"/>
    </row>
    <row r="149" spans="2:35" x14ac:dyDescent="0.35">
      <c r="B149" s="34" t="s">
        <v>115</v>
      </c>
      <c r="C149" s="26">
        <v>0</v>
      </c>
      <c r="D149" s="26">
        <v>0</v>
      </c>
      <c r="E149" s="26">
        <v>0</v>
      </c>
      <c r="F149" s="26">
        <v>0</v>
      </c>
      <c r="G149" s="26">
        <v>0</v>
      </c>
      <c r="H149" s="26">
        <v>0</v>
      </c>
      <c r="I149" s="26">
        <v>0</v>
      </c>
      <c r="J149" s="269">
        <v>0</v>
      </c>
      <c r="K149" s="269">
        <v>0</v>
      </c>
      <c r="L149" s="269">
        <v>2740.7110000000002</v>
      </c>
      <c r="M149" s="269">
        <v>2831.6590000000001</v>
      </c>
      <c r="N149" s="269">
        <v>2933.9269999999997</v>
      </c>
      <c r="O149" s="269">
        <v>3045.0810000000001</v>
      </c>
      <c r="P149" s="269">
        <v>3151.5030000000002</v>
      </c>
      <c r="Q149" s="269">
        <v>3257</v>
      </c>
      <c r="R149" s="269">
        <v>3316</v>
      </c>
      <c r="S149" s="269">
        <v>3377</v>
      </c>
      <c r="T149" s="269">
        <v>3451.04</v>
      </c>
      <c r="U149" s="269">
        <v>3524.1149999999998</v>
      </c>
      <c r="V149" s="270">
        <v>3600.7809999999999</v>
      </c>
      <c r="W149" s="270">
        <v>3680.442</v>
      </c>
      <c r="X149" s="270">
        <v>3774.9009999999998</v>
      </c>
      <c r="Y149" s="269">
        <f>AE149</f>
        <v>3882.7559999999999</v>
      </c>
      <c r="Z149" s="269">
        <f>AI149</f>
        <v>3940.873</v>
      </c>
      <c r="AB149" s="270">
        <v>3810.576</v>
      </c>
      <c r="AC149" s="270">
        <v>3821.0219999999999</v>
      </c>
      <c r="AD149" s="270">
        <v>3847.915</v>
      </c>
      <c r="AE149" s="270">
        <v>3882.7559999999999</v>
      </c>
      <c r="AF149" s="270">
        <v>3889.0050000000001</v>
      </c>
      <c r="AG149" s="270">
        <v>3906.0230000000001</v>
      </c>
      <c r="AH149" s="270">
        <v>3925.47</v>
      </c>
      <c r="AI149" s="270">
        <v>3940.873</v>
      </c>
    </row>
    <row r="150" spans="2:35" x14ac:dyDescent="0.35">
      <c r="B150" s="41" t="s">
        <v>169</v>
      </c>
      <c r="C150" s="25">
        <v>0</v>
      </c>
      <c r="D150" s="25">
        <v>0</v>
      </c>
      <c r="E150" s="25">
        <v>0</v>
      </c>
      <c r="F150" s="25">
        <v>0</v>
      </c>
      <c r="G150" s="25">
        <v>0</v>
      </c>
      <c r="H150" s="25">
        <v>0</v>
      </c>
      <c r="I150" s="25">
        <v>0</v>
      </c>
      <c r="J150" s="260">
        <v>0</v>
      </c>
      <c r="K150" s="260">
        <v>0</v>
      </c>
      <c r="L150" s="260">
        <v>1502.998</v>
      </c>
      <c r="M150" s="260">
        <v>1545.297</v>
      </c>
      <c r="N150" s="260">
        <v>1601.444</v>
      </c>
      <c r="O150" s="260">
        <v>1666.14</v>
      </c>
      <c r="P150" s="260">
        <v>1725.3620000000001</v>
      </c>
      <c r="Q150" s="260">
        <v>1780</v>
      </c>
      <c r="R150" s="260">
        <v>1804</v>
      </c>
      <c r="S150" s="260">
        <v>1839</v>
      </c>
      <c r="T150" s="260">
        <v>1886.693</v>
      </c>
      <c r="U150" s="260">
        <v>1936.0989999999999</v>
      </c>
      <c r="V150" s="353">
        <v>1980.4480000000001</v>
      </c>
      <c r="W150" s="353">
        <v>2023.818</v>
      </c>
      <c r="X150" s="353">
        <v>2079.663</v>
      </c>
      <c r="Y150" s="260">
        <f>AE150</f>
        <v>2154.7860000000001</v>
      </c>
      <c r="Z150" s="260">
        <f>AI150</f>
        <v>2176.9670000000001</v>
      </c>
      <c r="AB150" s="353">
        <v>2100.471</v>
      </c>
      <c r="AC150" s="353">
        <v>2109.1849999999999</v>
      </c>
      <c r="AD150" s="353">
        <v>2129.0929999999998</v>
      </c>
      <c r="AE150" s="353">
        <v>2154.7860000000001</v>
      </c>
      <c r="AF150" s="353">
        <v>2149.8620000000001</v>
      </c>
      <c r="AG150" s="353">
        <v>2160.8209999999999</v>
      </c>
      <c r="AH150" s="353">
        <v>2170.3629999999998</v>
      </c>
      <c r="AI150" s="353">
        <v>2176.9670000000001</v>
      </c>
    </row>
    <row r="151" spans="2:35" x14ac:dyDescent="0.35">
      <c r="B151" s="41" t="s">
        <v>172</v>
      </c>
      <c r="C151" s="25">
        <v>0</v>
      </c>
      <c r="D151" s="25">
        <v>0</v>
      </c>
      <c r="E151" s="25">
        <v>0</v>
      </c>
      <c r="F151" s="25">
        <v>0</v>
      </c>
      <c r="G151" s="25">
        <v>0</v>
      </c>
      <c r="H151" s="25">
        <v>0</v>
      </c>
      <c r="I151" s="25">
        <v>0</v>
      </c>
      <c r="J151" s="260">
        <v>0</v>
      </c>
      <c r="K151" s="260">
        <v>0</v>
      </c>
      <c r="L151" s="260">
        <v>1237.713</v>
      </c>
      <c r="M151" s="260">
        <v>1286.3620000000001</v>
      </c>
      <c r="N151" s="260">
        <v>1332.4829999999999</v>
      </c>
      <c r="O151" s="260">
        <v>1378.941</v>
      </c>
      <c r="P151" s="260">
        <v>1426.1410000000001</v>
      </c>
      <c r="Q151" s="260">
        <v>1476</v>
      </c>
      <c r="R151" s="260">
        <v>1512</v>
      </c>
      <c r="S151" s="260">
        <v>1538</v>
      </c>
      <c r="T151" s="260">
        <v>1564.347</v>
      </c>
      <c r="U151" s="260">
        <v>1588.0160000000001</v>
      </c>
      <c r="V151" s="353">
        <v>1620.3330000000001</v>
      </c>
      <c r="W151" s="353">
        <v>1656.624</v>
      </c>
      <c r="X151" s="353">
        <v>1695.2380000000001</v>
      </c>
      <c r="Y151" s="260">
        <f>AE151</f>
        <v>1727.97</v>
      </c>
      <c r="Z151" s="260">
        <f>AI151</f>
        <v>1763.9059999999999</v>
      </c>
      <c r="AB151" s="353">
        <v>1710.105</v>
      </c>
      <c r="AC151" s="353">
        <v>1711.837</v>
      </c>
      <c r="AD151" s="353">
        <v>1718.8219999999999</v>
      </c>
      <c r="AE151" s="353">
        <v>1727.97</v>
      </c>
      <c r="AF151" s="353">
        <v>1739.143</v>
      </c>
      <c r="AG151" s="353">
        <v>1745.202</v>
      </c>
      <c r="AH151" s="353">
        <v>1755.107</v>
      </c>
      <c r="AI151" s="353">
        <v>1763.9059999999999</v>
      </c>
    </row>
    <row r="152" spans="2:35" x14ac:dyDescent="0.35">
      <c r="B152" s="41"/>
      <c r="C152" s="25"/>
      <c r="D152" s="25"/>
      <c r="E152" s="25"/>
      <c r="F152" s="25"/>
      <c r="G152" s="25"/>
      <c r="H152" s="25"/>
      <c r="I152" s="25"/>
      <c r="J152" s="260"/>
      <c r="K152" s="260"/>
      <c r="L152" s="260"/>
      <c r="M152" s="260"/>
      <c r="N152" s="260"/>
      <c r="O152" s="260"/>
      <c r="P152" s="260"/>
      <c r="Q152" s="260"/>
      <c r="R152" s="260"/>
      <c r="S152" s="260"/>
      <c r="T152" s="260"/>
      <c r="U152" s="260"/>
      <c r="V152" s="353"/>
      <c r="W152" s="353"/>
      <c r="X152" s="353"/>
      <c r="Y152" s="260"/>
      <c r="Z152" s="260"/>
      <c r="AB152" s="353"/>
      <c r="AC152" s="353"/>
      <c r="AD152" s="353"/>
      <c r="AE152" s="353"/>
      <c r="AF152" s="353"/>
      <c r="AG152" s="353"/>
      <c r="AH152" s="353"/>
      <c r="AI152" s="353"/>
    </row>
    <row r="153" spans="2:35" x14ac:dyDescent="0.35">
      <c r="B153" s="40" t="s">
        <v>339</v>
      </c>
      <c r="C153" s="104">
        <f t="shared" ref="C153:P153" si="91">C149+C145+C140</f>
        <v>0</v>
      </c>
      <c r="D153" s="104">
        <f t="shared" si="91"/>
        <v>0</v>
      </c>
      <c r="E153" s="104">
        <f t="shared" si="91"/>
        <v>0</v>
      </c>
      <c r="F153" s="104">
        <f t="shared" si="91"/>
        <v>0</v>
      </c>
      <c r="G153" s="104">
        <f t="shared" si="91"/>
        <v>0</v>
      </c>
      <c r="H153" s="104">
        <f t="shared" si="91"/>
        <v>0</v>
      </c>
      <c r="I153" s="104">
        <f t="shared" si="91"/>
        <v>0</v>
      </c>
      <c r="J153" s="283">
        <f t="shared" si="91"/>
        <v>0</v>
      </c>
      <c r="K153" s="283">
        <f t="shared" si="91"/>
        <v>0</v>
      </c>
      <c r="L153" s="283">
        <v>9540.7580000000016</v>
      </c>
      <c r="M153" s="283">
        <f>M149+M145+M140</f>
        <v>9625.4540000000015</v>
      </c>
      <c r="N153" s="283">
        <f t="shared" si="91"/>
        <v>9687.7139999999999</v>
      </c>
      <c r="O153" s="283">
        <f>O149+O145+O140</f>
        <v>9779.8630000000012</v>
      </c>
      <c r="P153" s="283">
        <f t="shared" si="91"/>
        <v>9893.59</v>
      </c>
      <c r="Q153" s="283">
        <f>Q149+Q145+Q140</f>
        <v>10024</v>
      </c>
      <c r="R153" s="283">
        <f>R149+R145+R140</f>
        <v>10122</v>
      </c>
      <c r="S153" s="283">
        <f>S149+S145+S140</f>
        <v>10228</v>
      </c>
      <c r="T153" s="269">
        <v>10343.085999999999</v>
      </c>
      <c r="U153" s="269">
        <v>10469.967000000001</v>
      </c>
      <c r="V153" s="270">
        <v>11274.154</v>
      </c>
      <c r="W153" s="270">
        <v>11427.066999999999</v>
      </c>
      <c r="X153" s="270">
        <v>11582.843000000001</v>
      </c>
      <c r="Y153" s="269">
        <f>AE153</f>
        <v>11757.7</v>
      </c>
      <c r="Z153" s="269">
        <f>AI153</f>
        <v>11880.255999999999</v>
      </c>
      <c r="AB153" s="270">
        <v>11634.205</v>
      </c>
      <c r="AC153" s="270">
        <v>11667.752</v>
      </c>
      <c r="AD153" s="270">
        <v>11711.041999999999</v>
      </c>
      <c r="AE153" s="270">
        <v>11757.7</v>
      </c>
      <c r="AF153" s="270">
        <v>11771.85</v>
      </c>
      <c r="AG153" s="270">
        <v>11809.492</v>
      </c>
      <c r="AH153" s="270">
        <v>11847.72</v>
      </c>
      <c r="AI153" s="270">
        <v>11880.255999999999</v>
      </c>
    </row>
    <row r="154" spans="2:35" x14ac:dyDescent="0.35">
      <c r="B154" s="40"/>
      <c r="C154" s="118"/>
      <c r="D154" s="118"/>
      <c r="E154" s="118"/>
      <c r="F154" s="118"/>
      <c r="G154" s="118"/>
      <c r="H154" s="118"/>
      <c r="I154" s="118"/>
      <c r="J154" s="379"/>
      <c r="K154" s="379"/>
      <c r="L154" s="379"/>
      <c r="M154" s="379"/>
      <c r="N154" s="379"/>
      <c r="O154" s="379"/>
      <c r="P154" s="379"/>
      <c r="Q154" s="379"/>
      <c r="R154" s="379"/>
      <c r="S154" s="379"/>
      <c r="T154" s="379"/>
      <c r="U154" s="379"/>
      <c r="V154" s="299"/>
      <c r="AB154" s="260"/>
      <c r="AC154" s="260"/>
      <c r="AD154" s="299"/>
    </row>
    <row r="155" spans="2:35" x14ac:dyDescent="0.35">
      <c r="B155" s="174" t="s">
        <v>167</v>
      </c>
      <c r="C155" s="61">
        <v>2001</v>
      </c>
      <c r="D155" s="61">
        <v>2002</v>
      </c>
      <c r="E155" s="61">
        <v>2003</v>
      </c>
      <c r="F155" s="61">
        <v>2004</v>
      </c>
      <c r="G155" s="61">
        <v>2005</v>
      </c>
      <c r="H155" s="61">
        <v>2006</v>
      </c>
      <c r="I155" s="61">
        <v>2007</v>
      </c>
      <c r="J155" s="236">
        <v>2008</v>
      </c>
      <c r="K155" s="236">
        <v>2009</v>
      </c>
      <c r="L155" s="236">
        <v>2010</v>
      </c>
      <c r="M155" s="236">
        <v>2011</v>
      </c>
      <c r="N155" s="236">
        <v>2012</v>
      </c>
      <c r="O155" s="236">
        <v>2013</v>
      </c>
      <c r="P155" s="236">
        <v>2014</v>
      </c>
      <c r="Q155" s="236">
        <v>2015</v>
      </c>
      <c r="R155" s="236">
        <v>2016</v>
      </c>
      <c r="S155" s="236">
        <v>2017</v>
      </c>
      <c r="T155" s="236">
        <v>2018</v>
      </c>
      <c r="U155" s="236">
        <v>2019</v>
      </c>
      <c r="V155" s="236">
        <v>2020</v>
      </c>
      <c r="W155" s="236">
        <v>2021</v>
      </c>
      <c r="X155" s="236">
        <v>2021</v>
      </c>
      <c r="Y155" s="237">
        <v>2023</v>
      </c>
      <c r="Z155" s="238">
        <v>2024</v>
      </c>
      <c r="AB155" s="239" t="s">
        <v>3</v>
      </c>
      <c r="AC155" s="239" t="s">
        <v>4</v>
      </c>
      <c r="AD155" s="239" t="s">
        <v>5</v>
      </c>
      <c r="AE155" s="239">
        <v>2023</v>
      </c>
      <c r="AF155" s="240" t="s">
        <v>6</v>
      </c>
      <c r="AG155" s="240" t="s">
        <v>7</v>
      </c>
      <c r="AH155" s="240" t="s">
        <v>8</v>
      </c>
      <c r="AI155" s="240">
        <v>2024</v>
      </c>
    </row>
    <row r="156" spans="2:35" x14ac:dyDescent="0.35">
      <c r="B156" s="34" t="s">
        <v>348</v>
      </c>
      <c r="C156" s="47"/>
      <c r="D156" s="47"/>
      <c r="E156" s="47"/>
      <c r="F156" s="47"/>
      <c r="G156" s="47"/>
      <c r="H156" s="47"/>
      <c r="I156" s="47"/>
      <c r="J156" s="380"/>
      <c r="K156" s="380"/>
      <c r="L156" s="380"/>
      <c r="M156" s="380"/>
      <c r="N156" s="380"/>
      <c r="O156" s="380"/>
      <c r="P156" s="380"/>
      <c r="Q156" s="380"/>
      <c r="R156" s="380"/>
      <c r="S156" s="380"/>
      <c r="T156" s="380"/>
      <c r="U156" s="380"/>
      <c r="V156" s="299"/>
      <c r="AB156" s="357"/>
      <c r="AC156" s="357"/>
      <c r="AD156" s="299"/>
    </row>
    <row r="157" spans="2:35" x14ac:dyDescent="0.35">
      <c r="B157" s="39" t="s">
        <v>109</v>
      </c>
      <c r="C157" s="140" t="s">
        <v>14</v>
      </c>
      <c r="D157" s="140" t="s">
        <v>14</v>
      </c>
      <c r="E157" s="140" t="s">
        <v>14</v>
      </c>
      <c r="F157" s="140" t="s">
        <v>14</v>
      </c>
      <c r="G157" s="140" t="s">
        <v>14</v>
      </c>
      <c r="H157" s="140" t="s">
        <v>14</v>
      </c>
      <c r="I157" s="140" t="s">
        <v>14</v>
      </c>
      <c r="J157" s="405" t="s">
        <v>14</v>
      </c>
      <c r="K157" s="405" t="s">
        <v>14</v>
      </c>
      <c r="L157" s="405" t="s">
        <v>14</v>
      </c>
      <c r="M157" s="405" t="s">
        <v>14</v>
      </c>
      <c r="N157" s="405" t="s">
        <v>14</v>
      </c>
      <c r="O157" s="405" t="s">
        <v>14</v>
      </c>
      <c r="P157" s="405" t="s">
        <v>14</v>
      </c>
      <c r="Q157" s="359">
        <v>9.7000000000000003E-2</v>
      </c>
      <c r="R157" s="359">
        <v>9.5000000000000001E-2</v>
      </c>
      <c r="S157" s="359">
        <v>0.1</v>
      </c>
      <c r="T157" s="359">
        <v>9.6231683603606497E-2</v>
      </c>
      <c r="U157" s="359">
        <v>9.5697113725658325E-2</v>
      </c>
      <c r="V157" s="359" vm="291">
        <v>8.9593000000000006E-2</v>
      </c>
      <c r="W157" s="359" vm="859">
        <v>8.6474058039558183E-2</v>
      </c>
      <c r="X157" s="359" vm="250">
        <v>8.7388559718589803E-2</v>
      </c>
      <c r="Y157" s="359" vm="440">
        <f>AE157</f>
        <v>7.8277224521243693E-2</v>
      </c>
      <c r="Z157" s="359" vm="851">
        <f>AI157</f>
        <v>7.8599301170137081E-2</v>
      </c>
      <c r="AB157" s="478">
        <v>0.08</v>
      </c>
      <c r="AC157" s="359" vm="451">
        <v>7.6883360667184292E-2</v>
      </c>
      <c r="AD157" s="359" vm="159">
        <v>7.7247092658812896E-2</v>
      </c>
      <c r="AE157" s="359" vm="440">
        <v>7.8277224521243693E-2</v>
      </c>
      <c r="AF157" s="359" vm="575">
        <v>7.9112455641438706E-2</v>
      </c>
      <c r="AG157" s="359" vm="613">
        <v>7.7877294742528247E-2</v>
      </c>
      <c r="AH157" s="355" vm="563">
        <v>7.5241124604497736E-2</v>
      </c>
      <c r="AI157" s="355" vm="851">
        <v>7.8599301170137081E-2</v>
      </c>
    </row>
    <row r="158" spans="2:35" x14ac:dyDescent="0.35">
      <c r="B158" s="39" t="s">
        <v>114</v>
      </c>
      <c r="C158" s="140" t="s">
        <v>14</v>
      </c>
      <c r="D158" s="140" t="s">
        <v>14</v>
      </c>
      <c r="E158" s="140" t="s">
        <v>14</v>
      </c>
      <c r="F158" s="140" t="s">
        <v>14</v>
      </c>
      <c r="G158" s="140" t="s">
        <v>14</v>
      </c>
      <c r="H158" s="140" t="s">
        <v>14</v>
      </c>
      <c r="I158" s="140" t="s">
        <v>14</v>
      </c>
      <c r="J158" s="405" t="s">
        <v>14</v>
      </c>
      <c r="K158" s="405" t="s">
        <v>14</v>
      </c>
      <c r="L158" s="405" t="s">
        <v>14</v>
      </c>
      <c r="M158" s="405" t="s">
        <v>14</v>
      </c>
      <c r="N158" s="405" t="s">
        <v>14</v>
      </c>
      <c r="O158" s="405" t="s">
        <v>14</v>
      </c>
      <c r="P158" s="405" t="s">
        <v>14</v>
      </c>
      <c r="Q158" s="359">
        <v>4.1000000000000002E-2</v>
      </c>
      <c r="R158" s="359">
        <v>0.04</v>
      </c>
      <c r="S158" s="359">
        <v>3.5000000000000003E-2</v>
      </c>
      <c r="T158" s="359">
        <v>3.4127446861680552E-2</v>
      </c>
      <c r="U158" s="359">
        <v>3.6363582026402011E-2</v>
      </c>
      <c r="V158" s="359">
        <v>3.8477847958883413E-2</v>
      </c>
      <c r="W158" s="359" vm="858">
        <v>4.6666709915970252E-2</v>
      </c>
      <c r="X158" s="359" vm="251">
        <v>4.8220390431626084E-2</v>
      </c>
      <c r="Y158" s="359" vm="441">
        <f>AE158</f>
        <v>4.7710651123865001E-2</v>
      </c>
      <c r="Z158" s="359" vm="850">
        <f>AI158</f>
        <v>4.7876295117125205E-2</v>
      </c>
      <c r="AB158" s="359" vm="36">
        <v>5.8211278935175137E-2</v>
      </c>
      <c r="AC158" s="359" vm="452">
        <v>5.0125276702550119E-2</v>
      </c>
      <c r="AD158" s="359" vm="160">
        <v>4.530198885834659E-2</v>
      </c>
      <c r="AE158" s="359" vm="441">
        <v>4.7710651123865001E-2</v>
      </c>
      <c r="AF158" s="359" vm="576">
        <v>5.934976254734757E-2</v>
      </c>
      <c r="AG158" s="359" vm="615">
        <v>5.1112929657843011E-2</v>
      </c>
      <c r="AH158" s="355" vm="564">
        <v>4.5964103247102338E-2</v>
      </c>
      <c r="AI158" s="355" vm="850">
        <v>4.7876295117125205E-2</v>
      </c>
    </row>
    <row r="159" spans="2:35" x14ac:dyDescent="0.35">
      <c r="B159" s="39" t="s">
        <v>115</v>
      </c>
      <c r="C159" s="27"/>
      <c r="D159" s="27"/>
      <c r="E159" s="27"/>
      <c r="F159" s="27"/>
      <c r="G159" s="27"/>
      <c r="H159" s="27"/>
      <c r="I159" s="27"/>
      <c r="J159" s="299"/>
      <c r="K159" s="299"/>
      <c r="L159" s="299"/>
      <c r="M159" s="299"/>
      <c r="N159" s="299"/>
      <c r="O159" s="299"/>
      <c r="P159" s="299"/>
      <c r="Q159" s="299"/>
      <c r="R159" s="299"/>
      <c r="S159" s="299"/>
      <c r="T159" s="299"/>
      <c r="U159" s="299"/>
      <c r="V159" s="299"/>
      <c r="W159" s="299"/>
      <c r="X159" s="299"/>
      <c r="Y159" s="299"/>
      <c r="Z159" s="299"/>
      <c r="AB159" s="299"/>
      <c r="AC159" s="299"/>
      <c r="AD159" s="299"/>
      <c r="AE159" s="299"/>
      <c r="AF159" s="299"/>
      <c r="AG159" s="299"/>
      <c r="AH159" s="331"/>
      <c r="AI159" s="331"/>
    </row>
    <row r="160" spans="2:35" x14ac:dyDescent="0.35">
      <c r="B160" s="37" t="s">
        <v>169</v>
      </c>
      <c r="C160" s="105" t="s">
        <v>14</v>
      </c>
      <c r="D160" s="105" t="s">
        <v>14</v>
      </c>
      <c r="E160" s="105" t="s">
        <v>14</v>
      </c>
      <c r="F160" s="105" t="s">
        <v>14</v>
      </c>
      <c r="G160" s="105" t="s">
        <v>14</v>
      </c>
      <c r="H160" s="105" t="s">
        <v>14</v>
      </c>
      <c r="I160" s="105" t="s">
        <v>14</v>
      </c>
      <c r="J160" s="298" t="s">
        <v>14</v>
      </c>
      <c r="K160" s="298" t="s">
        <v>14</v>
      </c>
      <c r="L160" s="298" t="s">
        <v>14</v>
      </c>
      <c r="M160" s="298" t="s">
        <v>14</v>
      </c>
      <c r="N160" s="298" t="s">
        <v>14</v>
      </c>
      <c r="O160" s="298" t="s">
        <v>14</v>
      </c>
      <c r="P160" s="298" t="s">
        <v>14</v>
      </c>
      <c r="Q160" s="299">
        <v>0.09</v>
      </c>
      <c r="R160" s="299">
        <v>8.8999999999999996E-2</v>
      </c>
      <c r="S160" s="299">
        <v>8.6999999999999994E-2</v>
      </c>
      <c r="T160" s="299">
        <v>8.4331929999999999E-2</v>
      </c>
      <c r="U160" s="299">
        <v>8.1080310000000003E-2</v>
      </c>
      <c r="V160" s="299">
        <v>8.5695999999999994E-2</v>
      </c>
      <c r="W160" s="299">
        <v>8.2916281830423294E-2</v>
      </c>
      <c r="X160" s="299">
        <v>7.9066954888097479E-2</v>
      </c>
      <c r="Y160" s="299">
        <f t="shared" ref="Y160:Y165" si="92">AE160</f>
        <v>7.1972836473468998E-2</v>
      </c>
      <c r="Z160" s="299">
        <f t="shared" ref="Z160:Z165" si="93">AI160</f>
        <v>6.981364827812131E-2</v>
      </c>
      <c r="AB160" s="299">
        <v>8.6765453391720676E-2</v>
      </c>
      <c r="AC160" s="299">
        <v>7.764654875376964E-2</v>
      </c>
      <c r="AD160" s="299">
        <v>7.6193742269068984E-2</v>
      </c>
      <c r="AE160" s="299">
        <v>7.1972836473468998E-2</v>
      </c>
      <c r="AF160" s="299">
        <v>7.1942547912007868E-2</v>
      </c>
      <c r="AG160" s="299">
        <v>7.1310900526743909E-2</v>
      </c>
      <c r="AH160" s="331">
        <v>7.0638331638158913E-2</v>
      </c>
      <c r="AI160" s="331">
        <v>6.981364827812131E-2</v>
      </c>
    </row>
    <row r="161" spans="2:35" x14ac:dyDescent="0.35">
      <c r="B161" s="38" t="s">
        <v>170</v>
      </c>
      <c r="C161" s="105" t="s">
        <v>14</v>
      </c>
      <c r="D161" s="105" t="s">
        <v>14</v>
      </c>
      <c r="E161" s="105" t="s">
        <v>14</v>
      </c>
      <c r="F161" s="105" t="s">
        <v>14</v>
      </c>
      <c r="G161" s="105" t="s">
        <v>14</v>
      </c>
      <c r="H161" s="105" t="s">
        <v>14</v>
      </c>
      <c r="I161" s="105" t="s">
        <v>14</v>
      </c>
      <c r="J161" s="298" t="s">
        <v>14</v>
      </c>
      <c r="K161" s="298" t="s">
        <v>14</v>
      </c>
      <c r="L161" s="298" t="s">
        <v>14</v>
      </c>
      <c r="M161" s="298" t="s">
        <v>14</v>
      </c>
      <c r="N161" s="298" t="s">
        <v>14</v>
      </c>
      <c r="O161" s="298" t="s">
        <v>14</v>
      </c>
      <c r="P161" s="298" t="s">
        <v>14</v>
      </c>
      <c r="Q161" s="299">
        <v>5.3999999999999999E-2</v>
      </c>
      <c r="R161" s="299">
        <v>5.5E-2</v>
      </c>
      <c r="S161" s="299">
        <v>5.5E-2</v>
      </c>
      <c r="T161" s="299">
        <v>5.5890500000000003E-2</v>
      </c>
      <c r="U161" s="299">
        <v>5.642875E-2</v>
      </c>
      <c r="V161" s="299">
        <v>5.5381E-2</v>
      </c>
      <c r="W161" s="299" vm="856">
        <v>5.755060025291861E-2</v>
      </c>
      <c r="X161" s="299" vm="31">
        <v>3.5718473739906303E-2</v>
      </c>
      <c r="Y161" s="299" vm="442">
        <f t="shared" si="92"/>
        <v>3.6320997690456686E-2</v>
      </c>
      <c r="Z161" s="299" vm="853">
        <f t="shared" si="93"/>
        <v>3.7100000000022178E-2</v>
      </c>
      <c r="AB161" s="299" vm="212">
        <v>3.8068284273372083E-2</v>
      </c>
      <c r="AC161" s="299" vm="453">
        <v>3.6683701072617834E-2</v>
      </c>
      <c r="AD161" s="299" vm="560">
        <v>3.6646655608778597E-2</v>
      </c>
      <c r="AE161" s="299" vm="442">
        <v>3.6320997690456686E-2</v>
      </c>
      <c r="AF161" s="299" vm="577">
        <v>3.7992706528367295E-2</v>
      </c>
      <c r="AG161" s="299" vm="616">
        <v>3.6695717095276671E-2</v>
      </c>
      <c r="AH161" s="331" vm="566">
        <v>3.6944774561916582E-2</v>
      </c>
      <c r="AI161" s="331" vm="853">
        <v>3.7100000000022178E-2</v>
      </c>
    </row>
    <row r="162" spans="2:35" x14ac:dyDescent="0.35">
      <c r="B162" s="38" t="s">
        <v>171</v>
      </c>
      <c r="C162" s="105" t="s">
        <v>14</v>
      </c>
      <c r="D162" s="105" t="s">
        <v>14</v>
      </c>
      <c r="E162" s="105" t="s">
        <v>14</v>
      </c>
      <c r="F162" s="105" t="s">
        <v>14</v>
      </c>
      <c r="G162" s="105" t="s">
        <v>14</v>
      </c>
      <c r="H162" s="105" t="s">
        <v>14</v>
      </c>
      <c r="I162" s="105" t="s">
        <v>14</v>
      </c>
      <c r="J162" s="298" t="s">
        <v>14</v>
      </c>
      <c r="K162" s="298" t="s">
        <v>14</v>
      </c>
      <c r="L162" s="298" t="s">
        <v>14</v>
      </c>
      <c r="M162" s="298" t="s">
        <v>14</v>
      </c>
      <c r="N162" s="298" t="s">
        <v>14</v>
      </c>
      <c r="O162" s="298" t="s">
        <v>14</v>
      </c>
      <c r="P162" s="298" t="s">
        <v>14</v>
      </c>
      <c r="Q162" s="299">
        <v>3.5999999999999997E-2</v>
      </c>
      <c r="R162" s="299">
        <v>3.4000000000000002E-2</v>
      </c>
      <c r="S162" s="299">
        <v>3.2000000000000001E-2</v>
      </c>
      <c r="T162" s="299">
        <v>2.844143E-2</v>
      </c>
      <c r="U162" s="299">
        <v>2.4651559999999999E-2</v>
      </c>
      <c r="V162" s="299">
        <v>3.0315000000000002E-2</v>
      </c>
      <c r="W162" s="299" vm="857">
        <v>2.5365681577504677E-2</v>
      </c>
      <c r="X162" s="299" vm="32">
        <v>4.3348481148191176E-2</v>
      </c>
      <c r="Y162" s="299" vm="443">
        <f t="shared" si="92"/>
        <v>3.5651838783012313E-2</v>
      </c>
      <c r="Z162" s="299" vm="852">
        <f t="shared" si="93"/>
        <v>3.2713648278099125E-2</v>
      </c>
      <c r="AB162" s="299" vm="37">
        <v>4.8697169118348586E-2</v>
      </c>
      <c r="AC162" s="299" vm="448">
        <v>4.0962847681151805E-2</v>
      </c>
      <c r="AD162" s="299" vm="161">
        <v>3.9547086660290387E-2</v>
      </c>
      <c r="AE162" s="299" vm="443">
        <v>3.5651838783012313E-2</v>
      </c>
      <c r="AF162" s="299" vm="578">
        <v>3.3949841383640572E-2</v>
      </c>
      <c r="AG162" s="299" vm="617">
        <v>3.4615183431467231E-2</v>
      </c>
      <c r="AH162" s="331" vm="565">
        <v>3.3693557076242331E-2</v>
      </c>
      <c r="AI162" s="331" vm="852">
        <v>3.2713648278099125E-2</v>
      </c>
    </row>
    <row r="163" spans="2:35" x14ac:dyDescent="0.35">
      <c r="B163" s="37" t="s">
        <v>172</v>
      </c>
      <c r="C163" s="105" t="s">
        <v>14</v>
      </c>
      <c r="D163" s="105" t="s">
        <v>14</v>
      </c>
      <c r="E163" s="105" t="s">
        <v>14</v>
      </c>
      <c r="F163" s="105" t="s">
        <v>14</v>
      </c>
      <c r="G163" s="105" t="s">
        <v>14</v>
      </c>
      <c r="H163" s="105" t="s">
        <v>14</v>
      </c>
      <c r="I163" s="105" t="s">
        <v>14</v>
      </c>
      <c r="J163" s="298" t="s">
        <v>14</v>
      </c>
      <c r="K163" s="298" t="s">
        <v>14</v>
      </c>
      <c r="L163" s="298" t="s">
        <v>14</v>
      </c>
      <c r="M163" s="298" t="s">
        <v>14</v>
      </c>
      <c r="N163" s="298" t="s">
        <v>14</v>
      </c>
      <c r="O163" s="298" t="s">
        <v>14</v>
      </c>
      <c r="P163" s="298" t="s">
        <v>14</v>
      </c>
      <c r="Q163" s="299">
        <v>0.13500000000000001</v>
      </c>
      <c r="R163" s="299">
        <v>0.13900000000000001</v>
      </c>
      <c r="S163" s="299">
        <v>0.13</v>
      </c>
      <c r="T163" s="299">
        <v>0.11935841999999999</v>
      </c>
      <c r="U163" s="299">
        <v>0.1245378</v>
      </c>
      <c r="V163" s="299">
        <v>0.13392199999999999</v>
      </c>
      <c r="W163" s="299">
        <v>0.12411351310377056</v>
      </c>
      <c r="X163" s="299">
        <v>0.11946419349546938</v>
      </c>
      <c r="Y163" s="299">
        <f t="shared" si="92"/>
        <v>0.11834329642742686</v>
      </c>
      <c r="Z163" s="299">
        <f t="shared" si="93"/>
        <v>0.11404801632859378</v>
      </c>
      <c r="AB163" s="299">
        <v>0.13888172079899608</v>
      </c>
      <c r="AC163" s="299">
        <v>0.11538061942578012</v>
      </c>
      <c r="AD163" s="299">
        <v>0.11685885144299546</v>
      </c>
      <c r="AE163" s="299">
        <v>0.11834329642742686</v>
      </c>
      <c r="AF163" s="299">
        <v>0.12130065466797545</v>
      </c>
      <c r="AG163" s="299">
        <v>0.11853572419785849</v>
      </c>
      <c r="AH163" s="331">
        <v>0.11567292244297323</v>
      </c>
      <c r="AI163" s="331">
        <v>0.11404801632859378</v>
      </c>
    </row>
    <row r="164" spans="2:35" x14ac:dyDescent="0.35">
      <c r="B164" s="45" t="s">
        <v>170</v>
      </c>
      <c r="C164" s="105" t="s">
        <v>14</v>
      </c>
      <c r="D164" s="105" t="s">
        <v>14</v>
      </c>
      <c r="E164" s="105" t="s">
        <v>14</v>
      </c>
      <c r="F164" s="105" t="s">
        <v>14</v>
      </c>
      <c r="G164" s="105" t="s">
        <v>14</v>
      </c>
      <c r="H164" s="105" t="s">
        <v>14</v>
      </c>
      <c r="I164" s="105" t="s">
        <v>14</v>
      </c>
      <c r="J164" s="298" t="s">
        <v>14</v>
      </c>
      <c r="K164" s="298" t="s">
        <v>14</v>
      </c>
      <c r="L164" s="298" t="s">
        <v>14</v>
      </c>
      <c r="M164" s="298" t="s">
        <v>14</v>
      </c>
      <c r="N164" s="298" t="s">
        <v>14</v>
      </c>
      <c r="O164" s="298" t="s">
        <v>14</v>
      </c>
      <c r="P164" s="298" t="s">
        <v>14</v>
      </c>
      <c r="Q164" s="299">
        <v>8.2000000000000003E-2</v>
      </c>
      <c r="R164" s="299">
        <v>8.5999999999999993E-2</v>
      </c>
      <c r="S164" s="299">
        <v>8.3000000000000004E-2</v>
      </c>
      <c r="T164" s="299">
        <v>7.5310240000000001E-2</v>
      </c>
      <c r="U164" s="299">
        <v>7.858801E-2</v>
      </c>
      <c r="V164" s="299">
        <v>8.2380999999999996E-2</v>
      </c>
      <c r="W164" s="299" vm="854">
        <v>7.758802362040923E-2</v>
      </c>
      <c r="X164" s="299" vm="30">
        <v>6.9880999180956957E-2</v>
      </c>
      <c r="Y164" s="299" vm="444">
        <f t="shared" si="92"/>
        <v>6.6678722221169828E-2</v>
      </c>
      <c r="Z164" s="299" vm="654">
        <f t="shared" si="93"/>
        <v>6.7400000000019861E-2</v>
      </c>
      <c r="AB164" s="299" vm="35">
        <v>7.30025276024793E-2</v>
      </c>
      <c r="AC164" s="299" vm="447">
        <v>6.915133201612321E-2</v>
      </c>
      <c r="AD164" s="299" vm="211">
        <v>6.768237600661639E-2</v>
      </c>
      <c r="AE164" s="299" vm="444">
        <v>6.6678722221169828E-2</v>
      </c>
      <c r="AF164" s="299" vm="579">
        <v>7.243625749346233E-2</v>
      </c>
      <c r="AG164" s="299" vm="618">
        <v>6.9418318316410335E-2</v>
      </c>
      <c r="AH164" s="331" vm="562">
        <v>6.7180559112090074E-2</v>
      </c>
      <c r="AI164" s="331" vm="654">
        <v>6.7400000000019861E-2</v>
      </c>
    </row>
    <row r="165" spans="2:35" x14ac:dyDescent="0.35">
      <c r="B165" s="45" t="s">
        <v>171</v>
      </c>
      <c r="C165" s="105" t="s">
        <v>14</v>
      </c>
      <c r="D165" s="105" t="s">
        <v>14</v>
      </c>
      <c r="E165" s="105" t="s">
        <v>14</v>
      </c>
      <c r="F165" s="105" t="s">
        <v>14</v>
      </c>
      <c r="G165" s="105" t="s">
        <v>14</v>
      </c>
      <c r="H165" s="105" t="s">
        <v>14</v>
      </c>
      <c r="I165" s="105" t="s">
        <v>14</v>
      </c>
      <c r="J165" s="298" t="s">
        <v>14</v>
      </c>
      <c r="K165" s="298" t="s">
        <v>14</v>
      </c>
      <c r="L165" s="298" t="s">
        <v>14</v>
      </c>
      <c r="M165" s="298" t="s">
        <v>14</v>
      </c>
      <c r="N165" s="298" t="s">
        <v>14</v>
      </c>
      <c r="O165" s="298" t="s">
        <v>14</v>
      </c>
      <c r="P165" s="298" t="s">
        <v>14</v>
      </c>
      <c r="Q165" s="299">
        <v>5.2999999999999999E-2</v>
      </c>
      <c r="R165" s="299">
        <v>5.2999999999999999E-2</v>
      </c>
      <c r="S165" s="299">
        <v>4.7E-2</v>
      </c>
      <c r="T165" s="299">
        <v>4.4048179999999999E-2</v>
      </c>
      <c r="U165" s="299">
        <v>4.5949789999999997E-2</v>
      </c>
      <c r="V165" s="299">
        <v>5.1540999999999997E-2</v>
      </c>
      <c r="W165" s="299" vm="855">
        <v>4.6525489483361319E-2</v>
      </c>
      <c r="X165" s="299" vm="252">
        <v>4.9583194314512427E-2</v>
      </c>
      <c r="Y165" s="299" vm="445">
        <f t="shared" si="92"/>
        <v>5.1664574206257037E-2</v>
      </c>
      <c r="Z165" s="299" vm="655">
        <f t="shared" si="93"/>
        <v>4.6648016328573919E-2</v>
      </c>
      <c r="AB165" s="299" vm="213">
        <v>6.5879193196516764E-2</v>
      </c>
      <c r="AC165" s="299" vm="454">
        <v>4.6229287409656913E-2</v>
      </c>
      <c r="AD165" s="299" vm="561">
        <v>4.9176475436379062E-2</v>
      </c>
      <c r="AE165" s="299" vm="445">
        <v>5.1664574206257037E-2</v>
      </c>
      <c r="AF165" s="299" vm="580">
        <v>4.8864397174513116E-2</v>
      </c>
      <c r="AG165" s="299" vm="619">
        <v>4.9117405881448147E-2</v>
      </c>
      <c r="AH165" s="331" vm="567">
        <v>4.8492363330883144E-2</v>
      </c>
      <c r="AI165" s="331" vm="655">
        <v>4.6648016328573919E-2</v>
      </c>
    </row>
    <row r="166" spans="2:35" x14ac:dyDescent="0.35">
      <c r="B166" s="45"/>
      <c r="C166" s="27"/>
      <c r="D166" s="27"/>
      <c r="E166" s="27"/>
      <c r="F166" s="27"/>
      <c r="G166" s="27"/>
      <c r="H166" s="27"/>
      <c r="I166" s="27"/>
      <c r="J166" s="299"/>
      <c r="K166" s="299"/>
      <c r="L166" s="299"/>
      <c r="M166" s="299"/>
      <c r="N166" s="299"/>
      <c r="O166" s="299"/>
      <c r="P166" s="299"/>
      <c r="Q166" s="299"/>
      <c r="R166" s="299"/>
      <c r="S166" s="299"/>
      <c r="T166" s="299"/>
      <c r="U166" s="299"/>
      <c r="V166" s="299"/>
      <c r="W166" s="299"/>
      <c r="X166" s="299"/>
      <c r="Y166" s="299"/>
      <c r="Z166" s="299"/>
      <c r="AB166" s="299"/>
      <c r="AC166" s="299"/>
      <c r="AD166" s="299"/>
      <c r="AE166" s="299"/>
      <c r="AF166" s="299"/>
      <c r="AG166" s="299"/>
      <c r="AH166" s="331"/>
      <c r="AI166" s="331"/>
    </row>
    <row r="167" spans="2:35" x14ac:dyDescent="0.35">
      <c r="B167" s="34" t="s">
        <v>173</v>
      </c>
      <c r="C167" s="27"/>
      <c r="D167" s="27"/>
      <c r="E167" s="27"/>
      <c r="F167" s="27"/>
      <c r="G167" s="27"/>
      <c r="H167" s="27"/>
      <c r="I167" s="27"/>
      <c r="J167" s="299"/>
      <c r="K167" s="299"/>
      <c r="L167" s="299"/>
      <c r="M167" s="299"/>
      <c r="N167" s="299"/>
      <c r="O167" s="299"/>
      <c r="P167" s="299"/>
      <c r="Q167" s="299"/>
      <c r="R167" s="299"/>
      <c r="S167" s="299"/>
      <c r="T167" s="299"/>
      <c r="U167" s="299"/>
      <c r="V167" s="299"/>
      <c r="W167" s="299"/>
      <c r="X167" s="299"/>
      <c r="Y167" s="299"/>
      <c r="Z167" s="299"/>
      <c r="AB167" s="299"/>
      <c r="AC167" s="299"/>
      <c r="AD167" s="299"/>
      <c r="AE167" s="299"/>
      <c r="AF167" s="299"/>
      <c r="AG167" s="299"/>
      <c r="AH167" s="331"/>
      <c r="AI167" s="331"/>
    </row>
    <row r="168" spans="2:35" x14ac:dyDescent="0.35">
      <c r="B168" s="1" t="s">
        <v>109</v>
      </c>
      <c r="C168" s="105" t="s">
        <v>14</v>
      </c>
      <c r="D168" s="105" t="s">
        <v>14</v>
      </c>
      <c r="E168" s="105" t="s">
        <v>14</v>
      </c>
      <c r="F168" s="105" t="s">
        <v>14</v>
      </c>
      <c r="G168" s="105" t="s">
        <v>14</v>
      </c>
      <c r="H168" s="105" t="s">
        <v>14</v>
      </c>
      <c r="I168" s="105" t="s">
        <v>14</v>
      </c>
      <c r="J168" s="298" t="s">
        <v>14</v>
      </c>
      <c r="K168" s="298" t="s">
        <v>14</v>
      </c>
      <c r="L168" s="298" t="s">
        <v>14</v>
      </c>
      <c r="M168" s="298" t="s">
        <v>14</v>
      </c>
      <c r="N168" s="298" t="s">
        <v>14</v>
      </c>
      <c r="O168" s="298" t="s">
        <v>14</v>
      </c>
      <c r="P168" s="298" t="s">
        <v>14</v>
      </c>
      <c r="Q168" s="298" t="s">
        <v>14</v>
      </c>
      <c r="R168" s="298" t="s">
        <v>14</v>
      </c>
      <c r="S168" s="298" t="s">
        <v>14</v>
      </c>
      <c r="T168" s="298" t="s">
        <v>14</v>
      </c>
      <c r="U168" s="299">
        <v>0.44067396063479503</v>
      </c>
      <c r="V168" s="299">
        <v>0.50110527961179119</v>
      </c>
      <c r="W168" s="299">
        <v>0.58372286945025675</v>
      </c>
      <c r="X168" s="299">
        <v>0.5794447180992538</v>
      </c>
      <c r="Y168" s="299">
        <f>AE168</f>
        <v>0.65457420919841192</v>
      </c>
      <c r="Z168" s="299">
        <f>AI168</f>
        <v>0.74985347397427271</v>
      </c>
      <c r="AB168" s="299">
        <v>0.62021412027300615</v>
      </c>
      <c r="AC168" s="299">
        <v>0.64766305290094472</v>
      </c>
      <c r="AD168" s="299">
        <v>0.64998375088429583</v>
      </c>
      <c r="AE168" s="299">
        <v>0.65457420919841192</v>
      </c>
      <c r="AF168" s="299">
        <v>0.69666508236752023</v>
      </c>
      <c r="AG168" s="299">
        <v>0.73358154675427434</v>
      </c>
      <c r="AH168" s="331">
        <v>0.74980388613735971</v>
      </c>
      <c r="AI168" s="331">
        <v>0.74985347397427271</v>
      </c>
    </row>
    <row r="169" spans="2:35" x14ac:dyDescent="0.35">
      <c r="B169" t="s">
        <v>114</v>
      </c>
      <c r="C169" s="105" t="s">
        <v>14</v>
      </c>
      <c r="D169" s="105" t="s">
        <v>14</v>
      </c>
      <c r="E169" s="105" t="s">
        <v>14</v>
      </c>
      <c r="F169" s="105" t="s">
        <v>14</v>
      </c>
      <c r="G169" s="105" t="s">
        <v>14</v>
      </c>
      <c r="H169" s="105" t="s">
        <v>14</v>
      </c>
      <c r="I169" s="105" t="s">
        <v>14</v>
      </c>
      <c r="J169" s="298" t="s">
        <v>14</v>
      </c>
      <c r="K169" s="298" t="s">
        <v>14</v>
      </c>
      <c r="L169" s="298" t="s">
        <v>14</v>
      </c>
      <c r="M169" s="298" t="s">
        <v>14</v>
      </c>
      <c r="N169" s="298" t="s">
        <v>14</v>
      </c>
      <c r="O169" s="298" t="s">
        <v>14</v>
      </c>
      <c r="P169" s="298" t="s">
        <v>14</v>
      </c>
      <c r="Q169" s="298" t="s">
        <v>14</v>
      </c>
      <c r="R169" s="298" t="s">
        <v>14</v>
      </c>
      <c r="S169" s="298" t="s">
        <v>14</v>
      </c>
      <c r="T169" s="298" t="s">
        <v>14</v>
      </c>
      <c r="U169" s="299">
        <v>0.99529833728858252</v>
      </c>
      <c r="V169" s="299">
        <v>0.98852960825018876</v>
      </c>
      <c r="W169" s="299">
        <v>0.99153639018161288</v>
      </c>
      <c r="X169" s="299">
        <v>0.73413515646934313</v>
      </c>
      <c r="Y169" s="299">
        <f>AE169</f>
        <v>0.71073862887429418</v>
      </c>
      <c r="Z169" s="299">
        <f>AI169</f>
        <v>0.61965573961584786</v>
      </c>
      <c r="AB169" s="299">
        <v>0.74362447437844759</v>
      </c>
      <c r="AC169" s="299">
        <v>0.73202168110362531</v>
      </c>
      <c r="AD169" s="299">
        <v>0.71753470635249528</v>
      </c>
      <c r="AE169" s="299">
        <v>0.71073862887429418</v>
      </c>
      <c r="AF169" s="299">
        <v>0.65778273559238198</v>
      </c>
      <c r="AG169" s="299">
        <v>0.61973684912887683</v>
      </c>
      <c r="AH169" s="331">
        <v>0.60497338050990379</v>
      </c>
      <c r="AI169" s="331">
        <v>0.61965573961584786</v>
      </c>
    </row>
    <row r="170" spans="2:35" x14ac:dyDescent="0.35">
      <c r="C170" s="27"/>
      <c r="D170" s="27"/>
      <c r="E170" s="27"/>
      <c r="F170" s="27"/>
      <c r="G170" s="27"/>
      <c r="H170" s="27"/>
      <c r="I170" s="27"/>
      <c r="J170" s="299"/>
      <c r="K170" s="299"/>
      <c r="L170" s="299"/>
      <c r="M170" s="299"/>
      <c r="N170" s="299"/>
      <c r="O170" s="299"/>
      <c r="P170" s="299"/>
      <c r="Q170" s="299"/>
      <c r="R170" s="299"/>
      <c r="S170" s="299"/>
      <c r="T170" s="299"/>
      <c r="U170" s="299"/>
      <c r="V170" s="299"/>
      <c r="W170" s="299"/>
      <c r="X170" s="299"/>
      <c r="Y170" s="299"/>
      <c r="Z170" s="299"/>
      <c r="AB170" s="299"/>
      <c r="AC170" s="299"/>
      <c r="AD170" s="299"/>
      <c r="AE170" s="299"/>
      <c r="AF170" s="299"/>
      <c r="AG170" s="299"/>
      <c r="AH170" s="331"/>
      <c r="AI170" s="331"/>
    </row>
    <row r="171" spans="2:35" x14ac:dyDescent="0.35">
      <c r="B171" s="48" t="s">
        <v>174</v>
      </c>
      <c r="C171" s="27"/>
      <c r="D171" s="27"/>
      <c r="E171" s="27"/>
      <c r="F171" s="27"/>
      <c r="G171" s="27"/>
      <c r="H171" s="27"/>
      <c r="I171" s="27"/>
      <c r="J171" s="299"/>
      <c r="K171" s="299"/>
      <c r="L171" s="299"/>
      <c r="M171" s="299"/>
      <c r="N171" s="299"/>
      <c r="O171" s="299"/>
      <c r="P171" s="299"/>
      <c r="Q171" s="299"/>
      <c r="R171" s="299"/>
      <c r="S171" s="299"/>
      <c r="T171" s="299"/>
      <c r="U171" s="299"/>
      <c r="V171" s="359"/>
      <c r="W171" s="299"/>
      <c r="X171" s="299"/>
      <c r="Y171" s="299"/>
      <c r="Z171" s="299"/>
      <c r="AB171" s="299"/>
      <c r="AC171" s="299"/>
      <c r="AD171" s="299"/>
      <c r="AE171" s="299"/>
      <c r="AF171" s="299"/>
      <c r="AG171" s="299"/>
      <c r="AH171" s="331"/>
      <c r="AI171" s="331"/>
    </row>
    <row r="172" spans="2:35" x14ac:dyDescent="0.35">
      <c r="B172" s="51" t="s">
        <v>109</v>
      </c>
      <c r="C172" s="105" t="s">
        <v>14</v>
      </c>
      <c r="D172" s="105" t="s">
        <v>14</v>
      </c>
      <c r="E172" s="105" t="s">
        <v>14</v>
      </c>
      <c r="F172" s="105" t="s">
        <v>14</v>
      </c>
      <c r="G172" s="105" t="s">
        <v>14</v>
      </c>
      <c r="H172" s="105" t="s">
        <v>14</v>
      </c>
      <c r="I172" s="105" t="s">
        <v>14</v>
      </c>
      <c r="J172" s="298" t="s">
        <v>14</v>
      </c>
      <c r="K172" s="298" t="s">
        <v>14</v>
      </c>
      <c r="L172" s="298" t="s">
        <v>14</v>
      </c>
      <c r="M172" s="298" t="s">
        <v>14</v>
      </c>
      <c r="N172" s="298" t="s">
        <v>14</v>
      </c>
      <c r="O172" s="298" t="s">
        <v>14</v>
      </c>
      <c r="P172" s="298" t="s">
        <v>14</v>
      </c>
      <c r="Q172" s="298" t="s">
        <v>14</v>
      </c>
      <c r="R172" s="298" t="s">
        <v>14</v>
      </c>
      <c r="S172" s="298" t="s">
        <v>14</v>
      </c>
      <c r="T172" s="299">
        <v>0.69</v>
      </c>
      <c r="U172" s="299">
        <v>0.72888082245845032</v>
      </c>
      <c r="V172" s="299">
        <v>0.74532180354008692</v>
      </c>
      <c r="W172" s="299">
        <v>0.76559596362231641</v>
      </c>
      <c r="X172" s="299">
        <v>0.82881341452432422</v>
      </c>
      <c r="Y172" s="299">
        <f>AE172</f>
        <v>0.88133662993928941</v>
      </c>
      <c r="Z172" s="299">
        <f>AI172</f>
        <v>0.95472072371995986</v>
      </c>
      <c r="AB172" s="299">
        <v>0.84418641228133884</v>
      </c>
      <c r="AC172" s="299">
        <v>0.86210449981500115</v>
      </c>
      <c r="AD172" s="299">
        <v>0.86210449981500115</v>
      </c>
      <c r="AE172" s="299">
        <v>0.88133662993928941</v>
      </c>
      <c r="AF172" s="299">
        <v>0.92237302121335119</v>
      </c>
      <c r="AG172" s="299">
        <v>0.93527696114054637</v>
      </c>
      <c r="AH172" s="331">
        <v>0.94445656054532179</v>
      </c>
      <c r="AI172" s="331">
        <v>0.95472072371995986</v>
      </c>
    </row>
    <row r="173" spans="2:35" x14ac:dyDescent="0.35">
      <c r="B173" s="46" t="s">
        <v>114</v>
      </c>
      <c r="C173" s="105" t="s">
        <v>14</v>
      </c>
      <c r="D173" s="105" t="s">
        <v>14</v>
      </c>
      <c r="E173" s="105" t="s">
        <v>14</v>
      </c>
      <c r="F173" s="105" t="s">
        <v>14</v>
      </c>
      <c r="G173" s="105" t="s">
        <v>14</v>
      </c>
      <c r="H173" s="105" t="s">
        <v>14</v>
      </c>
      <c r="I173" s="105" t="s">
        <v>14</v>
      </c>
      <c r="J173" s="298" t="s">
        <v>14</v>
      </c>
      <c r="K173" s="298" t="s">
        <v>14</v>
      </c>
      <c r="L173" s="298" t="s">
        <v>14</v>
      </c>
      <c r="M173" s="298" t="s">
        <v>14</v>
      </c>
      <c r="N173" s="298" t="s">
        <v>14</v>
      </c>
      <c r="O173" s="298" t="s">
        <v>14</v>
      </c>
      <c r="P173" s="298" t="s">
        <v>14</v>
      </c>
      <c r="Q173" s="298" t="s">
        <v>14</v>
      </c>
      <c r="R173" s="298" t="s">
        <v>14</v>
      </c>
      <c r="S173" s="298" t="s">
        <v>14</v>
      </c>
      <c r="T173" s="299" t="s">
        <v>437</v>
      </c>
      <c r="U173" s="299">
        <v>1</v>
      </c>
      <c r="V173" s="299">
        <v>1</v>
      </c>
      <c r="W173" s="299">
        <v>0.99351652194183804</v>
      </c>
      <c r="X173" s="299">
        <v>0.99720568476016735</v>
      </c>
      <c r="Y173" s="299">
        <f>AE173</f>
        <v>0.99388022345734572</v>
      </c>
      <c r="Z173" s="299">
        <f>AI173</f>
        <v>0.99302775486344241</v>
      </c>
      <c r="AB173" s="299">
        <v>0.99301686646827569</v>
      </c>
      <c r="AC173" s="299">
        <v>0.99305254063786386</v>
      </c>
      <c r="AD173" s="299">
        <v>0.99353892469164584</v>
      </c>
      <c r="AE173" s="299">
        <v>0.99388022345734572</v>
      </c>
      <c r="AF173" s="299">
        <v>0.99440449963656707</v>
      </c>
      <c r="AG173" s="299">
        <v>0.9944153949516491</v>
      </c>
      <c r="AH173" s="331">
        <v>0.99352988353853566</v>
      </c>
      <c r="AI173" s="331">
        <v>0.99302775486344241</v>
      </c>
    </row>
    <row r="174" spans="2:35" x14ac:dyDescent="0.35">
      <c r="B174" s="46"/>
      <c r="C174" s="120"/>
      <c r="D174" s="120"/>
      <c r="E174" s="120"/>
      <c r="F174" s="120"/>
      <c r="G174" s="120"/>
      <c r="H174" s="120"/>
      <c r="I174" s="120"/>
      <c r="J174" s="382"/>
      <c r="K174" s="382"/>
      <c r="L174" s="382"/>
      <c r="M174" s="382"/>
      <c r="N174" s="382"/>
      <c r="O174" s="382"/>
      <c r="P174" s="382"/>
      <c r="Q174" s="382"/>
      <c r="R174" s="382"/>
      <c r="S174" s="382"/>
      <c r="T174" s="382"/>
      <c r="U174" s="382"/>
      <c r="V174" s="299"/>
      <c r="AB174" s="260"/>
      <c r="AC174" s="260"/>
      <c r="AD174" s="299"/>
    </row>
    <row r="175" spans="2:35" x14ac:dyDescent="0.35">
      <c r="B175" s="177" t="s">
        <v>175</v>
      </c>
      <c r="C175" s="61">
        <v>2001</v>
      </c>
      <c r="D175" s="61">
        <v>2002</v>
      </c>
      <c r="E175" s="61">
        <v>2003</v>
      </c>
      <c r="F175" s="61">
        <v>2004</v>
      </c>
      <c r="G175" s="61">
        <v>2005</v>
      </c>
      <c r="H175" s="61">
        <v>2006</v>
      </c>
      <c r="I175" s="61">
        <v>2007</v>
      </c>
      <c r="J175" s="236">
        <v>2008</v>
      </c>
      <c r="K175" s="236">
        <v>2009</v>
      </c>
      <c r="L175" s="236">
        <v>2010</v>
      </c>
      <c r="M175" s="236">
        <v>2011</v>
      </c>
      <c r="N175" s="236">
        <v>2012</v>
      </c>
      <c r="O175" s="236">
        <v>2013</v>
      </c>
      <c r="P175" s="236">
        <v>2014</v>
      </c>
      <c r="Q175" s="236">
        <v>2015</v>
      </c>
      <c r="R175" s="236">
        <v>2016</v>
      </c>
      <c r="S175" s="236">
        <v>2017</v>
      </c>
      <c r="T175" s="236">
        <v>2018</v>
      </c>
      <c r="U175" s="236">
        <v>2019</v>
      </c>
      <c r="V175" s="236">
        <v>2020</v>
      </c>
      <c r="W175" s="236">
        <v>2021</v>
      </c>
      <c r="X175" s="236">
        <v>2022</v>
      </c>
      <c r="Y175" s="237">
        <v>2023</v>
      </c>
      <c r="Z175" s="238">
        <v>2024</v>
      </c>
      <c r="AB175" s="239" t="s">
        <v>3</v>
      </c>
      <c r="AC175" s="239" t="s">
        <v>4</v>
      </c>
      <c r="AD175" s="239" t="s">
        <v>5</v>
      </c>
      <c r="AE175" s="239">
        <v>2023</v>
      </c>
      <c r="AF175" s="240" t="s">
        <v>6</v>
      </c>
      <c r="AG175" s="240" t="s">
        <v>7</v>
      </c>
      <c r="AH175" s="240" t="s">
        <v>8</v>
      </c>
      <c r="AI175" s="240">
        <v>2024</v>
      </c>
    </row>
    <row r="176" spans="2:35" x14ac:dyDescent="0.35">
      <c r="B176" s="48" t="s">
        <v>109</v>
      </c>
      <c r="C176" s="26">
        <v>0</v>
      </c>
      <c r="D176" s="26">
        <v>0</v>
      </c>
      <c r="E176" s="26">
        <v>0</v>
      </c>
      <c r="F176" s="26">
        <v>0</v>
      </c>
      <c r="G176" s="26">
        <v>0</v>
      </c>
      <c r="H176" s="26">
        <v>0</v>
      </c>
      <c r="I176" s="26">
        <v>0</v>
      </c>
      <c r="J176" s="269">
        <v>0</v>
      </c>
      <c r="K176" s="269">
        <v>0</v>
      </c>
      <c r="L176" s="269">
        <v>47836.162185740977</v>
      </c>
      <c r="M176" s="269">
        <v>46508.316016356795</v>
      </c>
      <c r="N176" s="269">
        <v>44653.81966570692</v>
      </c>
      <c r="O176" s="269">
        <v>43858.187953054905</v>
      </c>
      <c r="P176" s="269">
        <v>43808.215470746101</v>
      </c>
      <c r="Q176" s="269">
        <f>Q177+Q178+Q179</f>
        <v>44277</v>
      </c>
      <c r="R176" s="269">
        <f>R177+R178+R179</f>
        <v>44599</v>
      </c>
      <c r="S176" s="269">
        <f>S177+S178+S179</f>
        <v>44748</v>
      </c>
      <c r="T176" s="269">
        <v>46058.884367194987</v>
      </c>
      <c r="U176" s="269">
        <v>45666.473784279187</v>
      </c>
      <c r="V176" s="269">
        <v>44142.807206436002</v>
      </c>
      <c r="W176" s="269">
        <v>44752.004502915996</v>
      </c>
      <c r="X176" s="269">
        <v>45494.451231786996</v>
      </c>
      <c r="Y176" s="269">
        <f>AE176</f>
        <v>45977.877195959009</v>
      </c>
      <c r="Z176" s="269">
        <f>AI176</f>
        <v>46557.481156303002</v>
      </c>
      <c r="AB176" s="269">
        <v>12179.237888537</v>
      </c>
      <c r="AC176" s="269">
        <v>22922.136772900001</v>
      </c>
      <c r="AD176" s="269">
        <v>34140.557012088</v>
      </c>
      <c r="AE176" s="269">
        <v>45977.877195959009</v>
      </c>
      <c r="AF176" s="269">
        <v>12284.682515649001</v>
      </c>
      <c r="AG176" s="269">
        <v>23187.303843024001</v>
      </c>
      <c r="AH176" s="269">
        <v>34683.830772055997</v>
      </c>
      <c r="AI176" s="269">
        <v>46557.481156303002</v>
      </c>
    </row>
    <row r="177" spans="2:35" x14ac:dyDescent="0.35">
      <c r="B177" s="41" t="s">
        <v>183</v>
      </c>
      <c r="C177" s="25">
        <v>0</v>
      </c>
      <c r="D177" s="25">
        <v>0</v>
      </c>
      <c r="E177" s="25">
        <v>0</v>
      </c>
      <c r="F177" s="25">
        <v>0</v>
      </c>
      <c r="G177" s="25">
        <v>0</v>
      </c>
      <c r="H177" s="25">
        <v>0</v>
      </c>
      <c r="I177" s="25">
        <v>0</v>
      </c>
      <c r="J177" s="260">
        <v>0</v>
      </c>
      <c r="K177" s="260">
        <v>0</v>
      </c>
      <c r="L177" s="260">
        <v>1523.7382063289997</v>
      </c>
      <c r="M177" s="260">
        <v>1774.7020604000006</v>
      </c>
      <c r="N177" s="260">
        <v>1901.2691349999998</v>
      </c>
      <c r="O177" s="260">
        <v>2094.9450020000004</v>
      </c>
      <c r="P177" s="260">
        <v>2112.6291889999998</v>
      </c>
      <c r="Q177" s="260">
        <v>2173.5</v>
      </c>
      <c r="R177" s="260">
        <v>2115</v>
      </c>
      <c r="S177" s="260">
        <v>2158</v>
      </c>
      <c r="T177" s="260">
        <v>2365.6874869999997</v>
      </c>
      <c r="U177" s="260">
        <v>2343.5984089999997</v>
      </c>
      <c r="V177" s="260">
        <v>2461.3719180000003</v>
      </c>
      <c r="W177" s="260">
        <v>2282.270614</v>
      </c>
      <c r="X177" s="260">
        <v>2241.5415560000001</v>
      </c>
      <c r="Y177" s="260">
        <f>AE177</f>
        <v>2367.8323230000005</v>
      </c>
      <c r="Z177" s="260">
        <f>AI177</f>
        <v>2513.9659980000001</v>
      </c>
      <c r="AB177" s="260">
        <v>594.79143600000009</v>
      </c>
      <c r="AC177" s="260">
        <v>1222.7026740000001</v>
      </c>
      <c r="AD177" s="260">
        <v>1774.926103</v>
      </c>
      <c r="AE177" s="260">
        <v>2367.8323230000005</v>
      </c>
      <c r="AF177" s="260">
        <v>628.427504</v>
      </c>
      <c r="AG177" s="260">
        <v>1306.772504</v>
      </c>
      <c r="AH177" s="260">
        <v>1895.2876229999999</v>
      </c>
      <c r="AI177" s="260">
        <v>2513.9659980000001</v>
      </c>
    </row>
    <row r="178" spans="2:35" x14ac:dyDescent="0.35">
      <c r="B178" s="41" t="s">
        <v>177</v>
      </c>
      <c r="C178" s="25">
        <v>0</v>
      </c>
      <c r="D178" s="25">
        <v>0</v>
      </c>
      <c r="E178" s="25">
        <v>0</v>
      </c>
      <c r="F178" s="25">
        <v>0</v>
      </c>
      <c r="G178" s="25">
        <v>0</v>
      </c>
      <c r="H178" s="25">
        <v>0</v>
      </c>
      <c r="I178" s="25">
        <v>0</v>
      </c>
      <c r="J178" s="260">
        <v>0</v>
      </c>
      <c r="K178" s="260">
        <v>0</v>
      </c>
      <c r="L178" s="260">
        <v>21007.529265069265</v>
      </c>
      <c r="M178" s="260">
        <v>20767.10992958572</v>
      </c>
      <c r="N178" s="260">
        <v>20299.563863288</v>
      </c>
      <c r="O178" s="260">
        <v>20441.681369177997</v>
      </c>
      <c r="P178" s="260">
        <v>20730.354919060999</v>
      </c>
      <c r="Q178" s="260">
        <v>21034.5</v>
      </c>
      <c r="R178" s="260">
        <v>21026</v>
      </c>
      <c r="S178" s="260">
        <v>21715</v>
      </c>
      <c r="T178" s="260">
        <v>21996.233549510995</v>
      </c>
      <c r="U178" s="260">
        <v>21997.891750938699</v>
      </c>
      <c r="V178" s="260">
        <v>20705.516617846999</v>
      </c>
      <c r="W178" s="260">
        <v>21234.228221525998</v>
      </c>
      <c r="X178" s="260">
        <v>21757.558752575002</v>
      </c>
      <c r="Y178" s="260">
        <f>AE178</f>
        <v>21374.262294022003</v>
      </c>
      <c r="Z178" s="260">
        <f>AI178</f>
        <v>21619.869856935002</v>
      </c>
      <c r="AB178" s="260">
        <v>5262.538525551</v>
      </c>
      <c r="AC178" s="260">
        <v>10599.471187657</v>
      </c>
      <c r="AD178" s="260">
        <v>16064.453393684002</v>
      </c>
      <c r="AE178" s="260">
        <v>21374.262294022003</v>
      </c>
      <c r="AF178" s="260">
        <v>5327.6911855410008</v>
      </c>
      <c r="AG178" s="260">
        <v>10585.130173983001</v>
      </c>
      <c r="AH178" s="260">
        <v>16157.237060454001</v>
      </c>
      <c r="AI178" s="260">
        <v>21619.869856935002</v>
      </c>
    </row>
    <row r="179" spans="2:35" x14ac:dyDescent="0.35">
      <c r="B179" s="41" t="s">
        <v>178</v>
      </c>
      <c r="C179" s="25">
        <v>0</v>
      </c>
      <c r="D179" s="25">
        <v>0</v>
      </c>
      <c r="E179" s="25">
        <v>0</v>
      </c>
      <c r="F179" s="25">
        <v>0</v>
      </c>
      <c r="G179" s="25">
        <v>0</v>
      </c>
      <c r="H179" s="25">
        <v>0</v>
      </c>
      <c r="I179" s="25">
        <v>0</v>
      </c>
      <c r="J179" s="260">
        <v>0</v>
      </c>
      <c r="K179" s="260">
        <v>0</v>
      </c>
      <c r="L179" s="260">
        <v>25304.894714342714</v>
      </c>
      <c r="M179" s="260">
        <v>23966.50402637108</v>
      </c>
      <c r="N179" s="260">
        <v>22452.986667418922</v>
      </c>
      <c r="O179" s="260">
        <v>21321.561581876907</v>
      </c>
      <c r="P179" s="260">
        <v>20965.231362685103</v>
      </c>
      <c r="Q179" s="260">
        <v>21069</v>
      </c>
      <c r="R179" s="260">
        <v>21458</v>
      </c>
      <c r="S179" s="260">
        <v>20875</v>
      </c>
      <c r="T179" s="260">
        <v>21696.963330683997</v>
      </c>
      <c r="U179" s="260">
        <v>21324.98362434049</v>
      </c>
      <c r="V179" s="260">
        <v>20975.918670589002</v>
      </c>
      <c r="W179" s="260">
        <v>21235.50566739</v>
      </c>
      <c r="X179" s="260">
        <v>21495.350923211998</v>
      </c>
      <c r="Y179" s="260">
        <f>AE179</f>
        <v>22235.782578937004</v>
      </c>
      <c r="Z179" s="260">
        <f>AI179</f>
        <v>22423.645301368</v>
      </c>
      <c r="AB179" s="260">
        <v>6321.9079269859994</v>
      </c>
      <c r="AC179" s="260">
        <v>11099.962911243001</v>
      </c>
      <c r="AD179" s="260">
        <v>16301.177515403997</v>
      </c>
      <c r="AE179" s="260">
        <v>22235.782578937004</v>
      </c>
      <c r="AF179" s="260">
        <v>6328.5638261080003</v>
      </c>
      <c r="AG179" s="260">
        <v>11295.401165040999</v>
      </c>
      <c r="AH179" s="260">
        <v>16631.306088601999</v>
      </c>
      <c r="AI179" s="260">
        <v>22423.645301368</v>
      </c>
    </row>
    <row r="180" spans="2:35" x14ac:dyDescent="0.35">
      <c r="B180" s="41"/>
      <c r="C180" s="25"/>
      <c r="D180" s="25"/>
      <c r="E180" s="25"/>
      <c r="F180" s="25"/>
      <c r="G180" s="25"/>
      <c r="H180" s="25"/>
      <c r="I180" s="25"/>
      <c r="J180" s="260"/>
      <c r="K180" s="260"/>
      <c r="L180" s="260"/>
      <c r="M180" s="260"/>
      <c r="N180" s="260"/>
      <c r="O180" s="260"/>
      <c r="P180" s="260"/>
      <c r="Q180" s="260"/>
      <c r="R180" s="260"/>
      <c r="S180" s="260"/>
      <c r="T180" s="260"/>
      <c r="U180" s="260"/>
      <c r="V180" s="269"/>
      <c r="W180" s="269"/>
      <c r="X180" s="269"/>
      <c r="Y180" s="260"/>
      <c r="Z180" s="260"/>
      <c r="AB180" s="269"/>
      <c r="AC180" s="269"/>
      <c r="AD180" s="269"/>
      <c r="AE180" s="269"/>
      <c r="AF180" s="269"/>
      <c r="AG180" s="269"/>
      <c r="AH180" s="269"/>
      <c r="AI180" s="269"/>
    </row>
    <row r="181" spans="2:35" x14ac:dyDescent="0.35">
      <c r="B181" s="34" t="s">
        <v>114</v>
      </c>
      <c r="C181" s="26">
        <v>0</v>
      </c>
      <c r="D181" s="26">
        <v>0</v>
      </c>
      <c r="E181" s="26">
        <v>0</v>
      </c>
      <c r="F181" s="26">
        <v>0</v>
      </c>
      <c r="G181" s="26">
        <v>0</v>
      </c>
      <c r="H181" s="26">
        <v>0</v>
      </c>
      <c r="I181" s="26">
        <v>0</v>
      </c>
      <c r="J181" s="269">
        <v>0</v>
      </c>
      <c r="K181" s="269">
        <v>0</v>
      </c>
      <c r="L181" s="269">
        <v>9320</v>
      </c>
      <c r="M181" s="269">
        <v>9516.56</v>
      </c>
      <c r="N181" s="269">
        <v>9003.02</v>
      </c>
      <c r="O181" s="269">
        <v>9147.36</v>
      </c>
      <c r="P181" s="269">
        <v>9176.85</v>
      </c>
      <c r="Q181" s="269">
        <f>Q182+Q183</f>
        <v>9168</v>
      </c>
      <c r="R181" s="269">
        <f>R182+R183</f>
        <v>9190</v>
      </c>
      <c r="S181" s="269">
        <f>S182+S183</f>
        <v>9331</v>
      </c>
      <c r="T181" s="269">
        <v>9360.379332549619</v>
      </c>
      <c r="U181" s="269">
        <v>8261.5793805285102</v>
      </c>
      <c r="V181" s="269">
        <v>7558.9973057150009</v>
      </c>
      <c r="W181" s="269">
        <v>14116.703346885999</v>
      </c>
      <c r="X181" s="269">
        <v>13285.903787007999</v>
      </c>
      <c r="Y181" s="269">
        <f>AE181</f>
        <v>12682.462229151999</v>
      </c>
      <c r="Z181" s="269">
        <f>AI181</f>
        <v>13260.596141370999</v>
      </c>
      <c r="AB181" s="269">
        <v>3255.2902309649999</v>
      </c>
      <c r="AC181" s="269">
        <v>6354.1225266410001</v>
      </c>
      <c r="AD181" s="269">
        <v>9472.926239294</v>
      </c>
      <c r="AE181" s="269">
        <v>12682.462229151999</v>
      </c>
      <c r="AF181" s="269">
        <v>3336.5729170160002</v>
      </c>
      <c r="AG181" s="269">
        <v>6635.1160178320006</v>
      </c>
      <c r="AH181" s="269">
        <v>9884.8987830490005</v>
      </c>
      <c r="AI181" s="269">
        <v>13260.596141370999</v>
      </c>
    </row>
    <row r="182" spans="2:35" x14ac:dyDescent="0.35">
      <c r="B182" s="41" t="s">
        <v>177</v>
      </c>
      <c r="C182" s="25">
        <v>0</v>
      </c>
      <c r="D182" s="25">
        <v>0</v>
      </c>
      <c r="E182" s="25">
        <v>0</v>
      </c>
      <c r="F182" s="25">
        <v>0</v>
      </c>
      <c r="G182" s="25">
        <v>0</v>
      </c>
      <c r="H182" s="25">
        <v>0</v>
      </c>
      <c r="I182" s="25">
        <v>0</v>
      </c>
      <c r="J182" s="260">
        <v>0</v>
      </c>
      <c r="K182" s="260">
        <v>0</v>
      </c>
      <c r="L182" s="260">
        <v>6674</v>
      </c>
      <c r="M182" s="260">
        <v>7094.16</v>
      </c>
      <c r="N182" s="260">
        <v>6512.33</v>
      </c>
      <c r="O182" s="260">
        <v>6664.49</v>
      </c>
      <c r="P182" s="260">
        <v>6794.75</v>
      </c>
      <c r="Q182" s="260">
        <v>6945</v>
      </c>
      <c r="R182" s="260">
        <v>6946</v>
      </c>
      <c r="S182" s="260">
        <v>7109</v>
      </c>
      <c r="T182" s="260">
        <v>7110.0330977642898</v>
      </c>
      <c r="U182" s="260">
        <v>6032.15385233291</v>
      </c>
      <c r="V182" s="260">
        <v>5426.5935930000005</v>
      </c>
      <c r="W182" s="260">
        <v>9986.7962710009997</v>
      </c>
      <c r="X182" s="260">
        <v>9371.515664999999</v>
      </c>
      <c r="Y182" s="260">
        <f>AE182</f>
        <v>8760.341677638</v>
      </c>
      <c r="Z182" s="260">
        <f>AI182</f>
        <v>9302.2838134669983</v>
      </c>
      <c r="AB182" s="260">
        <v>2201.1899080000003</v>
      </c>
      <c r="AC182" s="260">
        <v>4404.1109034000001</v>
      </c>
      <c r="AD182" s="260">
        <v>6580.3954366379994</v>
      </c>
      <c r="AE182" s="260">
        <v>8760.341677638</v>
      </c>
      <c r="AF182" s="260">
        <v>2263.276496</v>
      </c>
      <c r="AG182" s="260">
        <v>4624.7399138000001</v>
      </c>
      <c r="AH182" s="260">
        <v>6929.3571163739998</v>
      </c>
      <c r="AI182" s="260">
        <v>9302.2838134669983</v>
      </c>
    </row>
    <row r="183" spans="2:35" x14ac:dyDescent="0.35">
      <c r="B183" s="41" t="s">
        <v>178</v>
      </c>
      <c r="C183" s="25">
        <v>0</v>
      </c>
      <c r="D183" s="25">
        <v>0</v>
      </c>
      <c r="E183" s="25">
        <v>0</v>
      </c>
      <c r="F183" s="25">
        <v>0</v>
      </c>
      <c r="G183" s="25">
        <v>0</v>
      </c>
      <c r="H183" s="25">
        <v>0</v>
      </c>
      <c r="I183" s="25">
        <v>0</v>
      </c>
      <c r="J183" s="260">
        <v>0</v>
      </c>
      <c r="K183" s="260">
        <v>0</v>
      </c>
      <c r="L183" s="260">
        <v>2646</v>
      </c>
      <c r="M183" s="260">
        <v>2422.4</v>
      </c>
      <c r="N183" s="260">
        <v>2490.69</v>
      </c>
      <c r="O183" s="260">
        <v>2482.87</v>
      </c>
      <c r="P183" s="260">
        <v>2382.1</v>
      </c>
      <c r="Q183" s="260">
        <v>2223</v>
      </c>
      <c r="R183" s="260">
        <v>2244</v>
      </c>
      <c r="S183" s="260">
        <v>2222</v>
      </c>
      <c r="T183" s="260">
        <v>2250.3462347853301</v>
      </c>
      <c r="U183" s="260">
        <v>2229.4255281956002</v>
      </c>
      <c r="V183" s="260">
        <v>2132.4037127150004</v>
      </c>
      <c r="W183" s="260">
        <v>4129.9070758850003</v>
      </c>
      <c r="X183" s="260">
        <v>3914.3881220080007</v>
      </c>
      <c r="Y183" s="260">
        <f>AE183</f>
        <v>3922.1205515139995</v>
      </c>
      <c r="Z183" s="260">
        <f>AI183</f>
        <v>3958.3123279040001</v>
      </c>
      <c r="AB183" s="260">
        <v>1054.1003229649998</v>
      </c>
      <c r="AC183" s="260">
        <v>1950.0116232409996</v>
      </c>
      <c r="AD183" s="260">
        <v>2892.5308026559997</v>
      </c>
      <c r="AE183" s="260">
        <v>3922.1205515139995</v>
      </c>
      <c r="AF183" s="260">
        <v>1073.2964210160001</v>
      </c>
      <c r="AG183" s="260">
        <v>2010.3761040320001</v>
      </c>
      <c r="AH183" s="260">
        <v>2955.5416666749998</v>
      </c>
      <c r="AI183" s="260">
        <v>3958.3123279040001</v>
      </c>
    </row>
    <row r="184" spans="2:35" x14ac:dyDescent="0.35">
      <c r="B184" s="41"/>
      <c r="C184" s="25"/>
      <c r="D184" s="25"/>
      <c r="E184" s="25"/>
      <c r="F184" s="25"/>
      <c r="G184" s="25"/>
      <c r="H184" s="25"/>
      <c r="I184" s="25"/>
      <c r="J184" s="260"/>
      <c r="K184" s="260"/>
      <c r="L184" s="260"/>
      <c r="M184" s="260"/>
      <c r="N184" s="260"/>
      <c r="O184" s="260"/>
      <c r="P184" s="260"/>
      <c r="Q184" s="260"/>
      <c r="R184" s="260"/>
      <c r="S184" s="260"/>
      <c r="T184" s="260"/>
      <c r="U184" s="260"/>
      <c r="V184" s="269"/>
      <c r="W184" s="269"/>
      <c r="X184" s="269"/>
      <c r="Y184" s="260"/>
      <c r="Z184" s="260"/>
      <c r="AB184" s="269"/>
      <c r="AC184" s="269"/>
      <c r="AD184" s="269"/>
      <c r="AE184" s="269"/>
      <c r="AF184" s="269"/>
      <c r="AG184" s="269"/>
      <c r="AH184" s="269"/>
      <c r="AI184" s="269"/>
    </row>
    <row r="185" spans="2:35" x14ac:dyDescent="0.35">
      <c r="B185" s="34" t="s">
        <v>115</v>
      </c>
      <c r="C185" s="26">
        <v>0</v>
      </c>
      <c r="D185" s="26">
        <v>0</v>
      </c>
      <c r="E185" s="26">
        <v>0</v>
      </c>
      <c r="F185" s="26">
        <v>0</v>
      </c>
      <c r="G185" s="26">
        <v>0</v>
      </c>
      <c r="H185" s="26">
        <v>0</v>
      </c>
      <c r="I185" s="26">
        <v>0</v>
      </c>
      <c r="J185" s="269">
        <v>0</v>
      </c>
      <c r="K185" s="269">
        <v>0</v>
      </c>
      <c r="L185" s="269">
        <v>23748.900296291002</v>
      </c>
      <c r="M185" s="269">
        <v>24543.705012759616</v>
      </c>
      <c r="N185" s="269">
        <v>24922.810352480948</v>
      </c>
      <c r="O185" s="269">
        <v>25880.300815399998</v>
      </c>
      <c r="P185" s="269">
        <v>26443.121351299997</v>
      </c>
      <c r="Q185" s="269">
        <f>Q186+Q187+Q188</f>
        <v>25396</v>
      </c>
      <c r="R185" s="269">
        <f>R186+R187+R188</f>
        <v>24424.799999999999</v>
      </c>
      <c r="S185" s="269">
        <f>S186+S187+S188</f>
        <v>24704</v>
      </c>
      <c r="T185" s="269">
        <v>25006.845590034191</v>
      </c>
      <c r="U185" s="269">
        <v>25591.223426515528</v>
      </c>
      <c r="V185" s="269">
        <v>24421</v>
      </c>
      <c r="W185" s="269">
        <v>26015.931676027001</v>
      </c>
      <c r="X185" s="269">
        <v>26491.322074858006</v>
      </c>
      <c r="Y185" s="269">
        <f>AE185</f>
        <v>27777.512648584001</v>
      </c>
      <c r="Z185" s="269">
        <f>AI185</f>
        <v>29812.763312763003</v>
      </c>
      <c r="AB185" s="269">
        <v>6866.1253563809987</v>
      </c>
      <c r="AC185" s="269">
        <v>13586.293384385999</v>
      </c>
      <c r="AD185" s="269">
        <v>20314.117563954002</v>
      </c>
      <c r="AE185" s="269">
        <v>27777.512648584001</v>
      </c>
      <c r="AF185" s="269">
        <v>7308.2860633489991</v>
      </c>
      <c r="AG185" s="269">
        <v>14868.423367933001</v>
      </c>
      <c r="AH185" s="269">
        <v>22278.506759846001</v>
      </c>
      <c r="AI185" s="269">
        <v>29812.763312763003</v>
      </c>
    </row>
    <row r="186" spans="2:35" x14ac:dyDescent="0.35">
      <c r="B186" s="41" t="s">
        <v>199</v>
      </c>
      <c r="C186" s="25">
        <v>0</v>
      </c>
      <c r="D186" s="25">
        <v>0</v>
      </c>
      <c r="E186" s="25">
        <v>0</v>
      </c>
      <c r="F186" s="25">
        <v>0</v>
      </c>
      <c r="G186" s="25">
        <v>0</v>
      </c>
      <c r="H186" s="25">
        <v>0</v>
      </c>
      <c r="I186" s="25">
        <v>0</v>
      </c>
      <c r="J186" s="260">
        <v>0</v>
      </c>
      <c r="K186" s="260">
        <v>0</v>
      </c>
      <c r="L186" s="260">
        <v>9034.0080040000012</v>
      </c>
      <c r="M186" s="260">
        <v>9413.9346869406163</v>
      </c>
      <c r="N186" s="260">
        <v>9305.1876075498785</v>
      </c>
      <c r="O186" s="260">
        <v>9891.9624626000004</v>
      </c>
      <c r="P186" s="260">
        <v>9903.4208980999992</v>
      </c>
      <c r="Q186" s="260">
        <v>9354</v>
      </c>
      <c r="R186" s="260">
        <v>9063</v>
      </c>
      <c r="S186" s="260">
        <v>10488</v>
      </c>
      <c r="T186" s="260">
        <v>11173.044852031358</v>
      </c>
      <c r="U186" s="260">
        <v>11389.168486841751</v>
      </c>
      <c r="V186" s="260">
        <v>10992</v>
      </c>
      <c r="W186" s="260">
        <v>12450.758695522998</v>
      </c>
      <c r="X186" s="260">
        <v>12737.459962085999</v>
      </c>
      <c r="Y186" s="260">
        <f>AE186</f>
        <v>13471.066256078002</v>
      </c>
      <c r="Z186" s="260">
        <f>AI186</f>
        <v>15024.805713942998</v>
      </c>
      <c r="AB186" s="260">
        <v>3237.2300079160004</v>
      </c>
      <c r="AC186" s="260">
        <v>6490.1788213780001</v>
      </c>
      <c r="AD186" s="260">
        <v>9868.5657300859984</v>
      </c>
      <c r="AE186" s="260">
        <v>13471.066256078002</v>
      </c>
      <c r="AF186" s="260">
        <v>3581.8383233609998</v>
      </c>
      <c r="AG186" s="260">
        <v>7320.7177251500007</v>
      </c>
      <c r="AH186" s="260">
        <v>11168.121378275</v>
      </c>
      <c r="AI186" s="260">
        <v>15024.805713942998</v>
      </c>
    </row>
    <row r="187" spans="2:35" x14ac:dyDescent="0.35">
      <c r="B187" s="41" t="s">
        <v>200</v>
      </c>
      <c r="C187" s="25">
        <v>0</v>
      </c>
      <c r="D187" s="25">
        <v>0</v>
      </c>
      <c r="E187" s="25">
        <v>0</v>
      </c>
      <c r="F187" s="25">
        <v>0</v>
      </c>
      <c r="G187" s="25">
        <v>0</v>
      </c>
      <c r="H187" s="25">
        <v>0</v>
      </c>
      <c r="I187" s="25">
        <v>0</v>
      </c>
      <c r="J187" s="260">
        <v>0</v>
      </c>
      <c r="K187" s="260">
        <v>0</v>
      </c>
      <c r="L187" s="260">
        <v>4290.504069347</v>
      </c>
      <c r="M187" s="260">
        <v>4289.8404199500001</v>
      </c>
      <c r="N187" s="260">
        <v>4084.6331004760004</v>
      </c>
      <c r="O187" s="260">
        <v>3921.9147002999998</v>
      </c>
      <c r="P187" s="260">
        <v>3828.9422788000002</v>
      </c>
      <c r="Q187" s="260">
        <v>3470</v>
      </c>
      <c r="R187" s="260">
        <v>2745.4</v>
      </c>
      <c r="S187" s="260">
        <v>2060</v>
      </c>
      <c r="T187" s="260">
        <v>1890.3064438720003</v>
      </c>
      <c r="U187" s="260">
        <v>1718.5116513369999</v>
      </c>
      <c r="V187" s="260">
        <v>1405.4386526870001</v>
      </c>
      <c r="W187" s="260">
        <v>1366.628102162</v>
      </c>
      <c r="X187" s="260">
        <v>1201.52932177</v>
      </c>
      <c r="Y187" s="260">
        <f>AE187</f>
        <v>1032.9087058809982</v>
      </c>
      <c r="Z187" s="260">
        <f>AI187</f>
        <v>878.42954882500635</v>
      </c>
      <c r="AB187" s="260">
        <v>267.76932370600002</v>
      </c>
      <c r="AC187" s="260">
        <v>524.34728342300002</v>
      </c>
      <c r="AD187" s="260">
        <v>781.59280307000017</v>
      </c>
      <c r="AE187" s="260">
        <v>1032.9087058809982</v>
      </c>
      <c r="AF187" s="260">
        <v>224.98057074561257</v>
      </c>
      <c r="AG187" s="260">
        <v>522.5367146030012</v>
      </c>
      <c r="AH187" s="260">
        <v>687.03354752300038</v>
      </c>
      <c r="AI187" s="260">
        <v>878.42954882500635</v>
      </c>
    </row>
    <row r="188" spans="2:35" x14ac:dyDescent="0.35">
      <c r="B188" s="41" t="s">
        <v>201</v>
      </c>
      <c r="C188" s="25">
        <v>0</v>
      </c>
      <c r="D188" s="25">
        <v>0</v>
      </c>
      <c r="E188" s="25">
        <v>0</v>
      </c>
      <c r="F188" s="25">
        <v>0</v>
      </c>
      <c r="G188" s="25">
        <v>0</v>
      </c>
      <c r="H188" s="25">
        <v>0</v>
      </c>
      <c r="I188" s="25">
        <v>0</v>
      </c>
      <c r="J188" s="260">
        <v>0</v>
      </c>
      <c r="K188" s="260">
        <v>0</v>
      </c>
      <c r="L188" s="260">
        <v>10424.388222944001</v>
      </c>
      <c r="M188" s="260">
        <v>10839.929905868999</v>
      </c>
      <c r="N188" s="260">
        <v>11532.989644455069</v>
      </c>
      <c r="O188" s="260">
        <v>12066.4236525</v>
      </c>
      <c r="P188" s="260">
        <v>12710.758174399998</v>
      </c>
      <c r="Q188" s="260">
        <v>12572</v>
      </c>
      <c r="R188" s="260">
        <v>12616.4</v>
      </c>
      <c r="S188" s="260">
        <v>12156</v>
      </c>
      <c r="T188" s="260">
        <v>11943.494294130831</v>
      </c>
      <c r="U188" s="260">
        <v>12483.543288336778</v>
      </c>
      <c r="V188" s="260">
        <v>12023.647012121999</v>
      </c>
      <c r="W188" s="260">
        <v>12220.374414122001</v>
      </c>
      <c r="X188" s="260">
        <v>12552.600299687001</v>
      </c>
      <c r="Y188" s="260">
        <f>AE188</f>
        <v>13273.537686625001</v>
      </c>
      <c r="Z188" s="260">
        <f>AI188</f>
        <v>13909.528049994999</v>
      </c>
      <c r="AB188" s="260">
        <v>3361.3823197599995</v>
      </c>
      <c r="AC188" s="260">
        <v>6572.0235745859991</v>
      </c>
      <c r="AD188" s="260">
        <v>9664.2153258059989</v>
      </c>
      <c r="AE188" s="260">
        <v>13273.537686625001</v>
      </c>
      <c r="AF188" s="260">
        <v>3501.4671692423867</v>
      </c>
      <c r="AG188" s="260">
        <v>7025.1689281799991</v>
      </c>
      <c r="AH188" s="260">
        <v>10423.351834048</v>
      </c>
      <c r="AI188" s="260">
        <v>13909.528049994999</v>
      </c>
    </row>
    <row r="189" spans="2:35" x14ac:dyDescent="0.35">
      <c r="B189" s="41"/>
      <c r="C189" s="25"/>
      <c r="D189" s="25"/>
      <c r="E189" s="25"/>
      <c r="F189" s="25"/>
      <c r="G189" s="25"/>
      <c r="H189" s="25"/>
      <c r="I189" s="25"/>
      <c r="J189" s="260"/>
      <c r="K189" s="260"/>
      <c r="L189" s="260"/>
      <c r="M189" s="260"/>
      <c r="N189" s="260"/>
      <c r="O189" s="260"/>
      <c r="P189" s="260"/>
      <c r="Q189" s="260"/>
      <c r="R189" s="260"/>
      <c r="S189" s="260"/>
      <c r="T189" s="260"/>
      <c r="U189" s="260"/>
      <c r="V189" s="260"/>
      <c r="W189" s="260"/>
      <c r="X189" s="260"/>
      <c r="Y189" s="260"/>
      <c r="Z189" s="260"/>
      <c r="AB189" s="260"/>
      <c r="AC189" s="260"/>
      <c r="AD189" s="260"/>
      <c r="AE189" s="260"/>
      <c r="AF189" s="260"/>
      <c r="AG189" s="260"/>
      <c r="AH189" s="260"/>
      <c r="AI189" s="260"/>
    </row>
    <row r="190" spans="2:35" x14ac:dyDescent="0.35">
      <c r="B190" s="40" t="s">
        <v>339</v>
      </c>
      <c r="C190" s="26">
        <f t="shared" ref="C190:P190" si="94">C185+C181+C176</f>
        <v>0</v>
      </c>
      <c r="D190" s="26">
        <f t="shared" si="94"/>
        <v>0</v>
      </c>
      <c r="E190" s="26">
        <f t="shared" si="94"/>
        <v>0</v>
      </c>
      <c r="F190" s="26">
        <f t="shared" si="94"/>
        <v>0</v>
      </c>
      <c r="G190" s="26">
        <f t="shared" si="94"/>
        <v>0</v>
      </c>
      <c r="H190" s="26">
        <f t="shared" si="94"/>
        <v>0</v>
      </c>
      <c r="I190" s="26">
        <f t="shared" si="94"/>
        <v>0</v>
      </c>
      <c r="J190" s="269">
        <f t="shared" si="94"/>
        <v>0</v>
      </c>
      <c r="K190" s="269">
        <f t="shared" si="94"/>
        <v>0</v>
      </c>
      <c r="L190" s="269">
        <f t="shared" si="94"/>
        <v>80905.062482031979</v>
      </c>
      <c r="M190" s="269">
        <f>M185+M181+M176</f>
        <v>80568.581029116409</v>
      </c>
      <c r="N190" s="269">
        <f t="shared" si="94"/>
        <v>78579.650018187865</v>
      </c>
      <c r="O190" s="269">
        <f>O185+O181+O176</f>
        <v>78885.848768454904</v>
      </c>
      <c r="P190" s="269">
        <f t="shared" si="94"/>
        <v>79428.186822046089</v>
      </c>
      <c r="Q190" s="269">
        <f>Q185+Q181+Q176</f>
        <v>78841</v>
      </c>
      <c r="R190" s="269">
        <f>R185+R181+R176</f>
        <v>78213.8</v>
      </c>
      <c r="S190" s="269">
        <f>S185+S181+S176</f>
        <v>78783</v>
      </c>
      <c r="T190" s="269">
        <v>80426.109289778804</v>
      </c>
      <c r="U190" s="269">
        <f>+U176+U181+U185</f>
        <v>79519.276591323229</v>
      </c>
      <c r="V190" s="269">
        <v>76123</v>
      </c>
      <c r="W190" s="269">
        <v>84884.639525828999</v>
      </c>
      <c r="X190" s="269">
        <v>85271.677093653008</v>
      </c>
      <c r="Y190" s="269">
        <f>AE190</f>
        <v>86437.852073695016</v>
      </c>
      <c r="Z190" s="269">
        <f>AI190</f>
        <v>89630.840610437008</v>
      </c>
      <c r="AB190" s="269">
        <v>22300.653475882998</v>
      </c>
      <c r="AC190" s="269">
        <v>42862.552683927002</v>
      </c>
      <c r="AD190" s="269">
        <v>63927.600815336002</v>
      </c>
      <c r="AE190" s="269">
        <v>86437.852073695016</v>
      </c>
      <c r="AF190" s="269">
        <v>22929.541496014001</v>
      </c>
      <c r="AG190" s="269">
        <v>44690.843228789003</v>
      </c>
      <c r="AH190" s="269">
        <v>66847.236314951006</v>
      </c>
      <c r="AI190" s="269">
        <v>89630.840610437008</v>
      </c>
    </row>
    <row r="191" spans="2:35" x14ac:dyDescent="0.35">
      <c r="C191" s="28"/>
      <c r="D191" s="28"/>
      <c r="E191" s="28"/>
      <c r="F191" s="28"/>
      <c r="G191" s="28"/>
      <c r="H191" s="28"/>
      <c r="I191" s="28"/>
    </row>
    <row r="194" spans="2:35" x14ac:dyDescent="0.35">
      <c r="B194" s="192" t="s">
        <v>349</v>
      </c>
      <c r="C194" s="192"/>
      <c r="D194" s="192"/>
      <c r="E194" s="192"/>
      <c r="F194" s="192"/>
      <c r="G194" s="192"/>
      <c r="H194" s="192"/>
      <c r="I194" s="192"/>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row>
    <row r="195" spans="2:35" x14ac:dyDescent="0.35">
      <c r="B195" s="192" t="s">
        <v>350</v>
      </c>
      <c r="C195" s="192"/>
      <c r="D195" s="192"/>
      <c r="E195" s="192"/>
      <c r="F195" s="192"/>
      <c r="G195" s="192"/>
      <c r="H195" s="192"/>
      <c r="I195" s="192"/>
      <c r="J195" s="224">
        <f>J4-SUM(J6:J8)-SUM(J10:J11)-SUM(J13)</f>
        <v>0</v>
      </c>
      <c r="K195" s="224">
        <f t="shared" ref="K195:X195" si="95">K4-SUM(K6:K8)-SUM(K10:K11)-SUM(K13)</f>
        <v>0.67499999999945359</v>
      </c>
      <c r="L195" s="224">
        <f t="shared" si="95"/>
        <v>1.8118839761882555E-13</v>
      </c>
      <c r="M195" s="224">
        <f t="shared" si="95"/>
        <v>1.8474111129762605E-13</v>
      </c>
      <c r="N195" s="224">
        <f t="shared" si="95"/>
        <v>1.8474111129762605E-13</v>
      </c>
      <c r="O195" s="224">
        <f t="shared" si="95"/>
        <v>1.8474111129762605E-13</v>
      </c>
      <c r="P195" s="224">
        <f t="shared" si="95"/>
        <v>-2.7000623958883807E-13</v>
      </c>
      <c r="Q195" s="224">
        <f t="shared" si="95"/>
        <v>0</v>
      </c>
      <c r="R195" s="224">
        <f t="shared" si="95"/>
        <v>0</v>
      </c>
      <c r="S195" s="224">
        <f t="shared" si="95"/>
        <v>0</v>
      </c>
      <c r="T195" s="224">
        <f t="shared" si="95"/>
        <v>7.3896444519050419E-13</v>
      </c>
      <c r="U195" s="224">
        <f t="shared" si="95"/>
        <v>7.3896444519050419E-13</v>
      </c>
      <c r="V195" s="224">
        <f t="shared" si="95"/>
        <v>7.3896444519050419E-13</v>
      </c>
      <c r="W195" s="224">
        <f t="shared" si="95"/>
        <v>0</v>
      </c>
      <c r="X195" s="224">
        <f t="shared" si="95"/>
        <v>-2.1600499167107046E-12</v>
      </c>
      <c r="Y195" s="224">
        <f t="shared" ref="Y195" si="96">Y4-SUM(Y6:Y8)-SUM(Y10:Y11)-SUM(Y13)</f>
        <v>9.0949470177292824E-13</v>
      </c>
      <c r="Z195" s="318"/>
      <c r="AA195" s="224">
        <f>AA4-SUM(AA6:AA8)-SUM(AA10:AA11)-SUM(AA13)</f>
        <v>0</v>
      </c>
      <c r="AB195" s="224">
        <f t="shared" ref="AB195:AH195" si="97">AB4-SUM(AB6:AB8)-SUM(AB10:AB11)-SUM(AB13)</f>
        <v>0</v>
      </c>
      <c r="AC195" s="224">
        <f t="shared" si="97"/>
        <v>0</v>
      </c>
      <c r="AD195" s="224">
        <f t="shared" si="97"/>
        <v>0</v>
      </c>
      <c r="AE195" s="224">
        <f t="shared" si="97"/>
        <v>9.0949470177292824E-13</v>
      </c>
      <c r="AF195" s="224">
        <f t="shared" si="97"/>
        <v>0</v>
      </c>
      <c r="AG195" s="224">
        <f t="shared" si="97"/>
        <v>-1.5916157281026244E-12</v>
      </c>
      <c r="AH195" s="224">
        <f t="shared" si="97"/>
        <v>0</v>
      </c>
      <c r="AI195" s="224">
        <f t="shared" ref="AI195" si="98">AI4-SUM(AI6:AI8)-SUM(AI10:AI11)-SUM(AI13)</f>
        <v>0</v>
      </c>
    </row>
    <row r="196" spans="2:35" x14ac:dyDescent="0.35">
      <c r="B196" s="192" t="s">
        <v>351</v>
      </c>
      <c r="C196" s="192"/>
      <c r="D196" s="192"/>
      <c r="E196" s="192"/>
      <c r="F196" s="192"/>
      <c r="G196" s="192"/>
      <c r="H196" s="192"/>
      <c r="I196" s="192"/>
      <c r="J196" s="224">
        <f>J15-J16-J17-J18</f>
        <v>0</v>
      </c>
      <c r="K196" s="224">
        <f t="shared" ref="K196:X196" si="99">K15-K16-K17-K18</f>
        <v>0</v>
      </c>
      <c r="L196" s="224">
        <f t="shared" si="99"/>
        <v>0</v>
      </c>
      <c r="M196" s="224">
        <f t="shared" si="99"/>
        <v>0</v>
      </c>
      <c r="N196" s="224">
        <f t="shared" si="99"/>
        <v>0</v>
      </c>
      <c r="O196" s="224">
        <f t="shared" si="99"/>
        <v>0.38000000000000256</v>
      </c>
      <c r="P196" s="224">
        <f>P15-P16-P17-P18</f>
        <v>0.37999999999999545</v>
      </c>
      <c r="Q196" s="224">
        <f t="shared" si="99"/>
        <v>0</v>
      </c>
      <c r="R196" s="224">
        <f t="shared" si="99"/>
        <v>0</v>
      </c>
      <c r="S196" s="224">
        <f t="shared" si="99"/>
        <v>0</v>
      </c>
      <c r="T196" s="224">
        <f t="shared" si="99"/>
        <v>0.18999999999999773</v>
      </c>
      <c r="U196" s="224">
        <f t="shared" si="99"/>
        <v>0.18999999999999773</v>
      </c>
      <c r="V196" s="224">
        <f t="shared" si="99"/>
        <v>0</v>
      </c>
      <c r="W196" s="224">
        <f t="shared" si="99"/>
        <v>0</v>
      </c>
      <c r="X196" s="224">
        <f t="shared" si="99"/>
        <v>0</v>
      </c>
      <c r="Y196" s="224">
        <f t="shared" ref="Y196" si="100">Y15-Y16-Y17-Y18</f>
        <v>0</v>
      </c>
      <c r="Z196" s="318"/>
      <c r="AA196" s="224">
        <f>AA15-AA16-AA17-AA18</f>
        <v>0</v>
      </c>
      <c r="AB196" s="224">
        <f t="shared" ref="AB196:AH196" si="101">AB15-AB16-AB17-AB18</f>
        <v>0</v>
      </c>
      <c r="AC196" s="224">
        <f t="shared" si="101"/>
        <v>0</v>
      </c>
      <c r="AD196" s="224">
        <f t="shared" si="101"/>
        <v>0</v>
      </c>
      <c r="AE196" s="224">
        <f t="shared" si="101"/>
        <v>0</v>
      </c>
      <c r="AF196" s="224">
        <f t="shared" si="101"/>
        <v>0</v>
      </c>
      <c r="AG196" s="224">
        <f t="shared" si="101"/>
        <v>0</v>
      </c>
      <c r="AH196" s="224">
        <f t="shared" si="101"/>
        <v>0</v>
      </c>
      <c r="AI196" s="224">
        <f t="shared" ref="AI196" si="102">AI15-AI16-AI17-AI18</f>
        <v>0</v>
      </c>
    </row>
    <row r="197" spans="2:35" x14ac:dyDescent="0.35">
      <c r="B197" s="192" t="s">
        <v>352</v>
      </c>
      <c r="C197" s="192"/>
      <c r="D197" s="192"/>
      <c r="E197" s="192"/>
      <c r="F197" s="192"/>
      <c r="G197" s="192"/>
      <c r="H197" s="192"/>
      <c r="I197" s="192"/>
      <c r="J197" s="224">
        <f>J21-J23-J28-J30</f>
        <v>0</v>
      </c>
      <c r="K197" s="224">
        <f t="shared" ref="K197:X197" si="103">K21-K23-K28-K30</f>
        <v>0</v>
      </c>
      <c r="L197" s="224">
        <f t="shared" si="103"/>
        <v>0</v>
      </c>
      <c r="M197" s="224">
        <f t="shared" si="103"/>
        <v>0</v>
      </c>
      <c r="N197" s="224">
        <f t="shared" si="103"/>
        <v>0</v>
      </c>
      <c r="O197" s="224">
        <f t="shared" si="103"/>
        <v>0</v>
      </c>
      <c r="P197" s="224">
        <f t="shared" si="103"/>
        <v>0</v>
      </c>
      <c r="Q197" s="224">
        <f t="shared" si="103"/>
        <v>0</v>
      </c>
      <c r="R197" s="224">
        <f t="shared" si="103"/>
        <v>0</v>
      </c>
      <c r="S197" s="224">
        <f t="shared" si="103"/>
        <v>0</v>
      </c>
      <c r="T197" s="224">
        <f t="shared" si="103"/>
        <v>0</v>
      </c>
      <c r="U197" s="224">
        <f t="shared" si="103"/>
        <v>0</v>
      </c>
      <c r="V197" s="224">
        <f t="shared" si="103"/>
        <v>0</v>
      </c>
      <c r="W197" s="224">
        <f t="shared" si="103"/>
        <v>0</v>
      </c>
      <c r="X197" s="224">
        <f t="shared" si="103"/>
        <v>0</v>
      </c>
      <c r="Y197" s="224">
        <f t="shared" ref="Y197" si="104">Y21-Y23-Y28-Y30</f>
        <v>0</v>
      </c>
      <c r="Z197" s="318"/>
      <c r="AA197" s="224">
        <f>AA21-AA23-AA28-AA30</f>
        <v>0</v>
      </c>
      <c r="AB197" s="224">
        <f t="shared" ref="AB197:AH197" si="105">AB21-AB23-AB28-AB30</f>
        <v>0</v>
      </c>
      <c r="AC197" s="224">
        <f t="shared" si="105"/>
        <v>0</v>
      </c>
      <c r="AD197" s="224">
        <f t="shared" si="105"/>
        <v>0</v>
      </c>
      <c r="AE197" s="224">
        <f t="shared" si="105"/>
        <v>0</v>
      </c>
      <c r="AF197" s="224">
        <f t="shared" si="105"/>
        <v>0</v>
      </c>
      <c r="AG197" s="224">
        <f t="shared" si="105"/>
        <v>0</v>
      </c>
      <c r="AH197" s="224">
        <f t="shared" si="105"/>
        <v>0</v>
      </c>
      <c r="AI197" s="224">
        <f t="shared" ref="AI197" si="106">AI21-AI23-AI28-AI30</f>
        <v>0</v>
      </c>
    </row>
    <row r="198" spans="2:35" x14ac:dyDescent="0.35">
      <c r="B198" s="192" t="s">
        <v>353</v>
      </c>
      <c r="C198" s="192"/>
      <c r="D198" s="192"/>
      <c r="E198" s="192"/>
      <c r="F198" s="192"/>
      <c r="G198" s="192"/>
      <c r="H198" s="192"/>
      <c r="I198" s="192"/>
      <c r="J198" s="224">
        <f>J33-J32</f>
        <v>0</v>
      </c>
      <c r="K198" s="224">
        <f t="shared" ref="K198:X198" si="107">K33-K32</f>
        <v>0</v>
      </c>
      <c r="L198" s="224">
        <f t="shared" si="107"/>
        <v>0</v>
      </c>
      <c r="M198" s="224">
        <f t="shared" si="107"/>
        <v>0</v>
      </c>
      <c r="N198" s="224">
        <f t="shared" si="107"/>
        <v>0</v>
      </c>
      <c r="O198" s="224">
        <f t="shared" si="107"/>
        <v>0</v>
      </c>
      <c r="P198" s="224">
        <f t="shared" si="107"/>
        <v>0</v>
      </c>
      <c r="Q198" s="224">
        <f t="shared" si="107"/>
        <v>0</v>
      </c>
      <c r="R198" s="224">
        <f t="shared" si="107"/>
        <v>0</v>
      </c>
      <c r="S198" s="224">
        <f t="shared" si="107"/>
        <v>0</v>
      </c>
      <c r="T198" s="224">
        <f t="shared" si="107"/>
        <v>0</v>
      </c>
      <c r="U198" s="224">
        <f t="shared" si="107"/>
        <v>0</v>
      </c>
      <c r="V198" s="224">
        <f t="shared" si="107"/>
        <v>0</v>
      </c>
      <c r="W198" s="224">
        <f t="shared" si="107"/>
        <v>0</v>
      </c>
      <c r="X198" s="224">
        <f t="shared" si="107"/>
        <v>0</v>
      </c>
      <c r="Y198" s="224">
        <f t="shared" ref="Y198" si="108">Y33-Y32</f>
        <v>0</v>
      </c>
      <c r="Z198" s="318"/>
      <c r="AA198" s="224">
        <f>AA33-AA32</f>
        <v>0</v>
      </c>
      <c r="AB198" s="224">
        <f t="shared" ref="AB198:AH198" si="109">AB33-AB32</f>
        <v>0</v>
      </c>
      <c r="AC198" s="224">
        <f t="shared" si="109"/>
        <v>0</v>
      </c>
      <c r="AD198" s="224">
        <f>AD33-AD32</f>
        <v>0</v>
      </c>
      <c r="AE198" s="224">
        <f t="shared" si="109"/>
        <v>0</v>
      </c>
      <c r="AF198" s="224">
        <f t="shared" si="109"/>
        <v>0</v>
      </c>
      <c r="AG198" s="224">
        <f t="shared" si="109"/>
        <v>0</v>
      </c>
      <c r="AH198" s="224">
        <f t="shared" si="109"/>
        <v>0</v>
      </c>
      <c r="AI198" s="224">
        <f t="shared" ref="AI198" si="110">AI33-AI32</f>
        <v>0</v>
      </c>
    </row>
    <row r="199" spans="2:35" x14ac:dyDescent="0.35">
      <c r="B199" s="192" t="s">
        <v>354</v>
      </c>
      <c r="C199" s="192"/>
      <c r="D199" s="192"/>
      <c r="E199" s="192"/>
      <c r="F199" s="192"/>
      <c r="G199" s="192"/>
      <c r="H199" s="192"/>
      <c r="I199" s="192"/>
      <c r="J199" s="224">
        <f>J35-J37-J39</f>
        <v>0</v>
      </c>
      <c r="K199" s="224">
        <f t="shared" ref="K199:X199" si="111">K35-K37-K39</f>
        <v>0</v>
      </c>
      <c r="L199" s="224">
        <f t="shared" si="111"/>
        <v>0</v>
      </c>
      <c r="M199" s="224">
        <f t="shared" si="111"/>
        <v>0</v>
      </c>
      <c r="N199" s="224">
        <f t="shared" si="111"/>
        <v>0</v>
      </c>
      <c r="O199" s="224">
        <f t="shared" si="111"/>
        <v>0</v>
      </c>
      <c r="P199" s="224">
        <f t="shared" si="111"/>
        <v>0</v>
      </c>
      <c r="Q199" s="224">
        <f t="shared" si="111"/>
        <v>0</v>
      </c>
      <c r="R199" s="224">
        <f t="shared" si="111"/>
        <v>0</v>
      </c>
      <c r="S199" s="224">
        <f t="shared" si="111"/>
        <v>0</v>
      </c>
      <c r="T199" s="224">
        <f t="shared" si="111"/>
        <v>0</v>
      </c>
      <c r="U199" s="224">
        <f t="shared" si="111"/>
        <v>0</v>
      </c>
      <c r="V199" s="224">
        <f t="shared" si="111"/>
        <v>0</v>
      </c>
      <c r="W199" s="224">
        <f t="shared" si="111"/>
        <v>0</v>
      </c>
      <c r="X199" s="224">
        <f t="shared" si="111"/>
        <v>0</v>
      </c>
      <c r="Y199" s="224">
        <f t="shared" ref="Y199" si="112">Y35-Y37-Y39</f>
        <v>0</v>
      </c>
      <c r="Z199" s="318"/>
      <c r="AA199" s="224">
        <f>AA35-AA37-AA39</f>
        <v>0</v>
      </c>
      <c r="AB199" s="224">
        <f t="shared" ref="AB199:AH199" si="113">AB35-AB37-AB39</f>
        <v>0</v>
      </c>
      <c r="AC199" s="224">
        <f t="shared" si="113"/>
        <v>0</v>
      </c>
      <c r="AD199" s="224">
        <f t="shared" si="113"/>
        <v>0</v>
      </c>
      <c r="AE199" s="224">
        <f t="shared" si="113"/>
        <v>0</v>
      </c>
      <c r="AF199" s="224">
        <f t="shared" si="113"/>
        <v>0</v>
      </c>
      <c r="AG199" s="224">
        <f t="shared" si="113"/>
        <v>0</v>
      </c>
      <c r="AH199" s="224">
        <f t="shared" si="113"/>
        <v>0</v>
      </c>
      <c r="AI199" s="224">
        <f t="shared" ref="AI199" si="114">AI35-AI37-AI39</f>
        <v>0</v>
      </c>
    </row>
    <row r="200" spans="2:35" x14ac:dyDescent="0.35">
      <c r="B200" s="192" t="s">
        <v>355</v>
      </c>
      <c r="C200" s="192"/>
      <c r="D200" s="192"/>
      <c r="E200" s="192"/>
      <c r="F200" s="192"/>
      <c r="G200" s="192"/>
      <c r="H200" s="192"/>
      <c r="I200" s="192"/>
      <c r="J200" s="224">
        <f>J41-J43-J44</f>
        <v>0</v>
      </c>
      <c r="K200" s="224">
        <f t="shared" ref="K200:X200" si="115">K41-K43-K44</f>
        <v>0</v>
      </c>
      <c r="L200" s="224">
        <f t="shared" si="115"/>
        <v>0</v>
      </c>
      <c r="M200" s="224">
        <f t="shared" si="115"/>
        <v>0</v>
      </c>
      <c r="N200" s="224">
        <f t="shared" si="115"/>
        <v>0</v>
      </c>
      <c r="O200" s="224">
        <f t="shared" si="115"/>
        <v>0</v>
      </c>
      <c r="P200" s="224">
        <f t="shared" si="115"/>
        <v>0</v>
      </c>
      <c r="Q200" s="224">
        <f t="shared" si="115"/>
        <v>0.40000000000000568</v>
      </c>
      <c r="R200" s="224">
        <f t="shared" si="115"/>
        <v>1</v>
      </c>
      <c r="S200" s="224">
        <f t="shared" si="115"/>
        <v>1</v>
      </c>
      <c r="T200" s="224">
        <f t="shared" si="115"/>
        <v>0.43699999999999406</v>
      </c>
      <c r="U200" s="224">
        <f t="shared" si="115"/>
        <v>0.43699999999999406</v>
      </c>
      <c r="V200" s="224">
        <f t="shared" si="115"/>
        <v>0.43700000000002248</v>
      </c>
      <c r="W200" s="224">
        <f t="shared" si="115"/>
        <v>-0.47100000000000364</v>
      </c>
      <c r="X200" s="224">
        <f t="shared" si="115"/>
        <v>0</v>
      </c>
      <c r="Y200" s="224">
        <f t="shared" ref="Y200" si="116">Y41-Y43-Y44</f>
        <v>0</v>
      </c>
      <c r="Z200" s="318"/>
      <c r="AA200" s="224">
        <f>AA41-AA43-AA44</f>
        <v>0</v>
      </c>
      <c r="AB200" s="224">
        <f t="shared" ref="AB200:AH200" si="117">AB41-AB43-AB44</f>
        <v>0</v>
      </c>
      <c r="AC200" s="224">
        <f t="shared" si="117"/>
        <v>0</v>
      </c>
      <c r="AD200" s="224">
        <f t="shared" si="117"/>
        <v>0</v>
      </c>
      <c r="AE200" s="224">
        <f t="shared" si="117"/>
        <v>0</v>
      </c>
      <c r="AF200" s="224">
        <f t="shared" si="117"/>
        <v>0</v>
      </c>
      <c r="AG200" s="224">
        <f t="shared" si="117"/>
        <v>0</v>
      </c>
      <c r="AH200" s="224">
        <f t="shared" si="117"/>
        <v>0</v>
      </c>
      <c r="AI200" s="224">
        <f t="shared" ref="AI200" si="118">AI41-AI43-AI44</f>
        <v>0</v>
      </c>
    </row>
    <row r="201" spans="2:35" x14ac:dyDescent="0.35">
      <c r="B201" s="192"/>
      <c r="C201" s="192"/>
      <c r="D201" s="192"/>
      <c r="E201" s="192"/>
      <c r="F201" s="192"/>
      <c r="G201" s="192"/>
      <c r="H201" s="192"/>
      <c r="I201" s="192"/>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8"/>
    </row>
    <row r="202" spans="2:35" x14ac:dyDescent="0.35">
      <c r="B202" s="192"/>
      <c r="C202" s="192"/>
      <c r="D202" s="192"/>
      <c r="E202" s="192"/>
      <c r="F202" s="192"/>
      <c r="G202" s="192"/>
      <c r="H202" s="192"/>
      <c r="I202" s="192"/>
      <c r="J202" s="224"/>
      <c r="K202" s="224"/>
      <c r="L202" s="224"/>
      <c r="M202" s="224"/>
      <c r="N202" s="224"/>
      <c r="O202" s="224"/>
      <c r="P202" s="224"/>
      <c r="Q202" s="224"/>
      <c r="R202" s="224"/>
      <c r="S202" s="224"/>
      <c r="T202" s="224"/>
      <c r="U202" s="224"/>
      <c r="V202" s="224"/>
      <c r="W202" s="224"/>
      <c r="X202" s="224"/>
      <c r="Y202" s="224"/>
      <c r="Z202" s="318"/>
      <c r="AA202" s="224"/>
      <c r="AB202" s="224"/>
      <c r="AC202" s="224"/>
      <c r="AD202" s="224"/>
      <c r="AE202" s="224"/>
      <c r="AF202" s="224"/>
      <c r="AG202" s="224"/>
      <c r="AH202" s="224"/>
      <c r="AI202" s="224"/>
    </row>
    <row r="203" spans="2:35" x14ac:dyDescent="0.35">
      <c r="B203" s="192" t="s">
        <v>356</v>
      </c>
      <c r="C203" s="192"/>
      <c r="D203" s="192"/>
      <c r="E203" s="192"/>
      <c r="F203" s="192"/>
      <c r="G203" s="192"/>
      <c r="H203" s="192"/>
      <c r="I203" s="192"/>
      <c r="J203" s="224">
        <f>J48-J4-J15-J21-J32-J35-J41</f>
        <v>0</v>
      </c>
      <c r="K203" s="224">
        <f t="shared" ref="K203:X203" si="119">K48-K4-K15-K21-K32-K35-K41</f>
        <v>0</v>
      </c>
      <c r="L203" s="224">
        <f t="shared" si="119"/>
        <v>0</v>
      </c>
      <c r="M203" s="224">
        <f t="shared" si="119"/>
        <v>0</v>
      </c>
      <c r="N203" s="224">
        <f t="shared" si="119"/>
        <v>0</v>
      </c>
      <c r="O203" s="224">
        <f t="shared" si="119"/>
        <v>1.3642420526593924E-12</v>
      </c>
      <c r="P203" s="224">
        <f t="shared" si="119"/>
        <v>0</v>
      </c>
      <c r="Q203" s="224">
        <f t="shared" si="119"/>
        <v>-8.2422957348171622E-13</v>
      </c>
      <c r="R203" s="224">
        <f t="shared" si="119"/>
        <v>-9.0949470177292824E-13</v>
      </c>
      <c r="S203" s="224">
        <f t="shared" si="119"/>
        <v>-9.0949470177292824E-13</v>
      </c>
      <c r="T203" s="224">
        <f t="shared" si="119"/>
        <v>-1.9326762412674725E-12</v>
      </c>
      <c r="U203" s="224">
        <f t="shared" si="119"/>
        <v>-4.2064129956997931E-12</v>
      </c>
      <c r="V203" s="224">
        <f t="shared" si="119"/>
        <v>1.8758328224066645E-12</v>
      </c>
      <c r="W203" s="224">
        <f>W48-W4-W15-W21-W32-W35-W41</f>
        <v>1.3926637620897964E-12</v>
      </c>
      <c r="X203" s="224">
        <f t="shared" si="119"/>
        <v>2.7675639557855902E-12</v>
      </c>
      <c r="Y203" s="224">
        <f t="shared" ref="Y203" si="120">Y48-Y4-Y15-Y21-Y32-Y35-Y41</f>
        <v>-1.1830536550405668E-12</v>
      </c>
      <c r="Z203" s="318"/>
      <c r="AA203" s="224">
        <f>AA48-AA4-AA15-AA21-AA32-AA35-AA41</f>
        <v>0</v>
      </c>
      <c r="AB203" s="224">
        <f t="shared" ref="AB203:AH203" si="121">AB48-AB4-AB15-AB21-AB32-AB35-AB41</f>
        <v>2.9096725029376103E-12</v>
      </c>
      <c r="AC203" s="224">
        <f t="shared" si="121"/>
        <v>2.9096725029376103E-12</v>
      </c>
      <c r="AD203" s="224">
        <f t="shared" si="121"/>
        <v>1.0906830993917538E-12</v>
      </c>
      <c r="AE203" s="224">
        <f t="shared" si="121"/>
        <v>-1.1830536550405668E-12</v>
      </c>
      <c r="AF203" s="224">
        <f t="shared" si="121"/>
        <v>2.4549251520511461E-12</v>
      </c>
      <c r="AG203" s="224">
        <f t="shared" si="121"/>
        <v>-1.1830536550405668E-12</v>
      </c>
      <c r="AH203" s="224">
        <f t="shared" si="121"/>
        <v>-1.1830536550405668E-12</v>
      </c>
      <c r="AI203" s="224">
        <f t="shared" ref="AI203" si="122">AI48-AI4-AI15-AI21-AI32-AI35-AI41</f>
        <v>-1.1830536550405668E-12</v>
      </c>
    </row>
    <row r="204" spans="2:35" x14ac:dyDescent="0.35">
      <c r="B204" s="192"/>
      <c r="C204" s="192"/>
      <c r="D204" s="192"/>
      <c r="E204" s="192"/>
      <c r="F204" s="192"/>
      <c r="G204" s="192"/>
      <c r="H204" s="192"/>
      <c r="I204" s="192"/>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c r="AI204" s="318"/>
    </row>
    <row r="205" spans="2:35" x14ac:dyDescent="0.35">
      <c r="B205" s="192" t="s">
        <v>357</v>
      </c>
      <c r="C205" s="192"/>
      <c r="D205" s="192"/>
      <c r="E205" s="192"/>
      <c r="F205" s="192"/>
      <c r="G205" s="192"/>
      <c r="H205" s="192"/>
      <c r="I205" s="192"/>
      <c r="J205" s="224">
        <f>J99-J94-J88-J85-J74-J67-J56</f>
        <v>0</v>
      </c>
      <c r="K205" s="224">
        <f t="shared" ref="K205:X205" si="123">K99-K94-K88-K85-K74-K67-K56</f>
        <v>0</v>
      </c>
      <c r="L205" s="224">
        <f t="shared" si="123"/>
        <v>0</v>
      </c>
      <c r="M205" s="224">
        <f t="shared" si="123"/>
        <v>0</v>
      </c>
      <c r="N205" s="224">
        <f t="shared" si="123"/>
        <v>0</v>
      </c>
      <c r="O205" s="224">
        <f t="shared" si="123"/>
        <v>0</v>
      </c>
      <c r="P205" s="224">
        <f t="shared" si="123"/>
        <v>0</v>
      </c>
      <c r="Q205" s="224">
        <f t="shared" si="123"/>
        <v>0</v>
      </c>
      <c r="R205" s="224">
        <f t="shared" si="123"/>
        <v>0</v>
      </c>
      <c r="S205" s="224">
        <f t="shared" si="123"/>
        <v>0</v>
      </c>
      <c r="T205" s="224">
        <f>T99-T94-T88-T85-T74-T67-T56</f>
        <v>-0.25899999999819556</v>
      </c>
      <c r="U205" s="224">
        <f t="shared" si="123"/>
        <v>0.26300000001720036</v>
      </c>
      <c r="V205" s="224">
        <f t="shared" si="123"/>
        <v>-0.42475989100057632</v>
      </c>
      <c r="W205" s="224">
        <f>W99-W94-W88-W85-W74-W67-W56</f>
        <v>2.5992084003519267E-2</v>
      </c>
      <c r="X205" s="224">
        <f t="shared" si="123"/>
        <v>0</v>
      </c>
      <c r="Y205" s="224">
        <f t="shared" ref="Y205" si="124">Y99-Y94-Y88-Y85-Y74-Y67-Y56</f>
        <v>0</v>
      </c>
      <c r="Z205" s="318"/>
      <c r="AA205" s="224">
        <f>AA99-AA94-AA88-AA85-AA74-AA67-AA56</f>
        <v>0</v>
      </c>
      <c r="AB205" s="224">
        <f>AB99-AB94-AB88-AB85-AB74-AB67-AB56</f>
        <v>0</v>
      </c>
      <c r="AC205" s="224">
        <f t="shared" ref="AC205:AH205" si="125">AC99-AC94-AC88-AC85-AC74-AC67-AC56</f>
        <v>0</v>
      </c>
      <c r="AD205" s="224">
        <f t="shared" si="125"/>
        <v>0</v>
      </c>
      <c r="AE205" s="224">
        <f>AE99-AE94-AE88-AE85-AE74-AE67-AE56</f>
        <v>0</v>
      </c>
      <c r="AF205" s="224">
        <f t="shared" si="125"/>
        <v>0</v>
      </c>
      <c r="AG205" s="224">
        <f t="shared" si="125"/>
        <v>0</v>
      </c>
      <c r="AH205" s="224">
        <f t="shared" si="125"/>
        <v>0</v>
      </c>
      <c r="AI205" s="224">
        <f t="shared" ref="AI205" si="126">AI99-AI94-AI88-AI85-AI74-AI67-AI56</f>
        <v>0</v>
      </c>
    </row>
    <row r="206" spans="2:35" x14ac:dyDescent="0.35">
      <c r="B206" s="192" t="s">
        <v>358</v>
      </c>
      <c r="C206" s="192"/>
      <c r="D206" s="192"/>
      <c r="E206" s="192"/>
      <c r="F206" s="192"/>
      <c r="G206" s="192"/>
      <c r="H206" s="192"/>
      <c r="I206" s="192"/>
      <c r="J206" s="224">
        <f>J56-SUM(J58:J60)-SUM(J62:J63)-SUM(J65)</f>
        <v>0</v>
      </c>
      <c r="K206" s="224">
        <f t="shared" ref="K206:X206" si="127">K56-SUM(K58:K60)-SUM(K62:K63)-SUM(K65)</f>
        <v>-3.765876499528531E-13</v>
      </c>
      <c r="L206" s="224">
        <f t="shared" si="127"/>
        <v>-1.7550405573274475E-12</v>
      </c>
      <c r="M206" s="224">
        <f t="shared" si="127"/>
        <v>-1.5347723092418164E-12</v>
      </c>
      <c r="N206" s="224">
        <f t="shared" si="127"/>
        <v>0</v>
      </c>
      <c r="O206" s="224">
        <f t="shared" si="127"/>
        <v>9.9475983006414026E-13</v>
      </c>
      <c r="P206" s="224">
        <f t="shared" si="127"/>
        <v>0</v>
      </c>
      <c r="Q206" s="224">
        <f t="shared" si="127"/>
        <v>1</v>
      </c>
      <c r="R206" s="224">
        <f t="shared" si="127"/>
        <v>0</v>
      </c>
      <c r="S206" s="224">
        <f t="shared" si="127"/>
        <v>0</v>
      </c>
      <c r="T206" s="224">
        <f t="shared" si="127"/>
        <v>3.4106051316484809E-12</v>
      </c>
      <c r="U206" s="224">
        <f t="shared" si="127"/>
        <v>0</v>
      </c>
      <c r="V206" s="224">
        <f t="shared" si="127"/>
        <v>0</v>
      </c>
      <c r="W206" s="224">
        <f t="shared" si="127"/>
        <v>0</v>
      </c>
      <c r="X206" s="224">
        <f t="shared" si="127"/>
        <v>0</v>
      </c>
      <c r="Y206" s="224">
        <f t="shared" ref="Y206" si="128">Y56-SUM(Y58:Y60)-SUM(Y62:Y63)-SUM(Y65)</f>
        <v>0</v>
      </c>
      <c r="Z206" s="318"/>
      <c r="AA206" s="224">
        <f>AA56-SUM(AA58:AA60)-SUM(AA62:AA63)-SUM(AA65)</f>
        <v>0</v>
      </c>
      <c r="AB206" s="224">
        <f t="shared" ref="AB206:AH206" si="129">AB56-SUM(AB58:AB60)-SUM(AB62:AB63)-SUM(AB65)</f>
        <v>0</v>
      </c>
      <c r="AC206" s="224">
        <f t="shared" si="129"/>
        <v>0</v>
      </c>
      <c r="AD206" s="224">
        <f t="shared" si="129"/>
        <v>0</v>
      </c>
      <c r="AE206" s="224">
        <f t="shared" si="129"/>
        <v>0</v>
      </c>
      <c r="AF206" s="224">
        <f t="shared" si="129"/>
        <v>7.9580786405131221E-13</v>
      </c>
      <c r="AG206" s="224">
        <f t="shared" si="129"/>
        <v>0</v>
      </c>
      <c r="AH206" s="224">
        <f t="shared" si="129"/>
        <v>0</v>
      </c>
      <c r="AI206" s="224">
        <f t="shared" ref="AI206" si="130">AI56-SUM(AI58:AI60)-SUM(AI62:AI63)-SUM(AI65)</f>
        <v>0</v>
      </c>
    </row>
    <row r="207" spans="2:35" x14ac:dyDescent="0.35">
      <c r="B207" s="192" t="s">
        <v>359</v>
      </c>
      <c r="C207" s="192"/>
      <c r="D207" s="192"/>
      <c r="E207" s="192"/>
      <c r="F207" s="192"/>
      <c r="G207" s="192"/>
      <c r="H207" s="192"/>
      <c r="I207" s="192"/>
      <c r="J207" s="224">
        <f>J67-J68-J69-J70</f>
        <v>0</v>
      </c>
      <c r="K207" s="224">
        <f t="shared" ref="K207:V207" si="131">K67-K68-K69-K70</f>
        <v>0</v>
      </c>
      <c r="L207" s="224">
        <f t="shared" si="131"/>
        <v>0</v>
      </c>
      <c r="M207" s="224">
        <f t="shared" si="131"/>
        <v>0</v>
      </c>
      <c r="N207" s="224">
        <f t="shared" si="131"/>
        <v>0</v>
      </c>
      <c r="O207" s="307">
        <f>O67-O68-O69-O70</f>
        <v>44.422195199960001</v>
      </c>
      <c r="P207" s="307">
        <f t="shared" si="131"/>
        <v>67.487128199999987</v>
      </c>
      <c r="Q207" s="307">
        <f t="shared" si="131"/>
        <v>151</v>
      </c>
      <c r="R207" s="307">
        <f t="shared" si="131"/>
        <v>139</v>
      </c>
      <c r="S207" s="307">
        <f t="shared" si="131"/>
        <v>175</v>
      </c>
      <c r="T207" s="307">
        <f t="shared" si="131"/>
        <v>226.04683239560001</v>
      </c>
      <c r="U207" s="307">
        <f t="shared" si="131"/>
        <v>272.88727332913004</v>
      </c>
      <c r="V207" s="224">
        <f t="shared" si="131"/>
        <v>0</v>
      </c>
      <c r="W207" s="224">
        <f>W67-W68-W69-W70-W72</f>
        <v>0</v>
      </c>
      <c r="X207" s="224">
        <f>X67-X68-X69-X70-X72</f>
        <v>0</v>
      </c>
      <c r="Y207" s="224">
        <f>Y67-Y68-Y69-Y70-Y72</f>
        <v>0</v>
      </c>
      <c r="Z207" s="318"/>
      <c r="AA207" s="224">
        <f>AA67-AA68-AA69-AA70</f>
        <v>0</v>
      </c>
      <c r="AB207" s="224">
        <f t="shared" ref="AB207:AH207" si="132">AB67-AB68-AB69-AB70-AB72</f>
        <v>0</v>
      </c>
      <c r="AC207" s="224">
        <f t="shared" si="132"/>
        <v>0</v>
      </c>
      <c r="AD207" s="224">
        <f t="shared" si="132"/>
        <v>0.13088488099992901</v>
      </c>
      <c r="AE207" s="224">
        <f t="shared" si="132"/>
        <v>0</v>
      </c>
      <c r="AF207" s="224">
        <f t="shared" si="132"/>
        <v>0</v>
      </c>
      <c r="AG207" s="224">
        <f t="shared" si="132"/>
        <v>0</v>
      </c>
      <c r="AH207" s="224">
        <f t="shared" si="132"/>
        <v>0</v>
      </c>
      <c r="AI207" s="224">
        <f t="shared" ref="AI207" si="133">AI67-AI68-AI69-AI70</f>
        <v>0</v>
      </c>
    </row>
    <row r="208" spans="2:35" x14ac:dyDescent="0.35">
      <c r="B208" s="192" t="s">
        <v>360</v>
      </c>
      <c r="C208" s="192"/>
      <c r="D208" s="192"/>
      <c r="E208" s="192"/>
      <c r="F208" s="192"/>
      <c r="G208" s="192"/>
      <c r="H208" s="192"/>
      <c r="I208" s="192"/>
      <c r="J208" s="224">
        <f>J74-J76-J81-J82</f>
        <v>0</v>
      </c>
      <c r="K208" s="224">
        <f t="shared" ref="K208:X208" si="134">K74-K76-K81-K82</f>
        <v>0</v>
      </c>
      <c r="L208" s="224">
        <f t="shared" si="134"/>
        <v>0</v>
      </c>
      <c r="M208" s="224">
        <f t="shared" si="134"/>
        <v>0</v>
      </c>
      <c r="N208" s="224">
        <f t="shared" si="134"/>
        <v>0</v>
      </c>
      <c r="O208" s="224">
        <f t="shared" si="134"/>
        <v>0</v>
      </c>
      <c r="P208" s="224">
        <f t="shared" si="134"/>
        <v>0</v>
      </c>
      <c r="Q208" s="224">
        <f t="shared" si="134"/>
        <v>0</v>
      </c>
      <c r="R208" s="224">
        <f t="shared" si="134"/>
        <v>0</v>
      </c>
      <c r="S208" s="224">
        <f t="shared" si="134"/>
        <v>0</v>
      </c>
      <c r="T208" s="224">
        <f t="shared" si="134"/>
        <v>0</v>
      </c>
      <c r="U208" s="224">
        <f t="shared" si="134"/>
        <v>0</v>
      </c>
      <c r="V208" s="224">
        <f t="shared" si="134"/>
        <v>0.50927086400042754</v>
      </c>
      <c r="W208" s="224">
        <f t="shared" si="134"/>
        <v>0</v>
      </c>
      <c r="X208" s="224">
        <f t="shared" si="134"/>
        <v>0</v>
      </c>
      <c r="Y208" s="224">
        <f t="shared" ref="Y208" si="135">Y74-Y76-Y81-Y82</f>
        <v>0</v>
      </c>
      <c r="Z208" s="318"/>
      <c r="AA208" s="224">
        <f>AA74-AA76-AA81-AA82</f>
        <v>0</v>
      </c>
      <c r="AB208" s="224">
        <f t="shared" ref="AB208:AH208" si="136">AB74-AB76-AB81-AB82</f>
        <v>0</v>
      </c>
      <c r="AC208" s="224">
        <f t="shared" si="136"/>
        <v>0</v>
      </c>
      <c r="AD208" s="224">
        <f t="shared" si="136"/>
        <v>0</v>
      </c>
      <c r="AE208" s="224">
        <f t="shared" si="136"/>
        <v>0</v>
      </c>
      <c r="AF208" s="224">
        <f t="shared" si="136"/>
        <v>0</v>
      </c>
      <c r="AG208" s="224">
        <f t="shared" si="136"/>
        <v>0</v>
      </c>
      <c r="AH208" s="224">
        <f t="shared" si="136"/>
        <v>0</v>
      </c>
      <c r="AI208" s="224">
        <f t="shared" ref="AI208" si="137">AI74-AI76-AI81-AI82</f>
        <v>0</v>
      </c>
    </row>
    <row r="209" spans="2:35" x14ac:dyDescent="0.35">
      <c r="B209" s="192" t="s">
        <v>361</v>
      </c>
      <c r="C209" s="192"/>
      <c r="D209" s="192"/>
      <c r="E209" s="192"/>
      <c r="F209" s="192"/>
      <c r="G209" s="192"/>
      <c r="H209" s="192"/>
      <c r="I209" s="192"/>
      <c r="J209" s="224">
        <f>J86-J85</f>
        <v>0</v>
      </c>
      <c r="K209" s="224">
        <f t="shared" ref="K209:X209" si="138">K86-K85</f>
        <v>0</v>
      </c>
      <c r="L209" s="224">
        <f t="shared" si="138"/>
        <v>0</v>
      </c>
      <c r="M209" s="224">
        <f t="shared" si="138"/>
        <v>0</v>
      </c>
      <c r="N209" s="224">
        <f t="shared" si="138"/>
        <v>0</v>
      </c>
      <c r="O209" s="224">
        <f t="shared" si="138"/>
        <v>0</v>
      </c>
      <c r="P209" s="224">
        <f t="shared" si="138"/>
        <v>0</v>
      </c>
      <c r="Q209" s="224">
        <f t="shared" si="138"/>
        <v>0</v>
      </c>
      <c r="R209" s="224">
        <f t="shared" si="138"/>
        <v>0</v>
      </c>
      <c r="S209" s="224">
        <f t="shared" si="138"/>
        <v>0</v>
      </c>
      <c r="T209" s="224">
        <f t="shared" si="138"/>
        <v>0</v>
      </c>
      <c r="U209" s="224">
        <f t="shared" si="138"/>
        <v>0</v>
      </c>
      <c r="V209" s="224">
        <f t="shared" si="138"/>
        <v>0</v>
      </c>
      <c r="W209" s="224">
        <f t="shared" si="138"/>
        <v>0</v>
      </c>
      <c r="X209" s="224">
        <f t="shared" si="138"/>
        <v>0</v>
      </c>
      <c r="Y209" s="224">
        <f t="shared" ref="Y209" si="139">Y86-Y85</f>
        <v>0</v>
      </c>
      <c r="Z209" s="318"/>
      <c r="AA209" s="224">
        <f>AA86-AA85</f>
        <v>0</v>
      </c>
      <c r="AB209" s="224">
        <f t="shared" ref="AB209:AH209" si="140">AB86-AB85</f>
        <v>0</v>
      </c>
      <c r="AC209" s="224">
        <f t="shared" si="140"/>
        <v>0</v>
      </c>
      <c r="AD209" s="224">
        <f t="shared" si="140"/>
        <v>0</v>
      </c>
      <c r="AE209" s="224">
        <f t="shared" si="140"/>
        <v>0</v>
      </c>
      <c r="AF209" s="224">
        <f t="shared" si="140"/>
        <v>0</v>
      </c>
      <c r="AG209" s="224">
        <f t="shared" si="140"/>
        <v>0</v>
      </c>
      <c r="AH209" s="224">
        <f t="shared" si="140"/>
        <v>0</v>
      </c>
      <c r="AI209" s="224">
        <f t="shared" ref="AI209" si="141">AI86-AI85</f>
        <v>0</v>
      </c>
    </row>
    <row r="210" spans="2:35" x14ac:dyDescent="0.35">
      <c r="B210" s="192" t="s">
        <v>362</v>
      </c>
      <c r="C210" s="192"/>
      <c r="D210" s="192"/>
      <c r="E210" s="192"/>
      <c r="F210" s="192"/>
      <c r="G210" s="192"/>
      <c r="H210" s="192"/>
      <c r="I210" s="192"/>
      <c r="J210" s="224">
        <f>J88-J90-J92</f>
        <v>0</v>
      </c>
      <c r="K210" s="224">
        <f t="shared" ref="K210:X210" si="142">K88-K90-K92</f>
        <v>0</v>
      </c>
      <c r="L210" s="224">
        <f t="shared" si="142"/>
        <v>0</v>
      </c>
      <c r="M210" s="224">
        <f t="shared" si="142"/>
        <v>0</v>
      </c>
      <c r="N210" s="224">
        <f t="shared" si="142"/>
        <v>-3.4816594052244909E-13</v>
      </c>
      <c r="O210" s="224">
        <f t="shared" si="142"/>
        <v>0</v>
      </c>
      <c r="P210" s="224">
        <f t="shared" si="142"/>
        <v>0</v>
      </c>
      <c r="Q210" s="224">
        <f t="shared" si="142"/>
        <v>0</v>
      </c>
      <c r="R210" s="224">
        <f t="shared" si="142"/>
        <v>0</v>
      </c>
      <c r="S210" s="224">
        <f t="shared" si="142"/>
        <v>0</v>
      </c>
      <c r="T210" s="224">
        <f t="shared" si="142"/>
        <v>0</v>
      </c>
      <c r="U210" s="224">
        <f t="shared" si="142"/>
        <v>0</v>
      </c>
      <c r="V210" s="224">
        <f t="shared" si="142"/>
        <v>0</v>
      </c>
      <c r="W210" s="224">
        <f t="shared" si="142"/>
        <v>0</v>
      </c>
      <c r="X210" s="224">
        <f t="shared" si="142"/>
        <v>-2.3891999489933369E-13</v>
      </c>
      <c r="Y210" s="224">
        <f t="shared" ref="Y210" si="143">Y88-Y90-Y92</f>
        <v>-6.3948846218409017E-14</v>
      </c>
      <c r="Z210" s="318"/>
      <c r="AA210" s="224">
        <f>AA88-AA90-AA92</f>
        <v>0</v>
      </c>
      <c r="AB210" s="224">
        <f t="shared" ref="AB210:AH210" si="144">AB88-AB90-AB92</f>
        <v>0</v>
      </c>
      <c r="AC210" s="224">
        <f t="shared" si="144"/>
        <v>0</v>
      </c>
      <c r="AD210" s="224">
        <f t="shared" si="144"/>
        <v>0</v>
      </c>
      <c r="AE210" s="224">
        <f t="shared" si="144"/>
        <v>-6.3948846218409017E-14</v>
      </c>
      <c r="AF210" s="224">
        <f t="shared" si="144"/>
        <v>0</v>
      </c>
      <c r="AG210" s="224">
        <f t="shared" si="144"/>
        <v>0</v>
      </c>
      <c r="AH210" s="224">
        <f t="shared" si="144"/>
        <v>0</v>
      </c>
      <c r="AI210" s="224">
        <f t="shared" ref="AI210" si="145">AI88-AI90-AI92</f>
        <v>0</v>
      </c>
    </row>
    <row r="211" spans="2:35" x14ac:dyDescent="0.35">
      <c r="B211" s="192" t="s">
        <v>363</v>
      </c>
      <c r="C211" s="192"/>
      <c r="D211" s="192"/>
      <c r="E211" s="192"/>
      <c r="F211" s="192"/>
      <c r="G211" s="192"/>
      <c r="H211" s="192"/>
      <c r="I211" s="192"/>
      <c r="J211" s="307">
        <f>J94-J96-J97</f>
        <v>0</v>
      </c>
      <c r="K211" s="307">
        <f t="shared" ref="K211:X211" si="146">K94-K96-K97</f>
        <v>0</v>
      </c>
      <c r="L211" s="307">
        <f t="shared" si="146"/>
        <v>0</v>
      </c>
      <c r="M211" s="307">
        <f t="shared" si="146"/>
        <v>0</v>
      </c>
      <c r="N211" s="307">
        <f t="shared" si="146"/>
        <v>0</v>
      </c>
      <c r="O211" s="224">
        <f t="shared" si="146"/>
        <v>0</v>
      </c>
      <c r="P211" s="224">
        <f t="shared" si="146"/>
        <v>0</v>
      </c>
      <c r="Q211" s="224">
        <f t="shared" si="146"/>
        <v>0</v>
      </c>
      <c r="R211" s="224">
        <f t="shared" si="146"/>
        <v>0</v>
      </c>
      <c r="S211" s="224">
        <f t="shared" si="146"/>
        <v>0</v>
      </c>
      <c r="T211" s="224">
        <f t="shared" si="146"/>
        <v>0</v>
      </c>
      <c r="U211" s="224">
        <f t="shared" si="146"/>
        <v>0</v>
      </c>
      <c r="V211" s="224">
        <f t="shared" si="146"/>
        <v>0</v>
      </c>
      <c r="W211" s="224">
        <f t="shared" si="146"/>
        <v>0</v>
      </c>
      <c r="X211" s="224">
        <f t="shared" si="146"/>
        <v>0</v>
      </c>
      <c r="Y211" s="224">
        <f t="shared" ref="Y211" si="147">Y94-Y96-Y97</f>
        <v>0</v>
      </c>
      <c r="Z211" s="318"/>
      <c r="AA211" s="224">
        <f>AA94-AA96-AA97</f>
        <v>0</v>
      </c>
      <c r="AB211" s="224">
        <f t="shared" ref="AB211:AH211" si="148">AB94-AB96-AB97</f>
        <v>0</v>
      </c>
      <c r="AC211" s="224">
        <f t="shared" si="148"/>
        <v>0</v>
      </c>
      <c r="AD211" s="224">
        <f t="shared" si="148"/>
        <v>0</v>
      </c>
      <c r="AE211" s="224">
        <f t="shared" si="148"/>
        <v>0</v>
      </c>
      <c r="AF211" s="224">
        <f t="shared" si="148"/>
        <v>0</v>
      </c>
      <c r="AG211" s="224">
        <f t="shared" si="148"/>
        <v>0</v>
      </c>
      <c r="AH211" s="224">
        <f t="shared" si="148"/>
        <v>0</v>
      </c>
      <c r="AI211" s="224">
        <f t="shared" ref="AI211" si="149">AI94-AI96-AI97</f>
        <v>0</v>
      </c>
    </row>
    <row r="213" spans="2:35" x14ac:dyDescent="0.35">
      <c r="J213" s="260"/>
      <c r="K213" s="260"/>
      <c r="L213" s="260"/>
      <c r="M213" s="260"/>
      <c r="N213" s="260"/>
      <c r="O213" s="260"/>
      <c r="P213" s="260"/>
      <c r="Q213" s="260"/>
      <c r="R213" s="260"/>
      <c r="S213" s="260"/>
      <c r="T213" s="260"/>
      <c r="U213" s="260"/>
      <c r="V213" s="260"/>
      <c r="W213" s="260"/>
      <c r="X213" s="260"/>
      <c r="Y213" s="260"/>
      <c r="AA213" s="260"/>
      <c r="AB213" s="260"/>
      <c r="AC213" s="260"/>
      <c r="AD213" s="260"/>
      <c r="AE213" s="260"/>
      <c r="AF213" s="260"/>
      <c r="AG213" s="260"/>
      <c r="AH213" s="260"/>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DEF1-0F47-43A1-A012-A5A0C43E4227}">
  <sheetPr>
    <tabColor rgb="FF8CA7AF"/>
    <pageSetUpPr fitToPage="1"/>
  </sheetPr>
  <dimension ref="A1:AK67"/>
  <sheetViews>
    <sheetView showGridLines="0" zoomScale="80" zoomScaleNormal="80" workbookViewId="0">
      <pane xSplit="16" ySplit="3" topLeftCell="Q4" activePane="bottomRight" state="frozen"/>
      <selection pane="topRight" activeCell="B2" sqref="B2"/>
      <selection pane="bottomLeft" activeCell="B2" sqref="B2"/>
      <selection pane="bottomRight" activeCell="AK16" sqref="AK16"/>
    </sheetView>
  </sheetViews>
  <sheetFormatPr defaultColWidth="9.1796875" defaultRowHeight="14.5" x14ac:dyDescent="0.35"/>
  <cols>
    <col min="1" max="1" width="5.54296875" customWidth="1"/>
    <col min="2" max="2" width="59.54296875" bestFit="1" customWidth="1"/>
    <col min="3" max="16" width="9.1796875" hidden="1" customWidth="1"/>
    <col min="17" max="18" width="9.1796875" style="25"/>
    <col min="19" max="26" width="9.1796875" style="28"/>
    <col min="28" max="35" width="11.1796875" style="28" customWidth="1"/>
  </cols>
  <sheetData>
    <row r="1" spans="1:36" ht="5.15" customHeight="1" x14ac:dyDescent="0.35"/>
    <row r="2" spans="1:36" ht="35" x14ac:dyDescent="0.9">
      <c r="A2" s="47"/>
      <c r="B2" s="178" t="s">
        <v>364</v>
      </c>
      <c r="C2" s="178"/>
      <c r="D2" s="178"/>
      <c r="E2" s="178"/>
      <c r="F2" s="178"/>
      <c r="G2" s="178"/>
      <c r="H2" s="178"/>
      <c r="I2" s="178"/>
      <c r="J2" s="178"/>
      <c r="K2" s="178"/>
      <c r="L2" s="178"/>
      <c r="M2" s="178"/>
      <c r="N2" s="178"/>
      <c r="O2" s="178"/>
      <c r="P2" s="178"/>
    </row>
    <row r="3" spans="1:36" ht="15" customHeight="1" x14ac:dyDescent="0.35">
      <c r="A3" s="121"/>
      <c r="B3" s="172" t="s">
        <v>365</v>
      </c>
      <c r="C3" s="172"/>
      <c r="D3" s="172"/>
      <c r="E3" s="172"/>
      <c r="F3" s="172"/>
      <c r="G3" s="172"/>
      <c r="H3" s="172"/>
      <c r="I3" s="172"/>
      <c r="J3" s="172"/>
      <c r="K3" s="172"/>
      <c r="L3" s="172"/>
      <c r="M3" s="172"/>
      <c r="N3" s="172"/>
      <c r="O3" s="172"/>
      <c r="P3" s="172"/>
      <c r="Q3" s="236">
        <v>2015</v>
      </c>
      <c r="R3" s="236">
        <v>2016</v>
      </c>
      <c r="S3" s="236">
        <v>2017</v>
      </c>
      <c r="T3" s="236">
        <v>2018</v>
      </c>
      <c r="U3" s="236">
        <v>2019</v>
      </c>
      <c r="V3" s="236">
        <v>2020</v>
      </c>
      <c r="W3" s="236">
        <v>2021</v>
      </c>
      <c r="X3" s="236">
        <v>2022</v>
      </c>
      <c r="Y3" s="237">
        <v>2023</v>
      </c>
      <c r="Z3" s="238">
        <v>2024</v>
      </c>
      <c r="AA3" s="231"/>
      <c r="AB3" s="239" t="s">
        <v>3</v>
      </c>
      <c r="AC3" s="239" t="s">
        <v>4</v>
      </c>
      <c r="AD3" s="239" t="s">
        <v>5</v>
      </c>
      <c r="AE3" s="239">
        <v>2023</v>
      </c>
      <c r="AF3" s="240" t="s">
        <v>6</v>
      </c>
      <c r="AG3" s="240" t="s">
        <v>7</v>
      </c>
      <c r="AH3" s="240" t="s">
        <v>8</v>
      </c>
      <c r="AI3" s="240">
        <v>2024</v>
      </c>
      <c r="AJ3" s="231"/>
    </row>
    <row r="4" spans="1:36" ht="15" customHeight="1" x14ac:dyDescent="0.35">
      <c r="A4" s="121"/>
      <c r="B4" s="50" t="s">
        <v>366</v>
      </c>
      <c r="C4" s="50"/>
      <c r="D4" s="50"/>
      <c r="E4" s="50"/>
      <c r="F4" s="50"/>
      <c r="G4" s="50"/>
      <c r="H4" s="50"/>
      <c r="I4" s="50"/>
      <c r="J4" s="50"/>
      <c r="K4" s="50"/>
      <c r="L4" s="50"/>
      <c r="M4" s="50"/>
      <c r="N4" s="50"/>
      <c r="O4" s="50"/>
      <c r="P4" s="50"/>
      <c r="Q4" s="298" t="s">
        <v>14</v>
      </c>
      <c r="R4" s="298" t="s">
        <v>14</v>
      </c>
      <c r="S4" s="298" t="s">
        <v>14</v>
      </c>
      <c r="T4" s="298" t="s">
        <v>14</v>
      </c>
      <c r="U4" s="299">
        <v>0.66202212785305636</v>
      </c>
      <c r="V4" s="299">
        <v>0.73587805986614552</v>
      </c>
      <c r="W4" s="299">
        <v>0.7485362385130101</v>
      </c>
      <c r="X4" s="299">
        <v>0.73636407537282611</v>
      </c>
      <c r="Y4" s="299">
        <f>AE4</f>
        <v>0.86832295274070825</v>
      </c>
      <c r="Z4" s="299">
        <f>AI4</f>
        <v>0.95021760460958771</v>
      </c>
      <c r="AA4" s="231"/>
      <c r="AB4" s="299">
        <v>0.77590919999999997</v>
      </c>
      <c r="AC4" s="331">
        <v>0.86787105944626253</v>
      </c>
      <c r="AD4" s="299">
        <v>0.85441674936767209</v>
      </c>
      <c r="AE4" s="299">
        <v>0.86832295274070825</v>
      </c>
      <c r="AF4" s="299">
        <v>0.97459826174853137</v>
      </c>
      <c r="AG4" s="331">
        <v>0.97855100671147954</v>
      </c>
      <c r="AH4" s="331">
        <v>0.96743482924622537</v>
      </c>
      <c r="AI4" s="331">
        <v>0.95021760460958771</v>
      </c>
      <c r="AJ4" s="231"/>
    </row>
    <row r="5" spans="1:36" ht="15" customHeight="1" x14ac:dyDescent="0.35">
      <c r="A5" s="121"/>
      <c r="B5" s="52" t="s">
        <v>367</v>
      </c>
      <c r="C5" s="52"/>
      <c r="D5" s="52"/>
      <c r="E5" s="52"/>
      <c r="F5" s="52"/>
      <c r="G5" s="52"/>
      <c r="H5" s="52"/>
      <c r="I5" s="52"/>
      <c r="J5" s="52"/>
      <c r="K5" s="52"/>
      <c r="L5" s="52"/>
      <c r="M5" s="52"/>
      <c r="N5" s="52"/>
      <c r="O5" s="52"/>
      <c r="P5" s="52"/>
      <c r="Q5" s="245"/>
      <c r="R5" s="245"/>
      <c r="S5" s="245"/>
      <c r="T5" s="245"/>
      <c r="U5" s="245"/>
      <c r="V5" s="245"/>
      <c r="W5" s="245"/>
      <c r="X5" s="245"/>
      <c r="Y5" s="245"/>
      <c r="Z5" s="245"/>
      <c r="AA5" s="231"/>
      <c r="AB5" s="245"/>
      <c r="AC5" s="245"/>
      <c r="AD5" s="245"/>
      <c r="AE5" s="245"/>
      <c r="AF5" s="245"/>
      <c r="AG5" s="245"/>
      <c r="AH5" s="245"/>
      <c r="AI5" s="245"/>
      <c r="AJ5" s="231"/>
    </row>
    <row r="6" spans="1:36" ht="15" customHeight="1" x14ac:dyDescent="0.35">
      <c r="A6" s="121"/>
      <c r="B6" s="53" t="s">
        <v>368</v>
      </c>
      <c r="C6" s="53"/>
      <c r="D6" s="53"/>
      <c r="E6" s="53"/>
      <c r="F6" s="53"/>
      <c r="G6" s="53"/>
      <c r="H6" s="53"/>
      <c r="I6" s="53"/>
      <c r="J6" s="53"/>
      <c r="K6" s="53"/>
      <c r="L6" s="53"/>
      <c r="M6" s="53"/>
      <c r="N6" s="53"/>
      <c r="O6" s="53"/>
      <c r="P6" s="53"/>
      <c r="Q6" s="353">
        <v>391.2</v>
      </c>
      <c r="R6" s="353">
        <v>271.39999999999998</v>
      </c>
      <c r="S6" s="353">
        <v>333.5</v>
      </c>
      <c r="T6" s="353">
        <v>266</v>
      </c>
      <c r="U6" s="353">
        <v>230</v>
      </c>
      <c r="V6" s="353">
        <v>157</v>
      </c>
      <c r="W6" s="353">
        <v>176</v>
      </c>
      <c r="X6" s="353" vm="748">
        <v>160.217341</v>
      </c>
      <c r="Y6" s="353" vm="262">
        <f>AE6</f>
        <v>80.585875999999999</v>
      </c>
      <c r="Z6" s="353" vm="657">
        <f>AI6</f>
        <v>29.385362000000001</v>
      </c>
      <c r="AA6" s="231"/>
      <c r="AB6" s="353" vm="112">
        <v>77.590919999999997</v>
      </c>
      <c r="AC6" s="353" vm="118">
        <v>83.648306000000005</v>
      </c>
      <c r="AD6" s="353" vm="186">
        <v>88.941379999999995</v>
      </c>
      <c r="AE6" s="353" vm="262">
        <v>80.585875999999999</v>
      </c>
      <c r="AF6" s="353" vm="331">
        <v>20.361146999999999</v>
      </c>
      <c r="AG6" s="353" vm="478">
        <v>19.231556000000001</v>
      </c>
      <c r="AH6" s="353" vm="583">
        <v>24.358287000000001</v>
      </c>
      <c r="AI6" s="353" vm="657">
        <v>29.385362000000001</v>
      </c>
      <c r="AJ6" s="231"/>
    </row>
    <row r="7" spans="1:36" ht="15" customHeight="1" x14ac:dyDescent="0.35">
      <c r="A7" s="121"/>
      <c r="B7" s="53" t="s">
        <v>369</v>
      </c>
      <c r="C7" s="53"/>
      <c r="D7" s="53"/>
      <c r="E7" s="53"/>
      <c r="F7" s="53"/>
      <c r="G7" s="53"/>
      <c r="H7" s="53"/>
      <c r="I7" s="53"/>
      <c r="J7" s="53"/>
      <c r="K7" s="53"/>
      <c r="L7" s="53"/>
      <c r="M7" s="53"/>
      <c r="N7" s="53"/>
      <c r="O7" s="53"/>
      <c r="P7" s="53"/>
      <c r="Q7" s="353">
        <v>21550</v>
      </c>
      <c r="R7" s="353">
        <v>18931</v>
      </c>
      <c r="S7" s="353">
        <v>23159</v>
      </c>
      <c r="T7" s="353">
        <v>18429.036902912321</v>
      </c>
      <c r="U7" s="353">
        <v>14362.619087516838</v>
      </c>
      <c r="V7" s="353">
        <v>9310.6118150000002</v>
      </c>
      <c r="W7" s="353">
        <v>9804.7627420000008</v>
      </c>
      <c r="X7" s="353" vm="745">
        <v>9405.0351819999996</v>
      </c>
      <c r="Y7" s="353" vm="253">
        <f>AE7</f>
        <v>4275.8455370000001</v>
      </c>
      <c r="Z7" s="353">
        <f>AI7</f>
        <v>1458.3230000000001</v>
      </c>
      <c r="AA7" s="231"/>
      <c r="AB7" s="353" vm="314">
        <v>1235.6994999999999</v>
      </c>
      <c r="AC7" s="353" vm="117">
        <v>2222.799493</v>
      </c>
      <c r="AD7" s="353" vm="165">
        <v>3242.1709759999999</v>
      </c>
      <c r="AE7" s="353" vm="253">
        <v>4275.8455370000001</v>
      </c>
      <c r="AF7" s="353" vm="332">
        <v>252.48654099999999</v>
      </c>
      <c r="AG7" s="353" vm="479">
        <v>372.05180200000001</v>
      </c>
      <c r="AH7" s="353" vm="584">
        <v>712.85455200000001</v>
      </c>
      <c r="AI7" s="353">
        <v>1458.3230000000001</v>
      </c>
      <c r="AJ7" s="231"/>
    </row>
    <row r="8" spans="1:36" ht="15" customHeight="1" x14ac:dyDescent="0.35">
      <c r="A8" s="121"/>
      <c r="B8" s="53" t="s">
        <v>370</v>
      </c>
      <c r="C8" s="53"/>
      <c r="D8" s="53"/>
      <c r="E8" s="53"/>
      <c r="F8" s="53"/>
      <c r="G8" s="53"/>
      <c r="H8" s="53"/>
      <c r="I8" s="53"/>
      <c r="J8" s="53"/>
      <c r="K8" s="53"/>
      <c r="L8" s="53"/>
      <c r="M8" s="53"/>
      <c r="N8" s="53"/>
      <c r="O8" s="53"/>
      <c r="P8" s="53"/>
      <c r="Q8" s="353">
        <v>982</v>
      </c>
      <c r="R8" s="353">
        <v>565</v>
      </c>
      <c r="S8" s="353">
        <v>802</v>
      </c>
      <c r="T8" s="353">
        <v>601.8533432257633</v>
      </c>
      <c r="U8" s="353">
        <v>846.2200027193079</v>
      </c>
      <c r="V8" s="353">
        <v>594.40079600000001</v>
      </c>
      <c r="W8" s="353">
        <v>793.163006</v>
      </c>
      <c r="X8" s="353" vm="741">
        <v>469.17073499999998</v>
      </c>
      <c r="Y8" s="353" vm="254">
        <f>AE8</f>
        <v>287.65303799999998</v>
      </c>
      <c r="Z8" s="353" vm="843">
        <f>AI8</f>
        <v>233.48148699999999</v>
      </c>
      <c r="AA8" s="231"/>
      <c r="AB8" s="353" vm="155">
        <v>125.107979</v>
      </c>
      <c r="AC8" s="353" vm="120">
        <v>223.019137</v>
      </c>
      <c r="AD8" s="353" vm="196">
        <v>349.605053</v>
      </c>
      <c r="AE8" s="353" vm="254">
        <v>287.65303799999998</v>
      </c>
      <c r="AF8" s="353" vm="333">
        <v>101.90442400000001</v>
      </c>
      <c r="AG8" s="353" vm="480">
        <v>222.11123599999999</v>
      </c>
      <c r="AH8" s="353" vm="585">
        <v>309.472309</v>
      </c>
      <c r="AI8" s="353" vm="843">
        <v>233.48148699999999</v>
      </c>
      <c r="AJ8" s="231"/>
    </row>
    <row r="9" spans="1:36" ht="15" customHeight="1" x14ac:dyDescent="0.35">
      <c r="A9" s="121"/>
      <c r="B9" s="52" t="s">
        <v>371</v>
      </c>
      <c r="C9" s="52"/>
      <c r="D9" s="52"/>
      <c r="E9" s="52"/>
      <c r="F9" s="52"/>
      <c r="G9" s="52"/>
      <c r="H9" s="52"/>
      <c r="I9" s="52"/>
      <c r="J9" s="52"/>
      <c r="K9" s="52"/>
      <c r="L9" s="52"/>
      <c r="M9" s="52"/>
      <c r="N9" s="52"/>
      <c r="O9" s="52"/>
      <c r="P9" s="52"/>
      <c r="Q9" s="353"/>
      <c r="R9" s="353"/>
      <c r="S9" s="353"/>
      <c r="T9" s="353"/>
      <c r="U9" s="353"/>
      <c r="V9" s="353"/>
      <c r="W9" s="353"/>
      <c r="X9" s="353"/>
      <c r="Y9" s="353"/>
      <c r="Z9" s="353"/>
      <c r="AA9" s="231"/>
      <c r="AB9" s="353"/>
      <c r="AC9" s="353"/>
      <c r="AD9" s="353"/>
      <c r="AE9" s="353"/>
      <c r="AF9" s="353"/>
      <c r="AG9" s="353"/>
      <c r="AH9" s="353"/>
      <c r="AI9" s="353"/>
      <c r="AJ9" s="231"/>
    </row>
    <row r="10" spans="1:36" ht="15" customHeight="1" x14ac:dyDescent="0.35">
      <c r="A10" s="121"/>
      <c r="B10" s="54" t="s">
        <v>372</v>
      </c>
      <c r="C10" s="54"/>
      <c r="D10" s="54"/>
      <c r="E10" s="54"/>
      <c r="F10" s="54"/>
      <c r="G10" s="54"/>
      <c r="H10" s="54"/>
      <c r="I10" s="54"/>
      <c r="J10" s="54"/>
      <c r="K10" s="54"/>
      <c r="L10" s="54"/>
      <c r="M10" s="54"/>
      <c r="N10" s="54"/>
      <c r="O10" s="54"/>
      <c r="P10" s="54"/>
      <c r="Q10" s="416">
        <v>24.4</v>
      </c>
      <c r="R10" s="416">
        <v>16.2</v>
      </c>
      <c r="S10" s="416">
        <v>17</v>
      </c>
      <c r="T10" s="416">
        <v>14.263549761548335</v>
      </c>
      <c r="U10" s="416">
        <v>10.797786350912773</v>
      </c>
      <c r="V10" s="416">
        <v>6.1683000000000003</v>
      </c>
      <c r="W10" s="416">
        <v>8.8895999999999997</v>
      </c>
      <c r="X10" s="416" vm="737">
        <v>4.7911999999999999</v>
      </c>
      <c r="Y10" s="416" vm="255">
        <f>AE10</f>
        <v>2.4927999999999999</v>
      </c>
      <c r="Z10" s="416" vm="842">
        <f>AI10</f>
        <v>0.48980000000000001</v>
      </c>
      <c r="AA10" s="417"/>
      <c r="AB10" s="416" vm="119">
        <v>0.67279999999999995</v>
      </c>
      <c r="AC10" s="416" vm="129">
        <v>1.1862999999999999</v>
      </c>
      <c r="AD10" s="416" vm="168">
        <v>1.8307</v>
      </c>
      <c r="AE10" s="416" vm="255">
        <v>2.4927999999999999</v>
      </c>
      <c r="AF10" s="416" vm="334">
        <v>7.7700000000000005E-2</v>
      </c>
      <c r="AG10" s="416" vm="481">
        <v>0.1191</v>
      </c>
      <c r="AH10" s="416" vm="586">
        <v>0.21929999999999999</v>
      </c>
      <c r="AI10" s="416" vm="842">
        <v>0.48980000000000001</v>
      </c>
      <c r="AJ10" s="231"/>
    </row>
    <row r="11" spans="1:36" ht="15" customHeight="1" x14ac:dyDescent="0.35">
      <c r="A11" s="121"/>
      <c r="B11" s="54" t="s">
        <v>373</v>
      </c>
      <c r="C11" s="54"/>
      <c r="D11" s="54"/>
      <c r="E11" s="54"/>
      <c r="F11" s="54"/>
      <c r="G11" s="54"/>
      <c r="H11" s="54"/>
      <c r="I11" s="54"/>
      <c r="J11" s="54"/>
      <c r="K11" s="54"/>
      <c r="L11" s="54"/>
      <c r="M11" s="54"/>
      <c r="N11" s="54"/>
      <c r="O11" s="54"/>
      <c r="P11" s="54"/>
      <c r="Q11" s="416">
        <v>24.2</v>
      </c>
      <c r="R11" s="416">
        <v>19.899999999999999</v>
      </c>
      <c r="S11" s="416">
        <v>29.8</v>
      </c>
      <c r="T11" s="416">
        <v>21.254550076231059</v>
      </c>
      <c r="U11" s="416">
        <v>16.307394650648888</v>
      </c>
      <c r="V11" s="416">
        <v>8.2283000000000008</v>
      </c>
      <c r="W11" s="416">
        <v>12.1419</v>
      </c>
      <c r="X11" s="416" vm="748">
        <v>2.3464</v>
      </c>
      <c r="Y11" s="416" vm="256">
        <f>AE11</f>
        <v>1.0448</v>
      </c>
      <c r="Z11" s="416" vm="841">
        <f>AI11</f>
        <v>9.8400000000000001E-2</v>
      </c>
      <c r="AA11" s="417"/>
      <c r="AB11" s="416" vm="121">
        <v>0.27410000000000001</v>
      </c>
      <c r="AC11" s="416" vm="130">
        <v>0.54500000000000004</v>
      </c>
      <c r="AD11" s="416" vm="166">
        <v>0.74409999999999998</v>
      </c>
      <c r="AE11" s="416" vm="256">
        <v>1.0448</v>
      </c>
      <c r="AF11" s="416" vm="335">
        <v>2.2499999999999999E-2</v>
      </c>
      <c r="AG11" s="416" vm="482">
        <v>2.2499999999999999E-2</v>
      </c>
      <c r="AH11" s="416" vm="587">
        <v>3.6799999999999999E-2</v>
      </c>
      <c r="AI11" s="416" vm="841">
        <v>9.8400000000000001E-2</v>
      </c>
      <c r="AJ11" s="231"/>
    </row>
    <row r="12" spans="1:36" ht="15" customHeight="1" x14ac:dyDescent="0.35">
      <c r="A12" s="121"/>
      <c r="B12" s="54" t="s">
        <v>374</v>
      </c>
      <c r="C12" s="54"/>
      <c r="D12" s="54"/>
      <c r="E12" s="54"/>
      <c r="F12" s="54"/>
      <c r="G12" s="54"/>
      <c r="H12" s="54"/>
      <c r="I12" s="54"/>
      <c r="J12" s="54"/>
      <c r="K12" s="54"/>
      <c r="L12" s="54"/>
      <c r="M12" s="54"/>
      <c r="N12" s="54"/>
      <c r="O12" s="54"/>
      <c r="P12" s="54"/>
      <c r="Q12" s="416">
        <v>1.4059999999999999</v>
      </c>
      <c r="R12" s="416">
        <v>1.1659999999999999</v>
      </c>
      <c r="S12" s="416">
        <v>1.494</v>
      </c>
      <c r="T12" s="416">
        <v>2.0495091799155469</v>
      </c>
      <c r="U12" s="416">
        <v>1.6624516571974139</v>
      </c>
      <c r="V12" s="416">
        <v>0.91949999999999998</v>
      </c>
      <c r="W12" s="416">
        <v>1.2605999999999999</v>
      </c>
      <c r="X12" s="416" vm="28">
        <v>0.23169999999999999</v>
      </c>
      <c r="Y12" s="416" vm="257">
        <f>AE12</f>
        <v>9.0800000000000006E-2</v>
      </c>
      <c r="Z12" s="416" vm="829">
        <f>AI12</f>
        <v>8.3999999999999995E-3</v>
      </c>
      <c r="AA12" s="417"/>
      <c r="AB12" s="416" vm="319">
        <v>2.3900000000000001E-2</v>
      </c>
      <c r="AC12" s="416" vm="131">
        <v>5.4300000000000001E-2</v>
      </c>
      <c r="AD12" s="416" vm="187">
        <v>6.4000000000000001E-2</v>
      </c>
      <c r="AE12" s="416" vm="257">
        <v>9.0800000000000006E-2</v>
      </c>
      <c r="AF12" s="416" vm="336">
        <v>1.5E-3</v>
      </c>
      <c r="AG12" s="416" vm="483">
        <v>1.6999999999999999E-3</v>
      </c>
      <c r="AH12" s="416" vm="590">
        <v>2.5000000000000001E-3</v>
      </c>
      <c r="AI12" s="416" vm="829">
        <v>8.3999999999999995E-3</v>
      </c>
      <c r="AJ12" s="231"/>
    </row>
    <row r="13" spans="1:36" ht="15" customHeight="1" x14ac:dyDescent="0.35">
      <c r="A13" s="121"/>
      <c r="B13" s="52" t="s">
        <v>375</v>
      </c>
      <c r="C13" s="52"/>
      <c r="D13" s="52"/>
      <c r="E13" s="52"/>
      <c r="F13" s="52"/>
      <c r="G13" s="52"/>
      <c r="H13" s="52"/>
      <c r="I13" s="52"/>
      <c r="J13" s="52"/>
      <c r="K13" s="52"/>
      <c r="L13" s="52"/>
      <c r="M13" s="52"/>
      <c r="N13" s="52"/>
      <c r="O13" s="52"/>
      <c r="P13" s="52"/>
      <c r="Q13" s="353"/>
      <c r="R13" s="353"/>
      <c r="S13" s="353"/>
      <c r="T13" s="353"/>
      <c r="U13" s="353"/>
      <c r="V13" s="353"/>
      <c r="W13" s="353"/>
      <c r="X13" s="353"/>
      <c r="Y13" s="353"/>
      <c r="Z13" s="353"/>
      <c r="AA13" s="231"/>
      <c r="AB13" s="353"/>
      <c r="AC13" s="353"/>
      <c r="AD13" s="353"/>
      <c r="AE13" s="353"/>
      <c r="AF13" s="353"/>
      <c r="AG13" s="353"/>
      <c r="AH13" s="353"/>
      <c r="AI13" s="353"/>
      <c r="AJ13" s="231"/>
    </row>
    <row r="14" spans="1:36" ht="15" customHeight="1" x14ac:dyDescent="0.35">
      <c r="A14" s="121"/>
      <c r="B14" s="7" t="s">
        <v>376</v>
      </c>
      <c r="C14" s="7"/>
      <c r="D14" s="7"/>
      <c r="E14" s="7"/>
      <c r="F14" s="7"/>
      <c r="G14" s="7"/>
      <c r="H14" s="7"/>
      <c r="I14" s="7"/>
      <c r="J14" s="7"/>
      <c r="K14" s="7"/>
      <c r="L14" s="7"/>
      <c r="M14" s="7"/>
      <c r="N14" s="7"/>
      <c r="O14" s="7"/>
      <c r="P14" s="7"/>
      <c r="Q14" s="352" t="s">
        <v>14</v>
      </c>
      <c r="R14" s="352" t="s">
        <v>14</v>
      </c>
      <c r="S14" s="352" t="s">
        <v>14</v>
      </c>
      <c r="T14" s="352" t="s">
        <v>14</v>
      </c>
      <c r="U14" s="353">
        <v>996309.26503328874</v>
      </c>
      <c r="V14" s="353">
        <v>11944.011622</v>
      </c>
      <c r="W14" s="353">
        <v>14527.151698</v>
      </c>
      <c r="X14" s="353" vm="28">
        <v>11274.688862999999</v>
      </c>
      <c r="Y14" s="353" vm="258">
        <f>AE14</f>
        <v>5659.1358319999999</v>
      </c>
      <c r="Z14" s="353" vm="658">
        <f>AI14</f>
        <v>3279.8223600000001</v>
      </c>
      <c r="AA14" s="231"/>
      <c r="AB14" s="353" vm="156">
        <v>1194.1183880000001</v>
      </c>
      <c r="AC14" s="353" vm="145">
        <v>2627.9247949999999</v>
      </c>
      <c r="AD14" s="353" vm="169">
        <v>4212.9208179999996</v>
      </c>
      <c r="AE14" s="353" vm="258">
        <v>5659.1358319999999</v>
      </c>
      <c r="AF14" s="353" vm="337">
        <v>637.39411299999995</v>
      </c>
      <c r="AG14" s="353" vm="484">
        <v>1123.5521189999999</v>
      </c>
      <c r="AH14" s="353" vm="588">
        <v>2037.9764769999999</v>
      </c>
      <c r="AI14" s="353" vm="658">
        <v>3279.8223600000001</v>
      </c>
      <c r="AJ14" s="231"/>
    </row>
    <row r="15" spans="1:36" ht="15" customHeight="1" x14ac:dyDescent="0.35">
      <c r="A15" s="121"/>
      <c r="B15" s="7" t="s">
        <v>377</v>
      </c>
      <c r="C15" s="7"/>
      <c r="D15" s="7"/>
      <c r="E15" s="7"/>
      <c r="F15" s="7"/>
      <c r="G15" s="7"/>
      <c r="H15" s="7"/>
      <c r="I15" s="7"/>
      <c r="J15" s="7"/>
      <c r="K15" s="7"/>
      <c r="L15" s="7"/>
      <c r="M15" s="7"/>
      <c r="N15" s="7"/>
      <c r="O15" s="7"/>
      <c r="P15" s="7"/>
      <c r="Q15" s="352" t="s">
        <v>14</v>
      </c>
      <c r="R15" s="352" t="s">
        <v>14</v>
      </c>
      <c r="S15" s="352" t="s">
        <v>14</v>
      </c>
      <c r="T15" s="352" t="s">
        <v>14</v>
      </c>
      <c r="U15" s="353">
        <v>21736.375339955441</v>
      </c>
      <c r="V15" s="353">
        <v>10252.102870999999</v>
      </c>
      <c r="W15" s="353">
        <v>13045.082797999999</v>
      </c>
      <c r="X15" s="353" vm="737">
        <v>9963.7876620000006</v>
      </c>
      <c r="Y15" s="353" vm="259">
        <f>AE15</f>
        <v>4090.5504940000001</v>
      </c>
      <c r="Z15" s="353" vm="841">
        <f>AI15</f>
        <v>2214.4277569999999</v>
      </c>
      <c r="AA15" s="231"/>
      <c r="AB15" s="353" vm="122">
        <v>1138.2802879999999</v>
      </c>
      <c r="AC15" s="353" vm="114">
        <v>1818.954178</v>
      </c>
      <c r="AD15" s="353" vm="188">
        <v>2979.5131139999999</v>
      </c>
      <c r="AE15" s="353" vm="259">
        <v>4090.5504940000001</v>
      </c>
      <c r="AF15" s="353" vm="338">
        <v>467.27834799999999</v>
      </c>
      <c r="AG15" s="353" vm="485">
        <v>757.51172699999995</v>
      </c>
      <c r="AH15" s="353" vm="589">
        <v>1478.6509799999999</v>
      </c>
      <c r="AI15" s="353" vm="841">
        <v>2214.4277569999999</v>
      </c>
      <c r="AJ15" s="231"/>
    </row>
    <row r="16" spans="1:36" ht="15" customHeight="1" x14ac:dyDescent="0.35">
      <c r="A16" s="121"/>
      <c r="B16" s="49" t="s">
        <v>378</v>
      </c>
      <c r="C16" s="49"/>
      <c r="D16" s="49"/>
      <c r="E16" s="49"/>
      <c r="F16" s="49"/>
      <c r="G16" s="49"/>
      <c r="H16" s="49"/>
      <c r="I16" s="49"/>
      <c r="J16" s="49"/>
      <c r="K16" s="49"/>
      <c r="L16" s="49"/>
      <c r="M16" s="49"/>
      <c r="N16" s="49"/>
      <c r="O16" s="49"/>
      <c r="P16" s="49"/>
      <c r="Q16" s="353"/>
      <c r="R16" s="353"/>
      <c r="S16" s="353"/>
      <c r="T16" s="353"/>
      <c r="U16" s="353"/>
      <c r="V16" s="353"/>
      <c r="W16" s="353"/>
      <c r="X16" s="353"/>
      <c r="Y16" s="353"/>
      <c r="Z16" s="353"/>
      <c r="AA16" s="231"/>
      <c r="AB16" s="353"/>
      <c r="AC16" s="353"/>
      <c r="AD16" s="353"/>
      <c r="AE16" s="353"/>
      <c r="AF16" s="353"/>
      <c r="AG16" s="353"/>
      <c r="AH16" s="353"/>
      <c r="AI16" s="353"/>
      <c r="AJ16" s="231"/>
    </row>
    <row r="17" spans="1:36" ht="15" customHeight="1" x14ac:dyDescent="0.35">
      <c r="A17" s="121"/>
      <c r="B17" s="53" t="s">
        <v>379</v>
      </c>
      <c r="C17" s="53"/>
      <c r="D17" s="53"/>
      <c r="E17" s="53"/>
      <c r="F17" s="53"/>
      <c r="G17" s="53"/>
      <c r="H17" s="53"/>
      <c r="I17" s="53"/>
      <c r="J17" s="53"/>
      <c r="K17" s="53"/>
      <c r="L17" s="53"/>
      <c r="M17" s="53"/>
      <c r="N17" s="53"/>
      <c r="O17" s="53"/>
      <c r="P17" s="53"/>
      <c r="Q17" s="352" t="s">
        <v>14</v>
      </c>
      <c r="R17" s="352" t="s">
        <v>14</v>
      </c>
      <c r="S17" s="352" t="s">
        <v>14</v>
      </c>
      <c r="T17" s="352" t="s">
        <v>14</v>
      </c>
      <c r="U17" s="352" t="s">
        <v>14</v>
      </c>
      <c r="V17" s="353">
        <v>174593.531074</v>
      </c>
      <c r="W17" s="353">
        <v>244904.56630000001</v>
      </c>
      <c r="X17" s="353">
        <v>383634.397</v>
      </c>
      <c r="Y17" s="352" vm="260">
        <f>AE17</f>
        <v>238590.7262</v>
      </c>
      <c r="Z17" s="352" vm="731">
        <f>AI17</f>
        <v>63992.9761</v>
      </c>
      <c r="AA17" s="231"/>
      <c r="AB17" s="353" vm="320">
        <v>60303.626400000001</v>
      </c>
      <c r="AC17" s="353" vm="132">
        <v>109693.19070000001</v>
      </c>
      <c r="AD17" s="353" vm="189">
        <v>176575.53200000001</v>
      </c>
      <c r="AE17" s="353" vm="260">
        <v>238590.7262</v>
      </c>
      <c r="AF17" s="353" vm="339">
        <v>12698.8523</v>
      </c>
      <c r="AG17" s="353" vm="486">
        <v>24558.79</v>
      </c>
      <c r="AH17" s="353" vm="591">
        <v>38627.4689</v>
      </c>
      <c r="AI17" s="353" vm="731">
        <v>63992.9761</v>
      </c>
      <c r="AJ17" s="231"/>
    </row>
    <row r="18" spans="1:36" s="187" customFormat="1" ht="15" customHeight="1" x14ac:dyDescent="0.35">
      <c r="A18" s="185"/>
      <c r="B18" s="186" t="s">
        <v>380</v>
      </c>
      <c r="C18" s="186"/>
      <c r="D18" s="186"/>
      <c r="E18" s="186"/>
      <c r="F18" s="186"/>
      <c r="G18" s="186"/>
      <c r="H18" s="186"/>
      <c r="I18" s="186"/>
      <c r="J18" s="186"/>
      <c r="K18" s="186"/>
      <c r="L18" s="186"/>
      <c r="M18" s="186"/>
      <c r="N18" s="186"/>
      <c r="O18" s="186"/>
      <c r="P18" s="186"/>
      <c r="Q18" s="407" t="s">
        <v>14</v>
      </c>
      <c r="R18" s="407" t="s">
        <v>14</v>
      </c>
      <c r="S18" s="407" t="s">
        <v>14</v>
      </c>
      <c r="T18" s="407" t="s">
        <v>14</v>
      </c>
      <c r="U18" s="373">
        <v>0.95923028417603262</v>
      </c>
      <c r="V18" s="408">
        <v>0.92183599999999999</v>
      </c>
      <c r="W18" s="408">
        <v>0.86858999999999997</v>
      </c>
      <c r="X18" s="408" vm="746">
        <v>0.94581800000000005</v>
      </c>
      <c r="Y18" s="373" vm="261">
        <f>AE18</f>
        <v>0.96449600000000002</v>
      </c>
      <c r="Z18" s="373" vm="731">
        <f>AI18</f>
        <v>0.87241999999999997</v>
      </c>
      <c r="AA18" s="299"/>
      <c r="AB18" s="373" vm="321">
        <v>0.871645</v>
      </c>
      <c r="AC18" s="373" vm="146">
        <v>0.96135899999999996</v>
      </c>
      <c r="AD18" s="373" vm="167">
        <v>0.96607600000000005</v>
      </c>
      <c r="AE18" s="373" vm="261">
        <v>0.96449600000000002</v>
      </c>
      <c r="AF18" s="373" vm="340">
        <v>0.93793800000000005</v>
      </c>
      <c r="AG18" s="373" vm="487">
        <v>0.92828200000000005</v>
      </c>
      <c r="AH18" s="408" vm="592">
        <v>0.89905100000000004</v>
      </c>
      <c r="AI18" s="408" vm="731">
        <v>0.87241999999999997</v>
      </c>
      <c r="AJ18" s="299"/>
    </row>
    <row r="19" spans="1:36" ht="15" customHeight="1" x14ac:dyDescent="0.35">
      <c r="A19" s="121"/>
      <c r="B19" s="52" t="s">
        <v>381</v>
      </c>
      <c r="C19" s="52"/>
      <c r="D19" s="52"/>
      <c r="E19" s="52"/>
      <c r="F19" s="52"/>
      <c r="G19" s="52"/>
      <c r="H19" s="52"/>
      <c r="I19" s="52"/>
      <c r="J19" s="52"/>
      <c r="K19" s="52"/>
      <c r="L19" s="52"/>
      <c r="M19" s="52"/>
      <c r="N19" s="52"/>
      <c r="O19" s="52"/>
      <c r="P19" s="52"/>
      <c r="Q19" s="353"/>
      <c r="R19" s="353"/>
      <c r="S19" s="353"/>
      <c r="T19" s="353"/>
      <c r="U19" s="353"/>
      <c r="V19" s="353"/>
      <c r="W19" s="353"/>
      <c r="X19" s="353"/>
      <c r="Y19" s="353"/>
      <c r="Z19" s="353"/>
      <c r="AA19" s="231"/>
      <c r="AB19" s="353"/>
      <c r="AC19" s="353"/>
      <c r="AD19" s="353"/>
      <c r="AE19" s="353"/>
      <c r="AF19" s="353"/>
      <c r="AG19" s="353"/>
      <c r="AH19" s="353"/>
      <c r="AI19" s="353"/>
      <c r="AJ19" s="231"/>
    </row>
    <row r="20" spans="1:36" ht="15" customHeight="1" x14ac:dyDescent="0.35">
      <c r="A20" s="121"/>
      <c r="B20" s="53" t="s">
        <v>382</v>
      </c>
      <c r="C20" s="53"/>
      <c r="D20" s="53"/>
      <c r="E20" s="53"/>
      <c r="F20" s="53"/>
      <c r="G20" s="53"/>
      <c r="H20" s="53"/>
      <c r="I20" s="53"/>
      <c r="J20" s="53"/>
      <c r="K20" s="53"/>
      <c r="L20" s="53"/>
      <c r="M20" s="53"/>
      <c r="N20" s="53"/>
      <c r="O20" s="53"/>
      <c r="P20" s="53"/>
      <c r="Q20" s="353">
        <v>53.901000000000003</v>
      </c>
      <c r="R20" s="353">
        <v>179.18700000000001</v>
      </c>
      <c r="S20" s="353">
        <v>179.892</v>
      </c>
      <c r="T20" s="353">
        <v>68.986999999999995</v>
      </c>
      <c r="U20" s="353">
        <v>88.316999999999993</v>
      </c>
      <c r="V20" s="353">
        <v>66.990165996701393</v>
      </c>
      <c r="W20" s="353">
        <v>88.222969976973417</v>
      </c>
      <c r="X20" s="505">
        <v>105.48991152808892</v>
      </c>
      <c r="Y20" s="353">
        <f>AE20</f>
        <v>107.06900328316031</v>
      </c>
      <c r="Z20" s="353">
        <f>AI20</f>
        <v>77.413348476621096</v>
      </c>
      <c r="AA20" s="353"/>
      <c r="AB20" s="353">
        <v>28.184832426523336</v>
      </c>
      <c r="AC20" s="353">
        <v>56.139184941390809</v>
      </c>
      <c r="AD20" s="353">
        <v>80.324651875398146</v>
      </c>
      <c r="AE20" s="353">
        <v>107.06900328316031</v>
      </c>
      <c r="AF20" s="353">
        <v>43.649098500611409</v>
      </c>
      <c r="AG20" s="353">
        <v>40.440185596909132</v>
      </c>
      <c r="AH20" s="353">
        <v>55.001562999999997</v>
      </c>
      <c r="AI20" s="353">
        <v>77.413348476621096</v>
      </c>
      <c r="AJ20" s="231"/>
    </row>
    <row r="21" spans="1:36" ht="15" customHeight="1" x14ac:dyDescent="0.35">
      <c r="A21" s="121"/>
      <c r="B21" s="53" t="s">
        <v>383</v>
      </c>
      <c r="C21" s="53"/>
      <c r="D21" s="53"/>
      <c r="E21" s="53"/>
      <c r="F21" s="53"/>
      <c r="G21" s="53"/>
      <c r="H21" s="53"/>
      <c r="I21" s="53"/>
      <c r="J21" s="53"/>
      <c r="K21" s="53"/>
      <c r="L21" s="53"/>
      <c r="M21" s="53"/>
      <c r="N21" s="53"/>
      <c r="O21" s="53"/>
      <c r="P21" s="53"/>
      <c r="Q21" s="353">
        <v>50.719000000000001</v>
      </c>
      <c r="R21" s="353">
        <v>61.683</v>
      </c>
      <c r="S21" s="353">
        <v>57.000999999999998</v>
      </c>
      <c r="T21" s="353">
        <v>195.495</v>
      </c>
      <c r="U21" s="353">
        <v>265.88</v>
      </c>
      <c r="V21" s="353">
        <v>242.06899999999999</v>
      </c>
      <c r="W21" s="353">
        <v>334.21484082105491</v>
      </c>
      <c r="X21" s="353">
        <v>105.48991152808892</v>
      </c>
      <c r="Y21" s="353">
        <f>AE21</f>
        <v>417.95085872369521</v>
      </c>
      <c r="Z21" s="353">
        <f>AI21</f>
        <v>151.17139629216396</v>
      </c>
      <c r="AA21" s="353"/>
      <c r="AB21" s="353">
        <v>113.26998328571575</v>
      </c>
      <c r="AC21" s="353">
        <v>276.34417537664257</v>
      </c>
      <c r="AD21" s="353">
        <v>331.48640468531681</v>
      </c>
      <c r="AE21" s="353">
        <v>417.95085872369521</v>
      </c>
      <c r="AF21" s="353">
        <v>27.821766632099287</v>
      </c>
      <c r="AG21" s="353">
        <v>49.345082014408007</v>
      </c>
      <c r="AH21" s="353">
        <v>88.719830999999999</v>
      </c>
      <c r="AI21" s="353">
        <v>151.17139629216396</v>
      </c>
      <c r="AJ21" s="231"/>
    </row>
    <row r="22" spans="1:36" ht="15" customHeight="1" x14ac:dyDescent="0.35">
      <c r="A22" s="121"/>
      <c r="B22" s="54" t="s">
        <v>428</v>
      </c>
      <c r="C22" s="54"/>
      <c r="D22" s="54"/>
      <c r="E22" s="54"/>
      <c r="F22" s="54"/>
      <c r="G22" s="54"/>
      <c r="H22" s="54"/>
      <c r="I22" s="54"/>
      <c r="J22" s="54"/>
      <c r="K22" s="54"/>
      <c r="L22" s="54"/>
      <c r="M22" s="54"/>
      <c r="N22" s="54"/>
      <c r="O22" s="54"/>
      <c r="P22" s="54"/>
      <c r="Q22" s="353">
        <v>34.555</v>
      </c>
      <c r="R22" s="353">
        <v>29.297000000000001</v>
      </c>
      <c r="S22" s="353">
        <v>18.847999999999999</v>
      </c>
      <c r="T22" s="353">
        <v>3.3889999999999998</v>
      </c>
      <c r="U22" s="353">
        <v>4</v>
      </c>
      <c r="V22" s="353">
        <v>0</v>
      </c>
      <c r="W22" s="353">
        <v>15</v>
      </c>
      <c r="X22" s="353">
        <v>2</v>
      </c>
      <c r="Y22" s="353">
        <f>AE22</f>
        <v>62.555</v>
      </c>
      <c r="Z22" s="353">
        <f>AI22</f>
        <v>3</v>
      </c>
      <c r="AA22" s="260"/>
      <c r="AB22" s="353" vm="322">
        <v>0.06</v>
      </c>
      <c r="AC22" s="353">
        <v>1.06</v>
      </c>
      <c r="AD22" s="353">
        <v>1.06</v>
      </c>
      <c r="AE22" s="353">
        <v>62.555</v>
      </c>
      <c r="AF22" s="353" vm="341">
        <v>0</v>
      </c>
      <c r="AG22" s="353">
        <v>3</v>
      </c>
      <c r="AH22" s="353">
        <v>3</v>
      </c>
      <c r="AI22" s="353">
        <v>3</v>
      </c>
      <c r="AJ22" s="231"/>
    </row>
    <row r="23" spans="1:36" ht="15" customHeight="1" x14ac:dyDescent="0.35">
      <c r="A23" s="121"/>
      <c r="B23" s="42"/>
      <c r="C23" s="42"/>
      <c r="D23" s="42"/>
      <c r="E23" s="42"/>
      <c r="F23" s="42"/>
      <c r="G23" s="42"/>
      <c r="H23" s="42"/>
      <c r="I23" s="42"/>
      <c r="J23" s="42"/>
      <c r="K23" s="42"/>
      <c r="L23" s="42"/>
      <c r="M23" s="42"/>
      <c r="N23" s="42"/>
      <c r="O23" s="42"/>
      <c r="P23" s="42"/>
      <c r="Q23" s="231"/>
      <c r="R23" s="231"/>
      <c r="S23" s="231"/>
      <c r="T23" s="231"/>
      <c r="U23" s="231"/>
      <c r="V23" s="231"/>
      <c r="W23" s="231"/>
      <c r="X23" s="231"/>
      <c r="Y23" s="231"/>
      <c r="Z23" s="231"/>
      <c r="AA23" s="231"/>
      <c r="AB23" s="231"/>
      <c r="AC23" s="231"/>
      <c r="AD23" s="231"/>
      <c r="AE23" s="231"/>
      <c r="AF23" s="231"/>
      <c r="AG23" s="231"/>
      <c r="AH23" s="231"/>
      <c r="AI23" s="231"/>
      <c r="AJ23" s="231"/>
    </row>
    <row r="24" spans="1:36" ht="15" customHeight="1" x14ac:dyDescent="0.35">
      <c r="A24" s="121"/>
      <c r="B24" s="175" t="s">
        <v>384</v>
      </c>
      <c r="C24" s="175"/>
      <c r="D24" s="175"/>
      <c r="E24" s="175"/>
      <c r="F24" s="175"/>
      <c r="G24" s="175"/>
      <c r="H24" s="175"/>
      <c r="I24" s="175"/>
      <c r="J24" s="175"/>
      <c r="K24" s="175"/>
      <c r="L24" s="175"/>
      <c r="M24" s="175"/>
      <c r="N24" s="175"/>
      <c r="O24" s="175"/>
      <c r="P24" s="175"/>
      <c r="Q24" s="236">
        <v>2015</v>
      </c>
      <c r="R24" s="236">
        <v>2016</v>
      </c>
      <c r="S24" s="236">
        <v>2017</v>
      </c>
      <c r="T24" s="236">
        <v>2018</v>
      </c>
      <c r="U24" s="236">
        <v>2019</v>
      </c>
      <c r="V24" s="236">
        <v>2020</v>
      </c>
      <c r="W24" s="236">
        <v>2021</v>
      </c>
      <c r="X24" s="236">
        <v>2022</v>
      </c>
      <c r="Y24" s="237">
        <v>2023</v>
      </c>
      <c r="Z24" s="238">
        <v>2024</v>
      </c>
      <c r="AA24" s="231"/>
      <c r="AB24" s="239" t="s">
        <v>3</v>
      </c>
      <c r="AC24" s="239" t="s">
        <v>4</v>
      </c>
      <c r="AD24" s="239" t="s">
        <v>5</v>
      </c>
      <c r="AE24" s="239">
        <v>2023</v>
      </c>
      <c r="AF24" s="240" t="s">
        <v>6</v>
      </c>
      <c r="AG24" s="240" t="s">
        <v>7</v>
      </c>
      <c r="AH24" s="240" t="s">
        <v>8</v>
      </c>
      <c r="AI24" s="240">
        <v>2024</v>
      </c>
      <c r="AJ24" s="231"/>
    </row>
    <row r="25" spans="1:36" ht="15" customHeight="1" x14ac:dyDescent="0.35">
      <c r="A25" s="121"/>
      <c r="B25" s="52" t="s">
        <v>385</v>
      </c>
      <c r="C25" s="52"/>
      <c r="D25" s="52"/>
      <c r="E25" s="52"/>
      <c r="F25" s="52"/>
      <c r="G25" s="52"/>
      <c r="H25" s="52"/>
      <c r="I25" s="52"/>
      <c r="J25" s="52"/>
      <c r="K25" s="52"/>
      <c r="L25" s="52"/>
      <c r="M25" s="52"/>
      <c r="N25" s="52"/>
      <c r="O25" s="52"/>
      <c r="P25" s="52"/>
      <c r="Q25" s="231"/>
      <c r="R25" s="231"/>
      <c r="S25" s="231"/>
      <c r="T25" s="231"/>
      <c r="U25" s="231"/>
      <c r="V25" s="231"/>
      <c r="W25" s="231"/>
      <c r="X25" s="231"/>
      <c r="Y25" s="231"/>
      <c r="Z25" s="231"/>
      <c r="AA25" s="231"/>
      <c r="AB25" s="231"/>
      <c r="AC25" s="231"/>
      <c r="AD25" s="231"/>
      <c r="AE25" s="231"/>
      <c r="AF25" s="231"/>
      <c r="AG25" s="231"/>
      <c r="AH25" s="231"/>
      <c r="AI25" s="231"/>
      <c r="AJ25" s="231"/>
    </row>
    <row r="26" spans="1:36" ht="15" customHeight="1" x14ac:dyDescent="0.35">
      <c r="A26" s="121"/>
      <c r="B26" s="53" t="s">
        <v>386</v>
      </c>
      <c r="C26" s="53"/>
      <c r="D26" s="53"/>
      <c r="E26" s="53"/>
      <c r="F26" s="53"/>
      <c r="G26" s="53"/>
      <c r="H26" s="53"/>
      <c r="I26" s="53"/>
      <c r="J26" s="53"/>
      <c r="K26" s="53"/>
      <c r="L26" s="53"/>
      <c r="M26" s="53"/>
      <c r="N26" s="53"/>
      <c r="O26" s="53"/>
      <c r="P26" s="53"/>
      <c r="Q26" s="352" t="s">
        <v>14</v>
      </c>
      <c r="R26" s="352" t="s">
        <v>14</v>
      </c>
      <c r="S26" s="352" t="s">
        <v>14</v>
      </c>
      <c r="T26" s="314">
        <v>7.5135135135135131E-2</v>
      </c>
      <c r="U26" s="314">
        <v>0.09</v>
      </c>
      <c r="V26" s="314">
        <v>0.11</v>
      </c>
      <c r="W26" s="314">
        <v>0.13200000000000001</v>
      </c>
      <c r="X26" s="314" vm="748">
        <v>0.14559800000000001</v>
      </c>
      <c r="Y26" s="314" vm="282">
        <f>AE26</f>
        <v>0.29348600000000002</v>
      </c>
      <c r="Z26" s="314" vm="659">
        <f>AI26</f>
        <v>0.32380700000000001</v>
      </c>
      <c r="AA26" s="231"/>
      <c r="AB26" s="314" vm="94">
        <v>0.14559800000000001</v>
      </c>
      <c r="AC26" s="314" vm="126">
        <v>0.25979999999999998</v>
      </c>
      <c r="AD26" s="314" vm="625">
        <v>0.28248600000000001</v>
      </c>
      <c r="AE26" s="314" vm="282">
        <v>0.29348600000000002</v>
      </c>
      <c r="AF26" s="314">
        <v>0.30452769000000002</v>
      </c>
      <c r="AG26" s="314" vm="488">
        <v>0.31226999999999999</v>
      </c>
      <c r="AH26" s="314" vm="595">
        <v>0.31154300000000001</v>
      </c>
      <c r="AI26" s="314" vm="659">
        <v>0.32380700000000001</v>
      </c>
      <c r="AJ26" s="231"/>
    </row>
    <row r="27" spans="1:36" ht="15" customHeight="1" x14ac:dyDescent="0.35">
      <c r="A27" s="121"/>
      <c r="B27" s="54" t="s">
        <v>387</v>
      </c>
      <c r="C27" s="54"/>
      <c r="D27" s="54"/>
      <c r="E27" s="54"/>
      <c r="F27" s="54"/>
      <c r="G27" s="54"/>
      <c r="H27" s="54"/>
      <c r="I27" s="54"/>
      <c r="J27" s="54"/>
      <c r="K27" s="54"/>
      <c r="L27" s="54"/>
      <c r="M27" s="54"/>
      <c r="N27" s="54"/>
      <c r="O27" s="54"/>
      <c r="P27" s="54"/>
      <c r="Q27" s="352" t="s">
        <v>14</v>
      </c>
      <c r="R27" s="352" t="s">
        <v>14</v>
      </c>
      <c r="S27" s="352" t="s">
        <v>14</v>
      </c>
      <c r="T27" s="353">
        <v>385</v>
      </c>
      <c r="U27" s="353">
        <v>772</v>
      </c>
      <c r="V27" s="353">
        <v>1811</v>
      </c>
      <c r="W27" s="353">
        <v>3804</v>
      </c>
      <c r="X27" s="353" vm="157">
        <v>6010</v>
      </c>
      <c r="Y27" s="353" vm="283">
        <f>AE27</f>
        <v>8510</v>
      </c>
      <c r="Z27" s="353" vm="659">
        <f>AI27</f>
        <v>13054</v>
      </c>
      <c r="AA27" s="231"/>
      <c r="AB27" s="353" vm="318">
        <v>6154</v>
      </c>
      <c r="AC27" s="353" vm="127">
        <v>6440</v>
      </c>
      <c r="AD27" s="353" vm="626">
        <v>7748</v>
      </c>
      <c r="AE27" s="353" vm="283">
        <v>8510</v>
      </c>
      <c r="AF27" s="353" vm="342">
        <v>9883</v>
      </c>
      <c r="AG27" s="353" vm="489">
        <v>10976</v>
      </c>
      <c r="AH27" s="353" vm="596">
        <v>11602</v>
      </c>
      <c r="AI27" s="353" vm="659">
        <v>13054</v>
      </c>
      <c r="AJ27" s="231"/>
    </row>
    <row r="28" spans="1:36" ht="15" customHeight="1" x14ac:dyDescent="0.35">
      <c r="A28" s="121"/>
      <c r="B28" s="54" t="s">
        <v>388</v>
      </c>
      <c r="C28" s="54"/>
      <c r="D28" s="54"/>
      <c r="E28" s="54"/>
      <c r="F28" s="54"/>
      <c r="G28" s="54"/>
      <c r="H28" s="54"/>
      <c r="I28" s="54"/>
      <c r="J28" s="54"/>
      <c r="K28" s="54"/>
      <c r="L28" s="54"/>
      <c r="M28" s="54"/>
      <c r="N28" s="54"/>
      <c r="O28" s="54"/>
      <c r="P28" s="54"/>
      <c r="Q28" s="352" t="s">
        <v>14</v>
      </c>
      <c r="R28" s="352" t="s">
        <v>14</v>
      </c>
      <c r="S28" s="352" t="s">
        <v>14</v>
      </c>
      <c r="T28" s="353">
        <v>5546</v>
      </c>
      <c r="U28" s="353">
        <v>10100</v>
      </c>
      <c r="V28" s="353">
        <v>18747</v>
      </c>
      <c r="W28" s="353">
        <v>43500</v>
      </c>
      <c r="X28" s="353" vm="744">
        <v>76455</v>
      </c>
      <c r="Y28" s="353" vm="284">
        <f>AE28</f>
        <v>106991</v>
      </c>
      <c r="Z28" s="353" vm="659">
        <f>AI28</f>
        <v>178043</v>
      </c>
      <c r="AA28" s="231"/>
      <c r="AB28" s="353" vm="313">
        <v>84167</v>
      </c>
      <c r="AC28" s="353" vm="128">
        <v>88396</v>
      </c>
      <c r="AD28" s="353" vm="627">
        <v>97295</v>
      </c>
      <c r="AE28" s="353" vm="284">
        <v>106991</v>
      </c>
      <c r="AF28" s="353" vm="343">
        <v>116750</v>
      </c>
      <c r="AG28" s="353" vm="490">
        <v>128444</v>
      </c>
      <c r="AH28" s="353" vm="597">
        <v>142881</v>
      </c>
      <c r="AI28" s="353" vm="659">
        <v>178043</v>
      </c>
      <c r="AJ28" s="231"/>
    </row>
    <row r="29" spans="1:36" ht="15" customHeight="1" x14ac:dyDescent="0.35">
      <c r="A29" s="121"/>
      <c r="B29" s="52" t="s">
        <v>389</v>
      </c>
      <c r="C29" s="52"/>
      <c r="D29" s="52"/>
      <c r="E29" s="52"/>
      <c r="F29" s="52"/>
      <c r="G29" s="52"/>
      <c r="H29" s="52"/>
      <c r="I29" s="52"/>
      <c r="J29" s="52"/>
      <c r="K29" s="52"/>
      <c r="L29" s="52"/>
      <c r="M29" s="52"/>
      <c r="N29" s="52"/>
      <c r="O29" s="52"/>
      <c r="P29" s="52"/>
      <c r="Q29" s="231"/>
      <c r="R29" s="231"/>
      <c r="S29" s="231"/>
      <c r="T29" s="231"/>
      <c r="U29" s="231"/>
      <c r="V29" s="231"/>
      <c r="W29" s="231"/>
      <c r="X29" s="231"/>
      <c r="Y29" s="231"/>
      <c r="Z29" s="231"/>
      <c r="AA29" s="231"/>
      <c r="AB29" s="231"/>
      <c r="AC29" s="231"/>
      <c r="AD29" s="231"/>
      <c r="AE29" s="231"/>
      <c r="AF29" s="231"/>
      <c r="AG29" s="231"/>
      <c r="AH29" s="231"/>
      <c r="AI29" s="231"/>
      <c r="AJ29" s="231"/>
    </row>
    <row r="30" spans="1:36" ht="15" customHeight="1" x14ac:dyDescent="0.35">
      <c r="A30" s="121"/>
      <c r="B30" s="54" t="s">
        <v>390</v>
      </c>
      <c r="C30" s="52"/>
      <c r="D30" s="52"/>
      <c r="E30" s="52"/>
      <c r="F30" s="52"/>
      <c r="G30" s="52"/>
      <c r="H30" s="52"/>
      <c r="I30" s="52"/>
      <c r="J30" s="52"/>
      <c r="K30" s="52"/>
      <c r="L30" s="52"/>
      <c r="M30" s="52"/>
      <c r="N30" s="52"/>
      <c r="O30" s="52"/>
      <c r="P30" s="52"/>
      <c r="Q30" s="419" t="s">
        <v>14</v>
      </c>
      <c r="R30" s="419" t="s">
        <v>14</v>
      </c>
      <c r="S30" s="419" t="s">
        <v>14</v>
      </c>
      <c r="T30" s="419" t="s">
        <v>14</v>
      </c>
      <c r="U30" s="419" t="s">
        <v>14</v>
      </c>
      <c r="V30" s="243">
        <v>4.5770520000000001</v>
      </c>
      <c r="W30" s="243">
        <f>P30</f>
        <v>0</v>
      </c>
      <c r="X30" s="243">
        <v>5.967085</v>
      </c>
      <c r="Y30" s="243">
        <f>AE30</f>
        <v>6.9999739999999999</v>
      </c>
      <c r="Z30" s="243">
        <f>AI30</f>
        <v>7.9690500000000002</v>
      </c>
      <c r="AA30" s="243"/>
      <c r="AB30" s="243">
        <v>6.2303249999999997</v>
      </c>
      <c r="AC30" s="243">
        <v>6.4889419999999998</v>
      </c>
      <c r="AD30" s="243">
        <v>6.7459590000000009</v>
      </c>
      <c r="AE30" s="243">
        <v>6.9999739999999999</v>
      </c>
      <c r="AF30" s="243">
        <v>7.2586960000000005</v>
      </c>
      <c r="AG30" s="243">
        <v>7.5490369999999993</v>
      </c>
      <c r="AH30" s="243">
        <v>7.7940959999999997</v>
      </c>
      <c r="AI30" s="243">
        <v>7.9690500000000002</v>
      </c>
      <c r="AJ30" s="231"/>
    </row>
    <row r="31" spans="1:36" ht="15" customHeight="1" x14ac:dyDescent="0.35">
      <c r="A31" s="121"/>
      <c r="B31" s="54" t="s">
        <v>391</v>
      </c>
      <c r="C31" s="52"/>
      <c r="D31" s="52"/>
      <c r="E31" s="52"/>
      <c r="F31" s="52"/>
      <c r="G31" s="52"/>
      <c r="H31" s="52"/>
      <c r="I31" s="52"/>
      <c r="J31" s="52"/>
      <c r="K31" s="52"/>
      <c r="L31" s="52"/>
      <c r="M31" s="52"/>
      <c r="N31" s="52"/>
      <c r="O31" s="52"/>
      <c r="P31" s="52"/>
      <c r="Q31" s="419" t="s">
        <v>14</v>
      </c>
      <c r="R31" s="419" t="s">
        <v>14</v>
      </c>
      <c r="S31" s="419" t="s">
        <v>14</v>
      </c>
      <c r="T31" s="419" t="s">
        <v>14</v>
      </c>
      <c r="U31" s="419" t="s">
        <v>14</v>
      </c>
      <c r="V31" s="243">
        <v>0.16736599999999999</v>
      </c>
      <c r="W31" s="243">
        <f>P31</f>
        <v>0</v>
      </c>
      <c r="X31" s="243">
        <v>4.5939399999999999</v>
      </c>
      <c r="Y31" s="243">
        <f>AE31</f>
        <v>0.57626599999999994</v>
      </c>
      <c r="Z31" s="243">
        <f>AI31</f>
        <v>0.64714799999999995</v>
      </c>
      <c r="AA31" s="243"/>
      <c r="AB31" s="243">
        <v>0.48687900000000001</v>
      </c>
      <c r="AC31" s="243">
        <v>0.515069</v>
      </c>
      <c r="AD31" s="243">
        <v>0.55052400000000001</v>
      </c>
      <c r="AE31" s="243">
        <v>0.57626599999999994</v>
      </c>
      <c r="AF31" s="243">
        <v>0.59316800000000003</v>
      </c>
      <c r="AG31" s="243">
        <v>0.60798600000000003</v>
      </c>
      <c r="AH31" s="243">
        <v>0.59027499999999999</v>
      </c>
      <c r="AI31" s="243">
        <v>0.64714799999999995</v>
      </c>
      <c r="AJ31" s="231"/>
    </row>
    <row r="32" spans="1:36" ht="15" customHeight="1" x14ac:dyDescent="0.35">
      <c r="A32" s="121"/>
      <c r="B32" s="53" t="s">
        <v>392</v>
      </c>
      <c r="C32" s="53"/>
      <c r="D32" s="53"/>
      <c r="E32" s="53"/>
      <c r="F32" s="53"/>
      <c r="G32" s="53"/>
      <c r="H32" s="53"/>
      <c r="I32" s="53"/>
      <c r="J32" s="53"/>
      <c r="K32" s="53"/>
      <c r="L32" s="53"/>
      <c r="M32" s="53"/>
      <c r="N32" s="53"/>
      <c r="O32" s="53"/>
      <c r="P32" s="53"/>
      <c r="Q32" s="352" t="s">
        <v>14</v>
      </c>
      <c r="R32" s="352" t="s">
        <v>14</v>
      </c>
      <c r="S32" s="352" t="s">
        <v>14</v>
      </c>
      <c r="T32" s="313">
        <v>9.4446778215543509E-2</v>
      </c>
      <c r="U32" s="314">
        <v>7.3784785874340827E-2</v>
      </c>
      <c r="V32" s="314">
        <v>8.5256999999999999E-2</v>
      </c>
      <c r="W32" s="314">
        <v>8.5754999999999998E-2</v>
      </c>
      <c r="X32" s="314" vm="748">
        <v>9.8583000000000004E-2</v>
      </c>
      <c r="Y32" s="314" vm="263">
        <f>AE32</f>
        <v>0.122114</v>
      </c>
      <c r="Z32" s="314" vm="659">
        <f>AI32</f>
        <v>0.142036</v>
      </c>
      <c r="AA32" s="231"/>
      <c r="AB32" s="314" vm="317">
        <v>8.3243999999999999E-2</v>
      </c>
      <c r="AC32" s="314" vm="147">
        <v>0.12887199999999999</v>
      </c>
      <c r="AD32" s="314" vm="178">
        <v>0.11759500000000001</v>
      </c>
      <c r="AE32" s="314" vm="263">
        <v>0.122114</v>
      </c>
      <c r="AF32" s="314" vm="344">
        <v>0.120162</v>
      </c>
      <c r="AG32" s="314" vm="491">
        <v>0.12942100000000001</v>
      </c>
      <c r="AH32" s="314" vm="593">
        <v>0.106706</v>
      </c>
      <c r="AI32" s="314" vm="659">
        <v>0.142036</v>
      </c>
      <c r="AJ32" s="231"/>
    </row>
    <row r="33" spans="1:37" ht="15" customHeight="1" x14ac:dyDescent="0.35">
      <c r="A33" s="121"/>
      <c r="B33" s="53" t="s">
        <v>393</v>
      </c>
      <c r="C33" s="53"/>
      <c r="D33" s="53"/>
      <c r="E33" s="53"/>
      <c r="F33" s="53"/>
      <c r="G33" s="53"/>
      <c r="H33" s="53"/>
      <c r="I33" s="53"/>
      <c r="J33" s="53"/>
      <c r="K33" s="53"/>
      <c r="L33" s="53"/>
      <c r="M33" s="53"/>
      <c r="N33" s="53"/>
      <c r="O33" s="53"/>
      <c r="P33" s="53"/>
      <c r="Q33" s="352" t="s">
        <v>14</v>
      </c>
      <c r="R33" s="352" t="s">
        <v>14</v>
      </c>
      <c r="S33" s="352" t="s">
        <v>14</v>
      </c>
      <c r="T33" s="352">
        <v>151.46799999999999</v>
      </c>
      <c r="U33" s="353">
        <v>158.376</v>
      </c>
      <c r="V33" s="353">
        <v>244.57300000000001</v>
      </c>
      <c r="W33" s="353">
        <v>261.41529495421298</v>
      </c>
      <c r="X33" s="353">
        <v>491.01316745293906</v>
      </c>
      <c r="Y33" s="353">
        <f>AE33</f>
        <v>571.16184190772697</v>
      </c>
      <c r="Z33" s="353">
        <f>AI33</f>
        <v>748.375086801007</v>
      </c>
      <c r="AA33" s="231"/>
      <c r="AB33" s="353">
        <v>120.68412122444201</v>
      </c>
      <c r="AC33" s="353">
        <v>245.19855616539201</v>
      </c>
      <c r="AD33" s="353">
        <v>405.608</v>
      </c>
      <c r="AE33" s="353">
        <v>571.16184190772697</v>
      </c>
      <c r="AF33" s="353">
        <v>220.76039931569201</v>
      </c>
      <c r="AG33" s="353">
        <v>371.77198547957505</v>
      </c>
      <c r="AH33" s="353">
        <v>537.94292208888714</v>
      </c>
      <c r="AI33" s="353">
        <v>748.375086801007</v>
      </c>
      <c r="AJ33" s="231"/>
      <c r="AK33" s="1"/>
    </row>
    <row r="34" spans="1:37" ht="15" customHeight="1" x14ac:dyDescent="0.35">
      <c r="A34" s="121"/>
      <c r="B34" s="122" t="s">
        <v>394</v>
      </c>
      <c r="C34" s="122"/>
      <c r="D34" s="122"/>
      <c r="E34" s="122"/>
      <c r="F34" s="122"/>
      <c r="G34" s="122"/>
      <c r="H34" s="122"/>
      <c r="I34" s="122"/>
      <c r="J34" s="122"/>
      <c r="K34" s="122"/>
      <c r="L34" s="122"/>
      <c r="M34" s="122"/>
      <c r="N34" s="122"/>
      <c r="O34" s="122"/>
      <c r="P34" s="122"/>
      <c r="Q34" s="231"/>
      <c r="R34" s="231"/>
      <c r="S34" s="231"/>
      <c r="T34" s="231"/>
      <c r="U34" s="231"/>
      <c r="V34" s="231"/>
      <c r="W34" s="231"/>
      <c r="X34" s="231"/>
      <c r="Y34" s="231"/>
      <c r="Z34" s="231"/>
      <c r="AA34" s="231"/>
      <c r="AB34" s="231"/>
      <c r="AC34" s="231"/>
      <c r="AD34" s="231"/>
      <c r="AE34" s="231"/>
      <c r="AF34" s="231"/>
      <c r="AG34" s="231"/>
      <c r="AH34" s="231"/>
      <c r="AI34" s="231"/>
      <c r="AJ34" s="231"/>
    </row>
    <row r="35" spans="1:37" ht="15" customHeight="1" x14ac:dyDescent="0.35">
      <c r="A35" s="121"/>
      <c r="B35" s="123" t="s">
        <v>395</v>
      </c>
      <c r="C35" s="123"/>
      <c r="D35" s="123"/>
      <c r="E35" s="123"/>
      <c r="F35" s="123"/>
      <c r="G35" s="123"/>
      <c r="H35" s="123"/>
      <c r="I35" s="123"/>
      <c r="J35" s="123"/>
      <c r="K35" s="123"/>
      <c r="L35" s="123"/>
      <c r="M35" s="123"/>
      <c r="N35" s="123"/>
      <c r="O35" s="123"/>
      <c r="P35" s="123"/>
      <c r="Q35" s="352" t="s">
        <v>14</v>
      </c>
      <c r="R35" s="352" t="s">
        <v>14</v>
      </c>
      <c r="S35" s="352" t="s">
        <v>14</v>
      </c>
      <c r="T35" s="313">
        <v>0.66201820304827741</v>
      </c>
      <c r="U35" s="314">
        <v>0.61572468390956059</v>
      </c>
      <c r="V35" s="314">
        <v>0.66150593839381533</v>
      </c>
      <c r="W35" s="314">
        <v>0.61610956610697654</v>
      </c>
      <c r="X35" s="314">
        <v>0.55876257776171878</v>
      </c>
      <c r="Y35" s="314">
        <f>AE35</f>
        <v>0.57988047808764942</v>
      </c>
      <c r="Z35" s="504">
        <f>AI35</f>
        <v>0.56009164757342222</v>
      </c>
      <c r="AA35" s="231"/>
      <c r="AB35" s="314">
        <v>0.56726400660980081</v>
      </c>
      <c r="AC35" s="314">
        <v>0.3072449959530909</v>
      </c>
      <c r="AD35" s="314">
        <f>37%</f>
        <v>0.37</v>
      </c>
      <c r="AE35" s="314">
        <v>0.57988047808764942</v>
      </c>
      <c r="AF35" s="314">
        <v>0.57988047808764942</v>
      </c>
      <c r="AG35" s="314">
        <v>0.57988047808764942</v>
      </c>
      <c r="AH35" s="314">
        <v>0.57988047808764942</v>
      </c>
      <c r="AI35" s="504">
        <v>0.56009164757342222</v>
      </c>
      <c r="AJ35" s="231"/>
    </row>
    <row r="36" spans="1:37" ht="15" customHeight="1" x14ac:dyDescent="0.35">
      <c r="A36" s="121"/>
      <c r="B36" s="54" t="s">
        <v>396</v>
      </c>
      <c r="C36" s="54"/>
      <c r="D36" s="54"/>
      <c r="E36" s="54"/>
      <c r="F36" s="54"/>
      <c r="G36" s="54"/>
      <c r="H36" s="54"/>
      <c r="I36" s="54"/>
      <c r="J36" s="54"/>
      <c r="K36" s="54"/>
      <c r="L36" s="54"/>
      <c r="M36" s="54"/>
      <c r="N36" s="54"/>
      <c r="O36" s="54"/>
      <c r="P36" s="54"/>
      <c r="Q36" s="352" t="s">
        <v>14</v>
      </c>
      <c r="R36" s="352" t="s">
        <v>14</v>
      </c>
      <c r="S36" s="352" t="s">
        <v>14</v>
      </c>
      <c r="T36" s="313">
        <v>0.66486325738533159</v>
      </c>
      <c r="U36" s="314">
        <v>0.51699561105421721</v>
      </c>
      <c r="V36" s="314">
        <v>0.73419132847933322</v>
      </c>
      <c r="W36" s="314">
        <v>0.73271234730449708</v>
      </c>
      <c r="X36" s="314">
        <v>0.76316048359623634</v>
      </c>
      <c r="Y36" s="314">
        <f>AE36</f>
        <v>0.76782171894579654</v>
      </c>
      <c r="Z36" s="314">
        <f>AI36</f>
        <v>0.69778737917431866</v>
      </c>
      <c r="AA36" s="231"/>
      <c r="AB36" s="314">
        <v>0.78047025231017475</v>
      </c>
      <c r="AC36" s="314">
        <v>0.78974696696541047</v>
      </c>
      <c r="AD36" s="314">
        <f>78%</f>
        <v>0.78</v>
      </c>
      <c r="AE36" s="314">
        <v>0.76782171894579654</v>
      </c>
      <c r="AF36" s="314">
        <v>0.75747689949564656</v>
      </c>
      <c r="AG36" s="314">
        <v>0.73443607406979505</v>
      </c>
      <c r="AH36" s="314">
        <v>0.68227572563325645</v>
      </c>
      <c r="AI36" s="314">
        <v>0.69778737917431866</v>
      </c>
      <c r="AJ36" s="231"/>
    </row>
    <row r="37" spans="1:37" ht="15" customHeight="1" x14ac:dyDescent="0.35">
      <c r="A37" s="121"/>
      <c r="B37" s="54" t="s">
        <v>397</v>
      </c>
      <c r="C37" s="54"/>
      <c r="D37" s="54"/>
      <c r="E37" s="54"/>
      <c r="F37" s="54"/>
      <c r="G37" s="54"/>
      <c r="H37" s="54"/>
      <c r="I37" s="54"/>
      <c r="J37" s="54"/>
      <c r="K37" s="54"/>
      <c r="L37" s="54"/>
      <c r="M37" s="54"/>
      <c r="N37" s="54"/>
      <c r="O37" s="54"/>
      <c r="P37" s="54"/>
      <c r="Q37" s="352" t="s">
        <v>14</v>
      </c>
      <c r="R37" s="352" t="s">
        <v>14</v>
      </c>
      <c r="S37" s="352" t="s">
        <v>14</v>
      </c>
      <c r="T37" s="313" t="s">
        <v>14</v>
      </c>
      <c r="U37" s="456">
        <v>8.2383935681110465E-2</v>
      </c>
      <c r="V37" s="456">
        <v>5.9465162535716674E-2</v>
      </c>
      <c r="W37" s="456">
        <v>6.7196607650977624E-2</v>
      </c>
      <c r="X37" s="456">
        <v>9.7575902215951957E-2</v>
      </c>
      <c r="Y37" s="456">
        <f>AE37</f>
        <v>4.2623818580038407E-2</v>
      </c>
      <c r="Z37" s="456">
        <f>AI37</f>
        <v>2.7511148610764101E-3</v>
      </c>
      <c r="AA37" s="231"/>
      <c r="AB37" s="456">
        <v>4.7119325815450461E-2</v>
      </c>
      <c r="AC37" s="456">
        <v>4.4944177733669044E-2</v>
      </c>
      <c r="AD37" s="456">
        <v>4.3351186087075617E-2</v>
      </c>
      <c r="AE37" s="456">
        <v>4.2623818580038407E-2</v>
      </c>
      <c r="AF37" s="456">
        <v>1.4924502760616204E-3</v>
      </c>
      <c r="AG37" s="456">
        <v>1.4924502760616204E-3</v>
      </c>
      <c r="AH37" s="456">
        <v>1.2541851198447577E-3</v>
      </c>
      <c r="AI37" s="456">
        <v>2.7511148610764101E-3</v>
      </c>
      <c r="AJ37" s="231"/>
    </row>
    <row r="38" spans="1:37" ht="15" customHeight="1" x14ac:dyDescent="0.35">
      <c r="A38" s="121"/>
      <c r="B38" s="54"/>
      <c r="C38" s="54"/>
      <c r="D38" s="54"/>
      <c r="E38" s="54"/>
      <c r="F38" s="54"/>
      <c r="G38" s="54"/>
      <c r="H38" s="54"/>
      <c r="I38" s="54"/>
      <c r="J38" s="54"/>
      <c r="K38" s="54"/>
      <c r="L38" s="54"/>
      <c r="M38" s="54"/>
      <c r="N38" s="54"/>
      <c r="O38" s="54"/>
      <c r="P38" s="54"/>
      <c r="Q38" s="231"/>
      <c r="R38" s="231"/>
      <c r="S38" s="231"/>
      <c r="T38" s="231"/>
      <c r="U38" s="231"/>
      <c r="V38" s="314"/>
      <c r="W38" s="231"/>
      <c r="X38" s="231"/>
      <c r="Y38" s="231"/>
      <c r="Z38" s="231"/>
      <c r="AA38" s="231"/>
      <c r="AB38" s="314"/>
      <c r="AC38" s="314"/>
      <c r="AD38" s="314"/>
      <c r="AE38" s="231"/>
      <c r="AF38" s="314"/>
      <c r="AG38" s="314"/>
      <c r="AH38" s="314"/>
      <c r="AI38" s="314"/>
      <c r="AJ38" s="231"/>
    </row>
    <row r="39" spans="1:37" ht="15" customHeight="1" x14ac:dyDescent="0.35">
      <c r="A39" s="121"/>
      <c r="B39" s="175" t="s">
        <v>398</v>
      </c>
      <c r="C39" s="175"/>
      <c r="D39" s="175"/>
      <c r="E39" s="175"/>
      <c r="F39" s="175"/>
      <c r="G39" s="175"/>
      <c r="H39" s="175"/>
      <c r="I39" s="175"/>
      <c r="J39" s="175"/>
      <c r="K39" s="175"/>
      <c r="L39" s="175"/>
      <c r="M39" s="175"/>
      <c r="N39" s="175"/>
      <c r="O39" s="175"/>
      <c r="P39" s="175"/>
      <c r="Q39" s="236">
        <v>2015</v>
      </c>
      <c r="R39" s="236">
        <v>2016</v>
      </c>
      <c r="S39" s="236">
        <v>2017</v>
      </c>
      <c r="T39" s="236">
        <v>2018</v>
      </c>
      <c r="U39" s="236">
        <v>2019</v>
      </c>
      <c r="V39" s="236">
        <v>2020</v>
      </c>
      <c r="W39" s="236">
        <v>2021</v>
      </c>
      <c r="X39" s="236">
        <v>2022</v>
      </c>
      <c r="Y39" s="237">
        <v>2023</v>
      </c>
      <c r="Z39" s="238">
        <v>2024</v>
      </c>
      <c r="AA39" s="231"/>
      <c r="AB39" s="239" t="s">
        <v>3</v>
      </c>
      <c r="AC39" s="239" t="s">
        <v>4</v>
      </c>
      <c r="AD39" s="239" t="s">
        <v>5</v>
      </c>
      <c r="AE39" s="239">
        <v>2023</v>
      </c>
      <c r="AF39" s="240" t="s">
        <v>6</v>
      </c>
      <c r="AG39" s="240" t="s">
        <v>7</v>
      </c>
      <c r="AH39" s="240" t="s">
        <v>8</v>
      </c>
      <c r="AI39" s="240">
        <v>2024</v>
      </c>
      <c r="AJ39" s="231"/>
    </row>
    <row r="40" spans="1:37" ht="15" customHeight="1" x14ac:dyDescent="0.35">
      <c r="A40" s="121"/>
      <c r="B40" s="49" t="s">
        <v>399</v>
      </c>
      <c r="C40" s="49"/>
      <c r="D40" s="49"/>
      <c r="E40" s="49"/>
      <c r="F40" s="49"/>
      <c r="G40" s="49"/>
      <c r="H40" s="49"/>
      <c r="I40" s="49"/>
      <c r="J40" s="49"/>
      <c r="K40" s="49"/>
      <c r="L40" s="49"/>
      <c r="M40" s="49"/>
      <c r="N40" s="49"/>
      <c r="O40" s="49"/>
      <c r="P40" s="49"/>
      <c r="Q40" s="371"/>
      <c r="R40" s="371"/>
      <c r="S40" s="371"/>
      <c r="T40" s="371"/>
      <c r="U40" s="371"/>
      <c r="V40" s="371"/>
      <c r="W40" s="371"/>
      <c r="X40" s="371"/>
      <c r="Y40" s="371"/>
      <c r="Z40" s="371"/>
      <c r="AA40" s="231"/>
      <c r="AB40" s="371"/>
      <c r="AC40" s="371"/>
      <c r="AD40" s="371"/>
      <c r="AE40" s="231"/>
      <c r="AF40" s="372"/>
      <c r="AG40" s="372"/>
      <c r="AH40" s="372"/>
      <c r="AI40" s="372"/>
      <c r="AJ40" s="231"/>
    </row>
    <row r="41" spans="1:37" ht="15" customHeight="1" x14ac:dyDescent="0.35">
      <c r="A41" s="121"/>
      <c r="B41" s="123" t="s">
        <v>400</v>
      </c>
      <c r="C41" s="123"/>
      <c r="D41" s="123"/>
      <c r="E41" s="123"/>
      <c r="F41" s="123"/>
      <c r="G41" s="123"/>
      <c r="H41" s="123"/>
      <c r="I41" s="123"/>
      <c r="J41" s="123"/>
      <c r="K41" s="123"/>
      <c r="L41" s="123"/>
      <c r="M41" s="123"/>
      <c r="N41" s="123"/>
      <c r="O41" s="123"/>
      <c r="P41" s="123"/>
      <c r="Q41" s="315">
        <v>12084</v>
      </c>
      <c r="R41" s="315">
        <v>11992</v>
      </c>
      <c r="S41" s="315">
        <v>11657</v>
      </c>
      <c r="T41" s="315">
        <v>11631</v>
      </c>
      <c r="U41" s="315">
        <v>11660</v>
      </c>
      <c r="V41" s="315">
        <v>12180</v>
      </c>
      <c r="W41" s="315">
        <v>12236</v>
      </c>
      <c r="X41" s="315" vm="740">
        <v>13211</v>
      </c>
      <c r="Y41" s="315" vm="265">
        <f>AE41</f>
        <v>13041</v>
      </c>
      <c r="Z41" s="315" vm="837">
        <f>AI41</f>
        <v>12596</v>
      </c>
      <c r="AA41" s="231"/>
      <c r="AB41" s="315" vm="154">
        <v>13252</v>
      </c>
      <c r="AC41" s="315" vm="148">
        <v>13325</v>
      </c>
      <c r="AD41" s="315" vm="197">
        <v>13235</v>
      </c>
      <c r="AE41" s="315" vm="265">
        <v>13041</v>
      </c>
      <c r="AF41" s="315" vm="345">
        <v>12925</v>
      </c>
      <c r="AG41" s="315" vm="492">
        <v>12857</v>
      </c>
      <c r="AH41" s="315">
        <v>12732</v>
      </c>
      <c r="AI41" s="315" vm="837">
        <v>12596</v>
      </c>
      <c r="AJ41" s="231"/>
    </row>
    <row r="42" spans="1:37" ht="15" customHeight="1" x14ac:dyDescent="0.35">
      <c r="A42" s="121"/>
      <c r="B42" s="53" t="s">
        <v>401</v>
      </c>
      <c r="C42" s="53"/>
      <c r="D42" s="53"/>
      <c r="E42" s="53"/>
      <c r="F42" s="53"/>
      <c r="G42" s="53"/>
      <c r="H42" s="53"/>
      <c r="I42" s="53"/>
      <c r="J42" s="53"/>
      <c r="K42" s="53"/>
      <c r="L42" s="53"/>
      <c r="M42" s="53"/>
      <c r="N42" s="53"/>
      <c r="O42" s="53"/>
      <c r="P42" s="53"/>
      <c r="Q42" s="313" t="s">
        <v>14</v>
      </c>
      <c r="R42" s="313" t="s">
        <v>14</v>
      </c>
      <c r="S42" s="313" t="s">
        <v>14</v>
      </c>
      <c r="T42" s="314">
        <v>0.24641045481901813</v>
      </c>
      <c r="U42" s="314">
        <v>0.25</v>
      </c>
      <c r="V42" s="314">
        <v>0.25</v>
      </c>
      <c r="W42" s="314">
        <v>0.2666</v>
      </c>
      <c r="X42" s="314">
        <v>0.27484671864355459</v>
      </c>
      <c r="Y42" s="314">
        <f>AE42</f>
        <v>0.28763131661682384</v>
      </c>
      <c r="Z42" s="314">
        <f>AI42</f>
        <v>0.28858367735789142</v>
      </c>
      <c r="AA42" s="231"/>
      <c r="AB42" s="314">
        <v>0.27942952007244187</v>
      </c>
      <c r="AC42" s="314">
        <v>0.28015009380863037</v>
      </c>
      <c r="AD42" s="314">
        <v>0.28197959954665658</v>
      </c>
      <c r="AE42" s="314">
        <v>0.28763131661682384</v>
      </c>
      <c r="AF42" s="314">
        <v>0.28827852998065762</v>
      </c>
      <c r="AG42" s="314">
        <v>0.28855876176401962</v>
      </c>
      <c r="AH42" s="314">
        <v>0.28858691383237767</v>
      </c>
      <c r="AI42" s="314">
        <v>0.28858367735789142</v>
      </c>
      <c r="AJ42" s="231"/>
    </row>
    <row r="43" spans="1:37" ht="15" customHeight="1" x14ac:dyDescent="0.35">
      <c r="A43" s="121"/>
      <c r="B43" s="53" t="s">
        <v>402</v>
      </c>
      <c r="C43" s="53"/>
      <c r="D43" s="53"/>
      <c r="E43" s="53"/>
      <c r="F43" s="53"/>
      <c r="G43" s="53"/>
      <c r="H43" s="53"/>
      <c r="I43" s="53"/>
      <c r="J43" s="53"/>
      <c r="K43" s="53"/>
      <c r="L43" s="53"/>
      <c r="M43" s="53"/>
      <c r="N43" s="53"/>
      <c r="O43" s="53"/>
      <c r="P43" s="53"/>
      <c r="Q43" s="316" t="s">
        <v>14</v>
      </c>
      <c r="R43" s="316" t="s">
        <v>14</v>
      </c>
      <c r="S43" s="313" t="s">
        <v>14</v>
      </c>
      <c r="T43" s="314">
        <v>0.1032</v>
      </c>
      <c r="U43" s="314">
        <v>0.1051</v>
      </c>
      <c r="V43" s="314">
        <v>0.1147</v>
      </c>
      <c r="W43" s="314">
        <v>0.12610299999999999</v>
      </c>
      <c r="X43" s="314" vm="747">
        <v>0.11755400000000001</v>
      </c>
      <c r="Y43" s="314" vm="266">
        <f>AE43</f>
        <v>0.13395799999999999</v>
      </c>
      <c r="Z43" s="314">
        <f>AI43</f>
        <v>0.10947919974595109</v>
      </c>
      <c r="AA43" s="231"/>
      <c r="AB43" s="314" vm="323">
        <v>2.9052000000000001E-2</v>
      </c>
      <c r="AC43" s="314" vm="115">
        <v>5.5E-2</v>
      </c>
      <c r="AD43" s="314" vm="170">
        <v>8.3000000000000004E-2</v>
      </c>
      <c r="AE43" s="314" vm="266">
        <v>0.13395799999999999</v>
      </c>
      <c r="AF43" s="314">
        <v>2.9864603481624757E-2</v>
      </c>
      <c r="AG43" s="314">
        <v>5.3589484327603645E-2</v>
      </c>
      <c r="AH43" s="314">
        <v>7.9484762802387685E-2</v>
      </c>
      <c r="AI43" s="314">
        <v>0.10947919974595109</v>
      </c>
      <c r="AJ43" s="231"/>
    </row>
    <row r="44" spans="1:37" ht="15" customHeight="1" x14ac:dyDescent="0.35">
      <c r="A44" s="121"/>
      <c r="B44" s="124" t="s">
        <v>403</v>
      </c>
      <c r="C44" s="124"/>
      <c r="D44" s="124"/>
      <c r="E44" s="124"/>
      <c r="F44" s="124"/>
      <c r="G44" s="124"/>
      <c r="H44" s="124"/>
      <c r="I44" s="124"/>
      <c r="J44" s="124"/>
      <c r="K44" s="124"/>
      <c r="L44" s="124"/>
      <c r="M44" s="124"/>
      <c r="N44" s="124"/>
      <c r="O44" s="124"/>
      <c r="P44" s="124"/>
      <c r="Q44" s="231"/>
      <c r="R44" s="231"/>
      <c r="S44" s="231"/>
      <c r="T44" s="231"/>
      <c r="U44" s="231"/>
      <c r="V44" s="231"/>
      <c r="W44" s="231"/>
      <c r="X44" s="231"/>
      <c r="Y44" s="231"/>
      <c r="Z44" s="231"/>
      <c r="AA44" s="231"/>
      <c r="AB44" s="231"/>
      <c r="AC44" s="231"/>
      <c r="AD44" s="231"/>
      <c r="AE44" s="231"/>
      <c r="AF44" s="231"/>
      <c r="AG44" s="231"/>
      <c r="AH44" s="231"/>
      <c r="AI44" s="231"/>
      <c r="AJ44" s="231"/>
    </row>
    <row r="45" spans="1:37" ht="15" customHeight="1" x14ac:dyDescent="0.35">
      <c r="A45" s="121"/>
      <c r="B45" s="123" t="s">
        <v>404</v>
      </c>
      <c r="C45" s="123"/>
      <c r="D45" s="123"/>
      <c r="E45" s="123"/>
      <c r="F45" s="123"/>
      <c r="G45" s="123"/>
      <c r="H45" s="123"/>
      <c r="I45" s="123"/>
      <c r="J45" s="123"/>
      <c r="K45" s="123"/>
      <c r="L45" s="123"/>
      <c r="M45" s="123"/>
      <c r="N45" s="123"/>
      <c r="O45" s="123"/>
      <c r="P45" s="123"/>
      <c r="Q45" s="315">
        <v>443105</v>
      </c>
      <c r="R45" s="315">
        <v>389883</v>
      </c>
      <c r="S45" s="315">
        <v>473078</v>
      </c>
      <c r="T45" s="315">
        <v>398394.17660799995</v>
      </c>
      <c r="U45" s="315">
        <v>400448.45329599991</v>
      </c>
      <c r="V45" s="315">
        <v>273872.676531</v>
      </c>
      <c r="W45" s="315">
        <v>337539.608374</v>
      </c>
      <c r="X45" s="315" vm="735">
        <v>309935.42946299998</v>
      </c>
      <c r="Y45" s="315" vm="267">
        <f>AE45</f>
        <v>376717.16651700001</v>
      </c>
      <c r="Z45" s="315" vm="839">
        <f>AI45</f>
        <v>352212.75</v>
      </c>
      <c r="AA45" s="231"/>
      <c r="AB45" s="315" vm="123">
        <v>42300.47</v>
      </c>
      <c r="AC45" s="315" vm="133">
        <v>131711.73997299999</v>
      </c>
      <c r="AD45" s="315" vm="171">
        <v>184294.52663099999</v>
      </c>
      <c r="AE45" s="315" vm="267">
        <v>376717.16651700001</v>
      </c>
      <c r="AF45" s="315" vm="346">
        <v>47170.71</v>
      </c>
      <c r="AG45" s="315" vm="493">
        <v>106444.32</v>
      </c>
      <c r="AH45" s="315" vm="598">
        <v>166931.45000000001</v>
      </c>
      <c r="AI45" s="315" vm="839">
        <v>352212.75</v>
      </c>
      <c r="AJ45" s="231"/>
    </row>
    <row r="46" spans="1:37" ht="15" customHeight="1" x14ac:dyDescent="0.35">
      <c r="A46" s="121"/>
      <c r="B46" s="53" t="s">
        <v>405</v>
      </c>
      <c r="C46" s="53"/>
      <c r="D46" s="53"/>
      <c r="E46" s="53"/>
      <c r="F46" s="53"/>
      <c r="G46" s="53"/>
      <c r="H46" s="53"/>
      <c r="I46" s="53"/>
      <c r="J46" s="53"/>
      <c r="K46" s="53"/>
      <c r="L46" s="53"/>
      <c r="M46" s="53"/>
      <c r="N46" s="53"/>
      <c r="O46" s="53"/>
      <c r="P46" s="53"/>
      <c r="Q46" s="313" t="s">
        <v>14</v>
      </c>
      <c r="R46" s="313" t="s">
        <v>14</v>
      </c>
      <c r="S46" s="313" t="s">
        <v>14</v>
      </c>
      <c r="T46" s="314">
        <v>0.99691437387503212</v>
      </c>
      <c r="U46" s="314">
        <v>0.97368421052631571</v>
      </c>
      <c r="V46" s="314">
        <v>1</v>
      </c>
      <c r="W46" s="314">
        <v>1</v>
      </c>
      <c r="X46" s="314" vm="739">
        <v>0.99515600000000004</v>
      </c>
      <c r="Y46" s="314" vm="268">
        <f>AE46</f>
        <v>1</v>
      </c>
      <c r="Z46" s="314" vm="835">
        <f>AI46</f>
        <v>1</v>
      </c>
      <c r="AA46" s="231"/>
      <c r="AB46" s="314" vm="124">
        <v>0.51350700000000005</v>
      </c>
      <c r="AC46" s="314" vm="134">
        <v>0.934334</v>
      </c>
      <c r="AD46" s="314" vm="172">
        <v>0.95602600000000004</v>
      </c>
      <c r="AE46" s="314" vm="268">
        <v>1</v>
      </c>
      <c r="AF46" s="314" vm="347">
        <v>0.56897500000000001</v>
      </c>
      <c r="AG46" s="314" vm="494">
        <v>0.799261</v>
      </c>
      <c r="AH46" s="314" vm="599">
        <v>0.96630499999999997</v>
      </c>
      <c r="AI46" s="314" vm="835">
        <v>1</v>
      </c>
      <c r="AJ46" s="231"/>
    </row>
    <row r="47" spans="1:37" ht="15" customHeight="1" x14ac:dyDescent="0.35">
      <c r="A47" s="121"/>
      <c r="B47" s="54" t="s">
        <v>406</v>
      </c>
      <c r="C47" s="54"/>
      <c r="D47" s="54"/>
      <c r="E47" s="54"/>
      <c r="F47" s="54"/>
      <c r="G47" s="54"/>
      <c r="H47" s="54"/>
      <c r="I47" s="54"/>
      <c r="J47" s="54"/>
      <c r="K47" s="54"/>
      <c r="L47" s="54"/>
      <c r="M47" s="54"/>
      <c r="N47" s="54"/>
      <c r="O47" s="54"/>
      <c r="P47" s="54"/>
      <c r="Q47" s="316" t="s">
        <v>14</v>
      </c>
      <c r="R47" s="316" t="s">
        <v>14</v>
      </c>
      <c r="S47" s="316" t="s">
        <v>14</v>
      </c>
      <c r="T47" s="315">
        <v>4042.6642515544854</v>
      </c>
      <c r="U47" s="315">
        <v>3756</v>
      </c>
      <c r="V47" s="315">
        <v>3250</v>
      </c>
      <c r="W47" s="315">
        <v>3703.7467551509999</v>
      </c>
      <c r="X47" s="315">
        <v>3787.5358401509998</v>
      </c>
      <c r="Y47" s="315">
        <f>AE47</f>
        <v>5189.8473110640007</v>
      </c>
      <c r="Z47" s="315" vm="839">
        <f>AI47</f>
        <v>6371.9634139999998</v>
      </c>
      <c r="AA47" s="231"/>
      <c r="AB47" s="315">
        <v>520.61325617600005</v>
      </c>
      <c r="AC47" s="315">
        <v>2683.680136597</v>
      </c>
      <c r="AD47" s="315">
        <v>3284.1244937049996</v>
      </c>
      <c r="AE47" s="315">
        <v>5189.8473110640007</v>
      </c>
      <c r="AF47" s="315" vm="348">
        <v>1054.0646139999999</v>
      </c>
      <c r="AG47" s="315" vm="495">
        <v>3014.8583400000002</v>
      </c>
      <c r="AH47" s="315" vm="594">
        <v>3736.7141419999998</v>
      </c>
      <c r="AI47" s="315" vm="839">
        <v>6371.9634139999998</v>
      </c>
      <c r="AJ47" s="231"/>
    </row>
    <row r="48" spans="1:37" ht="15" customHeight="1" x14ac:dyDescent="0.35">
      <c r="A48" s="121"/>
      <c r="B48" s="124" t="s">
        <v>407</v>
      </c>
      <c r="C48" s="124"/>
      <c r="D48" s="124"/>
      <c r="E48" s="124"/>
      <c r="F48" s="124"/>
      <c r="G48" s="124"/>
      <c r="H48" s="124"/>
      <c r="I48" s="124"/>
      <c r="J48" s="124"/>
      <c r="K48" s="124"/>
      <c r="L48" s="124"/>
      <c r="M48" s="124"/>
      <c r="N48" s="124"/>
      <c r="O48" s="124"/>
      <c r="P48" s="124"/>
      <c r="Q48" s="231"/>
      <c r="R48" s="231"/>
      <c r="S48" s="231"/>
      <c r="T48" s="231"/>
      <c r="U48" s="231"/>
      <c r="V48" s="231"/>
      <c r="W48" s="231"/>
      <c r="X48" s="231"/>
      <c r="Y48" s="231"/>
      <c r="Z48" s="231"/>
      <c r="AA48" s="231"/>
      <c r="AB48" s="231"/>
      <c r="AC48" s="231"/>
      <c r="AD48" s="231"/>
      <c r="AE48" s="231"/>
      <c r="AF48" s="231"/>
      <c r="AG48" s="231"/>
      <c r="AH48" s="231"/>
      <c r="AI48" s="231"/>
      <c r="AJ48" s="231"/>
    </row>
    <row r="49" spans="1:36" ht="15" customHeight="1" x14ac:dyDescent="0.35">
      <c r="A49" s="121"/>
      <c r="B49" s="123" t="s">
        <v>408</v>
      </c>
      <c r="C49" s="123"/>
      <c r="D49" s="123"/>
      <c r="E49" s="123"/>
      <c r="F49" s="123"/>
      <c r="G49" s="123"/>
      <c r="H49" s="123"/>
      <c r="I49" s="123"/>
      <c r="J49" s="123"/>
      <c r="K49" s="123"/>
      <c r="L49" s="123"/>
      <c r="M49" s="123"/>
      <c r="N49" s="123"/>
      <c r="O49" s="123"/>
      <c r="P49" s="123"/>
      <c r="Q49" s="313" t="s">
        <v>14</v>
      </c>
      <c r="R49" s="313" t="s">
        <v>14</v>
      </c>
      <c r="S49" s="313" t="s">
        <v>14</v>
      </c>
      <c r="T49" s="315">
        <v>29</v>
      </c>
      <c r="U49" s="315">
        <v>29</v>
      </c>
      <c r="V49" s="315">
        <v>17</v>
      </c>
      <c r="W49" s="315">
        <v>21</v>
      </c>
      <c r="X49" s="315" vm="742">
        <v>28</v>
      </c>
      <c r="Y49" s="315" vm="269">
        <f t="shared" ref="Y49:Y54" si="0">AE49</f>
        <v>37</v>
      </c>
      <c r="Z49" s="315" vm="840">
        <f t="shared" ref="Z49:Z54" si="1">AI49</f>
        <v>27</v>
      </c>
      <c r="AA49" s="231"/>
      <c r="AB49" s="315" vm="628">
        <v>11</v>
      </c>
      <c r="AC49" s="315" vm="135">
        <v>22</v>
      </c>
      <c r="AD49" s="315" vm="173">
        <v>30</v>
      </c>
      <c r="AE49" s="315" vm="269">
        <v>37</v>
      </c>
      <c r="AF49" s="315" vm="349">
        <v>7</v>
      </c>
      <c r="AG49" s="315" vm="496">
        <v>14</v>
      </c>
      <c r="AH49" s="315" vm="600">
        <v>25</v>
      </c>
      <c r="AI49" s="315" vm="840">
        <v>27</v>
      </c>
      <c r="AJ49" s="231"/>
    </row>
    <row r="50" spans="1:36" ht="15" customHeight="1" x14ac:dyDescent="0.35">
      <c r="A50" s="121"/>
      <c r="B50" s="53" t="s">
        <v>409</v>
      </c>
      <c r="C50" s="53"/>
      <c r="D50" s="53"/>
      <c r="E50" s="53"/>
      <c r="F50" s="53"/>
      <c r="G50" s="53"/>
      <c r="H50" s="53"/>
      <c r="I50" s="53"/>
      <c r="J50" s="53"/>
      <c r="K50" s="53"/>
      <c r="L50" s="53"/>
      <c r="M50" s="53"/>
      <c r="N50" s="53"/>
      <c r="O50" s="53"/>
      <c r="P50" s="53"/>
      <c r="Q50" s="316" t="s">
        <v>14</v>
      </c>
      <c r="R50" s="316" t="s">
        <v>14</v>
      </c>
      <c r="S50" s="316" t="s">
        <v>14</v>
      </c>
      <c r="T50" s="315">
        <v>106</v>
      </c>
      <c r="U50" s="315">
        <v>82</v>
      </c>
      <c r="V50" s="315">
        <v>115</v>
      </c>
      <c r="W50" s="315">
        <v>132</v>
      </c>
      <c r="X50" s="315" vm="29">
        <v>105</v>
      </c>
      <c r="Y50" s="315" vm="270">
        <f t="shared" si="0"/>
        <v>140</v>
      </c>
      <c r="Z50" s="315" vm="838">
        <f t="shared" si="1"/>
        <v>111</v>
      </c>
      <c r="AA50" s="231"/>
      <c r="AB50" s="315" vm="125">
        <v>38</v>
      </c>
      <c r="AC50" s="315" vm="136">
        <v>72</v>
      </c>
      <c r="AD50" s="315" vm="174">
        <v>101</v>
      </c>
      <c r="AE50" s="315" vm="270">
        <v>140</v>
      </c>
      <c r="AF50" s="315" vm="350">
        <v>25</v>
      </c>
      <c r="AG50" s="315" vm="497">
        <v>55</v>
      </c>
      <c r="AH50" s="315" vm="601">
        <v>85</v>
      </c>
      <c r="AI50" s="315" vm="838">
        <v>111</v>
      </c>
      <c r="AJ50" s="231"/>
    </row>
    <row r="51" spans="1:36" ht="15" customHeight="1" x14ac:dyDescent="0.35">
      <c r="A51" s="121"/>
      <c r="B51" s="54" t="s">
        <v>410</v>
      </c>
      <c r="C51" s="54"/>
      <c r="D51" s="54"/>
      <c r="E51" s="54"/>
      <c r="F51" s="54"/>
      <c r="G51" s="54"/>
      <c r="H51" s="54"/>
      <c r="I51" s="54"/>
      <c r="J51" s="54"/>
      <c r="K51" s="54"/>
      <c r="L51" s="54"/>
      <c r="M51" s="54"/>
      <c r="N51" s="54"/>
      <c r="O51" s="54"/>
      <c r="P51" s="54"/>
      <c r="Q51" s="313" t="s">
        <v>14</v>
      </c>
      <c r="R51" s="313" t="s">
        <v>14</v>
      </c>
      <c r="S51" s="313" t="s">
        <v>14</v>
      </c>
      <c r="T51" s="315">
        <v>2</v>
      </c>
      <c r="U51" s="315">
        <v>0</v>
      </c>
      <c r="V51" s="315">
        <v>0</v>
      </c>
      <c r="W51" s="315">
        <v>0</v>
      </c>
      <c r="X51" s="315" vm="738">
        <v>0</v>
      </c>
      <c r="Y51" s="315" vm="271">
        <f t="shared" si="0"/>
        <v>0</v>
      </c>
      <c r="Z51" s="315" vm="836">
        <f t="shared" si="1"/>
        <v>0</v>
      </c>
      <c r="AA51" s="231"/>
      <c r="AB51" s="315" vm="324">
        <v>0</v>
      </c>
      <c r="AC51" s="315" vm="137">
        <v>0</v>
      </c>
      <c r="AD51" s="315" vm="175">
        <v>0</v>
      </c>
      <c r="AE51" s="315" vm="271">
        <v>0</v>
      </c>
      <c r="AF51" s="315" vm="351">
        <v>0</v>
      </c>
      <c r="AG51" s="315" vm="498">
        <v>0</v>
      </c>
      <c r="AH51" s="315" vm="602">
        <v>0</v>
      </c>
      <c r="AI51" s="315" vm="836">
        <v>0</v>
      </c>
      <c r="AJ51" s="231"/>
    </row>
    <row r="52" spans="1:36" ht="15" customHeight="1" x14ac:dyDescent="0.35">
      <c r="A52" s="121"/>
      <c r="B52" s="54" t="s">
        <v>411</v>
      </c>
      <c r="C52" s="54"/>
      <c r="D52" s="54"/>
      <c r="E52" s="54"/>
      <c r="F52" s="54"/>
      <c r="G52" s="54"/>
      <c r="H52" s="54"/>
      <c r="I52" s="54"/>
      <c r="J52" s="54"/>
      <c r="K52" s="54"/>
      <c r="L52" s="54"/>
      <c r="M52" s="54"/>
      <c r="N52" s="54"/>
      <c r="O52" s="54"/>
      <c r="P52" s="54"/>
      <c r="Q52" s="316" t="s">
        <v>14</v>
      </c>
      <c r="R52" s="316" t="s">
        <v>14</v>
      </c>
      <c r="S52" s="316" t="s">
        <v>14</v>
      </c>
      <c r="T52" s="315">
        <v>5</v>
      </c>
      <c r="U52" s="315">
        <v>2</v>
      </c>
      <c r="V52" s="315">
        <v>3</v>
      </c>
      <c r="W52" s="315">
        <v>7</v>
      </c>
      <c r="X52" s="315" vm="158">
        <v>5</v>
      </c>
      <c r="Y52" s="315" vm="272">
        <f t="shared" si="0"/>
        <v>5</v>
      </c>
      <c r="Z52" s="315" vm="834">
        <f t="shared" si="1"/>
        <v>6</v>
      </c>
      <c r="AA52" s="231"/>
      <c r="AB52" s="315" vm="629">
        <v>1</v>
      </c>
      <c r="AC52" s="315" vm="150">
        <v>1</v>
      </c>
      <c r="AD52" s="315" vm="164">
        <v>2</v>
      </c>
      <c r="AE52" s="315" vm="272">
        <v>5</v>
      </c>
      <c r="AF52" s="315" vm="352">
        <v>1</v>
      </c>
      <c r="AG52" s="315" vm="499">
        <v>4</v>
      </c>
      <c r="AH52" s="315" vm="603">
        <v>6</v>
      </c>
      <c r="AI52" s="315" vm="834">
        <v>6</v>
      </c>
      <c r="AJ52" s="231"/>
    </row>
    <row r="53" spans="1:36" ht="15" customHeight="1" x14ac:dyDescent="0.35">
      <c r="A53" s="121"/>
      <c r="B53" s="54" t="s">
        <v>412</v>
      </c>
      <c r="C53" s="54"/>
      <c r="D53" s="54"/>
      <c r="E53" s="54"/>
      <c r="F53" s="54"/>
      <c r="G53" s="54"/>
      <c r="H53" s="54"/>
      <c r="I53" s="54"/>
      <c r="J53" s="54"/>
      <c r="K53" s="54"/>
      <c r="L53" s="54"/>
      <c r="M53" s="54"/>
      <c r="N53" s="54"/>
      <c r="O53" s="54"/>
      <c r="P53" s="54"/>
      <c r="Q53" s="313" t="s">
        <v>14</v>
      </c>
      <c r="R53" s="313" t="s">
        <v>14</v>
      </c>
      <c r="S53" s="313" t="s">
        <v>14</v>
      </c>
      <c r="T53" s="418">
        <v>1.3563675182483559</v>
      </c>
      <c r="U53" s="418">
        <v>1.5</v>
      </c>
      <c r="V53" s="418">
        <v>0.77</v>
      </c>
      <c r="W53" s="418">
        <v>0.92</v>
      </c>
      <c r="X53" s="418" vm="743">
        <v>1.1299999999999999</v>
      </c>
      <c r="Y53" s="418" vm="273">
        <f t="shared" si="0"/>
        <v>1.466717</v>
      </c>
      <c r="Z53" s="418" vm="831">
        <f t="shared" si="1"/>
        <v>1.146733</v>
      </c>
      <c r="AA53" s="418"/>
      <c r="AB53" s="418" vm="630">
        <v>1.71</v>
      </c>
      <c r="AC53" s="418" vm="151">
        <v>1.6432960000000001</v>
      </c>
      <c r="AD53" s="418" vm="176">
        <v>1.604487</v>
      </c>
      <c r="AE53" s="418" vm="273">
        <v>1.466717</v>
      </c>
      <c r="AF53" s="418" vm="353">
        <v>1.1432640000000001</v>
      </c>
      <c r="AG53" s="418" vm="557">
        <v>1.1460600000000001</v>
      </c>
      <c r="AH53" s="418" vm="604">
        <v>1.4108039999999999</v>
      </c>
      <c r="AI53" s="418" vm="831">
        <v>1.146733</v>
      </c>
      <c r="AJ53" s="231"/>
    </row>
    <row r="54" spans="1:36" ht="15" customHeight="1" x14ac:dyDescent="0.35">
      <c r="A54" s="121"/>
      <c r="B54" s="54" t="s">
        <v>413</v>
      </c>
      <c r="C54" s="54"/>
      <c r="D54" s="54"/>
      <c r="E54" s="54"/>
      <c r="F54" s="54"/>
      <c r="G54" s="54"/>
      <c r="H54" s="54"/>
      <c r="I54" s="54"/>
      <c r="J54" s="54"/>
      <c r="K54" s="54"/>
      <c r="L54" s="54"/>
      <c r="M54" s="54"/>
      <c r="N54" s="54"/>
      <c r="O54" s="54"/>
      <c r="P54" s="54"/>
      <c r="Q54" s="316" t="s">
        <v>14</v>
      </c>
      <c r="R54" s="316" t="s">
        <v>14</v>
      </c>
      <c r="S54" s="316" t="s">
        <v>14</v>
      </c>
      <c r="T54" s="418">
        <v>2.4955222818290688</v>
      </c>
      <c r="U54" s="418">
        <v>1.84</v>
      </c>
      <c r="V54" s="418">
        <v>2.12</v>
      </c>
      <c r="W54" s="418">
        <v>2.09</v>
      </c>
      <c r="X54" s="418" vm="158">
        <v>2.1800000000000002</v>
      </c>
      <c r="Y54" s="418" vm="264">
        <f t="shared" si="0"/>
        <v>2.3182670000000001</v>
      </c>
      <c r="Z54" s="418" vm="840">
        <f t="shared" si="1"/>
        <v>1.9517530000000001</v>
      </c>
      <c r="AA54" s="418"/>
      <c r="AB54" s="418" vm="325">
        <v>2.1800000000000002</v>
      </c>
      <c r="AC54" s="418" vm="138">
        <v>2.7781229999999999</v>
      </c>
      <c r="AD54" s="418" vm="177">
        <v>2.3079190000000001</v>
      </c>
      <c r="AE54" s="418" vm="264">
        <v>2.3182670000000001</v>
      </c>
      <c r="AF54" s="418" vm="354">
        <v>2.0119220000000002</v>
      </c>
      <c r="AG54" s="418" vm="500">
        <v>1.925827</v>
      </c>
      <c r="AH54" s="418" vm="605">
        <v>1.9901199999999999</v>
      </c>
      <c r="AI54" s="418" vm="840">
        <v>1.9517530000000001</v>
      </c>
      <c r="AJ54" s="231"/>
    </row>
    <row r="55" spans="1:36" ht="15" customHeight="1" x14ac:dyDescent="0.35">
      <c r="A55" s="121"/>
      <c r="B55" s="54"/>
      <c r="C55" s="54"/>
      <c r="D55" s="54"/>
      <c r="E55" s="54"/>
      <c r="F55" s="54"/>
      <c r="G55" s="54"/>
      <c r="H55" s="54"/>
      <c r="I55" s="54"/>
      <c r="J55" s="54"/>
      <c r="K55" s="54"/>
      <c r="L55" s="54"/>
      <c r="M55" s="54"/>
      <c r="N55" s="54"/>
      <c r="O55" s="54"/>
      <c r="P55" s="54"/>
      <c r="Q55" s="260"/>
      <c r="R55" s="260"/>
      <c r="S55" s="299"/>
      <c r="T55" s="245"/>
      <c r="U55" s="231"/>
      <c r="V55" s="231"/>
      <c r="W55" s="231"/>
      <c r="X55" s="231"/>
      <c r="Y55" s="231"/>
      <c r="Z55" s="231"/>
      <c r="AA55" s="231"/>
      <c r="AB55" s="231"/>
      <c r="AC55" s="231"/>
      <c r="AD55" s="231"/>
      <c r="AE55" s="231"/>
      <c r="AF55" s="231"/>
      <c r="AG55" s="231"/>
      <c r="AH55" s="231"/>
      <c r="AI55" s="231"/>
      <c r="AJ55" s="231"/>
    </row>
    <row r="56" spans="1:36" ht="15" customHeight="1" x14ac:dyDescent="0.35">
      <c r="A56" s="121"/>
      <c r="B56" s="175" t="s">
        <v>414</v>
      </c>
      <c r="C56" s="175"/>
      <c r="D56" s="175"/>
      <c r="E56" s="175"/>
      <c r="F56" s="175"/>
      <c r="G56" s="175"/>
      <c r="H56" s="175"/>
      <c r="I56" s="175"/>
      <c r="J56" s="175"/>
      <c r="K56" s="175"/>
      <c r="L56" s="175"/>
      <c r="M56" s="175"/>
      <c r="N56" s="175"/>
      <c r="O56" s="175"/>
      <c r="P56" s="175"/>
      <c r="Q56" s="236">
        <v>2015</v>
      </c>
      <c r="R56" s="236">
        <v>2016</v>
      </c>
      <c r="S56" s="236">
        <v>2017</v>
      </c>
      <c r="T56" s="236">
        <v>2018</v>
      </c>
      <c r="U56" s="236">
        <v>2019</v>
      </c>
      <c r="V56" s="236">
        <v>2020</v>
      </c>
      <c r="W56" s="236">
        <v>2021</v>
      </c>
      <c r="X56" s="236">
        <v>2022</v>
      </c>
      <c r="Y56" s="237">
        <v>2023</v>
      </c>
      <c r="Z56" s="238">
        <v>2024</v>
      </c>
      <c r="AA56" s="231"/>
      <c r="AB56" s="239" t="s">
        <v>3</v>
      </c>
      <c r="AC56" s="239" t="s">
        <v>4</v>
      </c>
      <c r="AD56" s="239" t="s">
        <v>5</v>
      </c>
      <c r="AE56" s="239">
        <v>2023</v>
      </c>
      <c r="AF56" s="240" t="s">
        <v>6</v>
      </c>
      <c r="AG56" s="240" t="s">
        <v>7</v>
      </c>
      <c r="AH56" s="240" t="s">
        <v>8</v>
      </c>
      <c r="AI56" s="240">
        <v>2024</v>
      </c>
      <c r="AJ56" s="231"/>
    </row>
    <row r="57" spans="1:36" x14ac:dyDescent="0.35">
      <c r="B57" s="438" t="s">
        <v>415</v>
      </c>
      <c r="Q57" s="316" t="s">
        <v>14</v>
      </c>
      <c r="R57" s="316" t="s">
        <v>14</v>
      </c>
      <c r="S57" s="316" t="s">
        <v>14</v>
      </c>
      <c r="T57" s="316" t="s">
        <v>14</v>
      </c>
      <c r="U57" s="316" t="s">
        <v>14</v>
      </c>
      <c r="V57" s="245">
        <v>800</v>
      </c>
      <c r="W57" s="245" vm="12">
        <v>790</v>
      </c>
      <c r="X57" s="245" vm="33">
        <v>810</v>
      </c>
      <c r="Y57" s="245" vm="274">
        <f t="shared" ref="Y57:Y67" si="2">AE57</f>
        <v>810</v>
      </c>
      <c r="Z57" s="245" vm="832">
        <f t="shared" ref="Z57:Z67" si="3">AI57</f>
        <v>810</v>
      </c>
      <c r="AB57" s="245" vm="97">
        <v>810</v>
      </c>
      <c r="AC57" s="245" vm="139">
        <v>790</v>
      </c>
      <c r="AD57" s="245" vm="182">
        <v>810</v>
      </c>
      <c r="AE57" s="245" vm="274">
        <v>810</v>
      </c>
      <c r="AF57" s="245" vm="355">
        <v>800</v>
      </c>
      <c r="AG57" s="245" vm="355">
        <v>800</v>
      </c>
      <c r="AH57" s="245">
        <v>800</v>
      </c>
      <c r="AI57" s="245" vm="832">
        <v>810</v>
      </c>
    </row>
    <row r="58" spans="1:36" x14ac:dyDescent="0.35">
      <c r="B58" s="439" t="s">
        <v>416</v>
      </c>
      <c r="Q58" s="316" t="s">
        <v>14</v>
      </c>
      <c r="R58" s="316" t="s">
        <v>14</v>
      </c>
      <c r="S58" s="316" t="s">
        <v>14</v>
      </c>
      <c r="T58" s="316" t="s">
        <v>14</v>
      </c>
      <c r="U58" s="316" t="s">
        <v>14</v>
      </c>
      <c r="V58" s="299" vm="15">
        <v>0.56000000000000005</v>
      </c>
      <c r="W58" s="299" vm="17">
        <v>0.8</v>
      </c>
      <c r="X58" s="299" vm="736">
        <v>0.71526400000000001</v>
      </c>
      <c r="Y58" s="314" vm="275">
        <f t="shared" si="2"/>
        <v>0.80667699999999998</v>
      </c>
      <c r="Z58" s="314" vm="660">
        <f t="shared" si="3"/>
        <v>0.82219799999999998</v>
      </c>
      <c r="AA58" s="187"/>
      <c r="AB58" s="299" vm="95">
        <v>0.75786200000000004</v>
      </c>
      <c r="AC58" s="299" vm="116">
        <v>0.80093800000000004</v>
      </c>
      <c r="AD58" s="299" vm="180">
        <v>0.770648</v>
      </c>
      <c r="AE58" s="314" vm="275">
        <v>0.80667699999999998</v>
      </c>
      <c r="AF58" s="314" vm="356">
        <v>0.83325700000000003</v>
      </c>
      <c r="AG58" s="314" vm="501">
        <v>0.85248400000000002</v>
      </c>
      <c r="AH58" s="314" vm="606">
        <v>0.82122399999999995</v>
      </c>
      <c r="AI58" s="314" vm="660">
        <v>0.82219799999999998</v>
      </c>
    </row>
    <row r="59" spans="1:36" x14ac:dyDescent="0.35">
      <c r="B59" s="439" t="s">
        <v>417</v>
      </c>
      <c r="Q59" s="316" t="s">
        <v>14</v>
      </c>
      <c r="R59" s="316" t="s">
        <v>14</v>
      </c>
      <c r="S59" s="316" t="s">
        <v>14</v>
      </c>
      <c r="T59" s="316" t="s">
        <v>14</v>
      </c>
      <c r="U59" s="316" t="s">
        <v>14</v>
      </c>
      <c r="V59" s="299" vm="20">
        <v>0.47</v>
      </c>
      <c r="W59" s="299" vm="14">
        <v>0.39</v>
      </c>
      <c r="X59" s="299" vm="153">
        <v>0.42936800000000003</v>
      </c>
      <c r="Y59" s="299" vm="276">
        <f t="shared" si="2"/>
        <v>0.45067600000000002</v>
      </c>
      <c r="Z59" s="299" vm="660">
        <f t="shared" si="3"/>
        <v>0.47839199999999998</v>
      </c>
      <c r="AA59" s="187"/>
      <c r="AB59" s="299" vm="98">
        <v>0.43466500000000002</v>
      </c>
      <c r="AC59" s="299" vm="140">
        <v>0.440216</v>
      </c>
      <c r="AD59" s="299" vm="179">
        <v>0.44414999999999999</v>
      </c>
      <c r="AE59" s="299" vm="276">
        <v>0.45067600000000002</v>
      </c>
      <c r="AF59" s="299" vm="357">
        <v>0.45953699999999997</v>
      </c>
      <c r="AG59" s="331" vm="502">
        <v>0.46534900000000001</v>
      </c>
      <c r="AH59" s="331" vm="607">
        <v>0.469887</v>
      </c>
      <c r="AI59" s="331" vm="660">
        <v>0.47839199999999998</v>
      </c>
    </row>
    <row r="60" spans="1:36" x14ac:dyDescent="0.35">
      <c r="B60" s="439" t="s">
        <v>418</v>
      </c>
      <c r="Q60" s="316" t="s">
        <v>14</v>
      </c>
      <c r="R60" s="316" t="s">
        <v>14</v>
      </c>
      <c r="S60" s="316" t="s">
        <v>14</v>
      </c>
      <c r="T60" s="316" t="s">
        <v>14</v>
      </c>
      <c r="U60" s="316" t="s">
        <v>14</v>
      </c>
      <c r="V60" s="299" vm="18">
        <v>0.79</v>
      </c>
      <c r="W60" s="299" vm="16">
        <v>0.64</v>
      </c>
      <c r="X60" s="299" vm="734">
        <v>0.65488199999999996</v>
      </c>
      <c r="Y60" s="299" vm="277">
        <f t="shared" si="2"/>
        <v>0.77144100000000004</v>
      </c>
      <c r="Z60" s="299" vm="833">
        <f t="shared" si="3"/>
        <v>0.80608000000000002</v>
      </c>
      <c r="AA60" s="187"/>
      <c r="AB60" s="299" vm="99">
        <v>0.65915400000000002</v>
      </c>
      <c r="AC60" s="299" vm="141">
        <v>0.69343100000000002</v>
      </c>
      <c r="AD60" s="299" vm="183">
        <v>0.74605600000000005</v>
      </c>
      <c r="AE60" s="299" vm="277">
        <v>0.77144100000000004</v>
      </c>
      <c r="AF60" s="299" vm="358">
        <v>0.77088900000000005</v>
      </c>
      <c r="AG60" s="331" vm="503">
        <v>0.77334099999999995</v>
      </c>
      <c r="AH60" s="331" vm="608">
        <v>0.79286000000000001</v>
      </c>
      <c r="AI60" s="331" vm="833">
        <v>0.80608000000000002</v>
      </c>
    </row>
    <row r="61" spans="1:36" x14ac:dyDescent="0.35">
      <c r="B61" s="439" t="s">
        <v>419</v>
      </c>
      <c r="Q61" s="316" t="s">
        <v>14</v>
      </c>
      <c r="R61" s="316" t="s">
        <v>14</v>
      </c>
      <c r="S61" s="316" t="s">
        <v>14</v>
      </c>
      <c r="T61" s="316" t="s">
        <v>14</v>
      </c>
      <c r="U61" s="316" t="s">
        <v>14</v>
      </c>
      <c r="V61" s="299" vm="21">
        <v>0.47</v>
      </c>
      <c r="W61" s="299" vm="22">
        <v>0.43</v>
      </c>
      <c r="X61" s="299" vm="737">
        <v>0.63</v>
      </c>
      <c r="Y61" s="299" vm="278">
        <f t="shared" si="2"/>
        <v>0.67</v>
      </c>
      <c r="Z61" s="299" vm="839">
        <f t="shared" si="3"/>
        <v>0.86</v>
      </c>
      <c r="AA61" s="187"/>
      <c r="AB61" s="299" vm="152">
        <v>0.64</v>
      </c>
      <c r="AC61" s="299" vm="149">
        <v>0.65</v>
      </c>
      <c r="AD61" s="299" vm="191">
        <v>0.66</v>
      </c>
      <c r="AE61" s="299" vm="278">
        <v>0.67</v>
      </c>
      <c r="AF61" s="299" vm="359">
        <v>0.67</v>
      </c>
      <c r="AG61" s="331" vm="504">
        <v>0.77</v>
      </c>
      <c r="AH61" s="331" vm="609">
        <v>0.86</v>
      </c>
      <c r="AI61" s="331" vm="839">
        <v>0.86</v>
      </c>
    </row>
    <row r="62" spans="1:36" x14ac:dyDescent="0.35">
      <c r="B62" s="439" t="s">
        <v>420</v>
      </c>
      <c r="Q62" s="316" t="s">
        <v>14</v>
      </c>
      <c r="R62" s="316" t="s">
        <v>14</v>
      </c>
      <c r="S62" s="316" t="s">
        <v>14</v>
      </c>
      <c r="T62" s="316" t="s">
        <v>14</v>
      </c>
      <c r="U62" s="316" t="s">
        <v>14</v>
      </c>
      <c r="V62" s="299">
        <v>0.15</v>
      </c>
      <c r="W62" s="299" vm="19">
        <v>0.25</v>
      </c>
      <c r="X62" s="299" vm="732">
        <v>0.36463200000000001</v>
      </c>
      <c r="Y62" s="299" vm="279">
        <f t="shared" si="2"/>
        <v>0.41469899999999998</v>
      </c>
      <c r="Z62" s="299" vm="833">
        <f t="shared" si="3"/>
        <v>0.382185</v>
      </c>
      <c r="AA62" s="187"/>
      <c r="AB62" s="299" vm="96">
        <v>0.35028700000000002</v>
      </c>
      <c r="AC62" s="299" vm="142">
        <v>0.39767400000000003</v>
      </c>
      <c r="AD62" s="299" vm="184">
        <v>0.415489</v>
      </c>
      <c r="AE62" s="299" vm="279">
        <v>0.41469899999999998</v>
      </c>
      <c r="AF62" s="299" vm="360">
        <v>0.39729199999999998</v>
      </c>
      <c r="AG62" s="331" vm="360">
        <v>0.39729199999999998</v>
      </c>
      <c r="AH62" s="331" vm="610">
        <v>0.38619199999999998</v>
      </c>
      <c r="AI62" s="331" vm="833">
        <v>0.382185</v>
      </c>
    </row>
    <row r="63" spans="1:36" x14ac:dyDescent="0.35">
      <c r="B63" s="440" t="s">
        <v>421</v>
      </c>
      <c r="Q63" s="316" t="s">
        <v>14</v>
      </c>
      <c r="R63" s="316" t="s">
        <v>14</v>
      </c>
      <c r="S63" s="316" t="s">
        <v>14</v>
      </c>
      <c r="T63" s="316" t="s">
        <v>14</v>
      </c>
      <c r="U63" s="316" t="s">
        <v>14</v>
      </c>
      <c r="V63" s="245">
        <v>49.831916395062002</v>
      </c>
      <c r="W63" s="245">
        <v>95.618544687808992</v>
      </c>
      <c r="X63" s="245">
        <v>175.31912809329</v>
      </c>
      <c r="Y63" s="457">
        <f t="shared" si="2"/>
        <v>206.309088887218</v>
      </c>
      <c r="Z63" s="457">
        <f t="shared" si="3"/>
        <v>144.97691985591302</v>
      </c>
      <c r="AB63" s="245">
        <v>25.852652347941998</v>
      </c>
      <c r="AC63" s="245">
        <v>67.111253064599012</v>
      </c>
      <c r="AD63" s="245">
        <v>120.54397775224299</v>
      </c>
      <c r="AE63" s="444">
        <v>206.309088887218</v>
      </c>
      <c r="AF63" s="444">
        <v>27.753352155864</v>
      </c>
      <c r="AG63" s="457">
        <v>71.753665422953986</v>
      </c>
      <c r="AH63" s="457">
        <v>105.51762217855101</v>
      </c>
      <c r="AI63" s="457">
        <v>144.97691985591302</v>
      </c>
    </row>
    <row r="64" spans="1:36" x14ac:dyDescent="0.35">
      <c r="B64" s="441" t="s">
        <v>422</v>
      </c>
      <c r="Q64" s="316" t="s">
        <v>14</v>
      </c>
      <c r="R64" s="316" t="s">
        <v>14</v>
      </c>
      <c r="S64" s="316" t="s">
        <v>14</v>
      </c>
      <c r="T64" s="316" t="s">
        <v>14</v>
      </c>
      <c r="U64" s="316" t="s">
        <v>14</v>
      </c>
      <c r="V64" s="245" vm="11">
        <v>239.14886200000001</v>
      </c>
      <c r="W64" s="245" vm="23">
        <v>320.952562</v>
      </c>
      <c r="X64" s="245" vm="732">
        <v>590.83481200000006</v>
      </c>
      <c r="Y64" s="444" vm="280">
        <f t="shared" si="2"/>
        <v>562.90832799999998</v>
      </c>
      <c r="Z64" s="444" vm="830">
        <f t="shared" si="3"/>
        <v>516.80616199999997</v>
      </c>
      <c r="AB64" s="245" vm="100">
        <v>459.35247900000002</v>
      </c>
      <c r="AC64" s="245" vm="143">
        <v>469.36704400000002</v>
      </c>
      <c r="AD64" s="245" vm="181">
        <v>546.14644599999997</v>
      </c>
      <c r="AE64" s="444" vm="280">
        <v>562.90832799999998</v>
      </c>
      <c r="AF64" s="444" vm="361">
        <v>427.80857200000003</v>
      </c>
      <c r="AG64" s="457" vm="632">
        <v>467.38960800000001</v>
      </c>
      <c r="AH64" s="457" vm="631">
        <v>484.32289400000002</v>
      </c>
      <c r="AI64" s="457" vm="830">
        <v>516.80616199999997</v>
      </c>
    </row>
    <row r="65" spans="2:35" x14ac:dyDescent="0.35">
      <c r="B65" s="441" t="s">
        <v>423</v>
      </c>
      <c r="Q65" s="316" t="s">
        <v>14</v>
      </c>
      <c r="R65" s="316" t="s">
        <v>14</v>
      </c>
      <c r="S65" s="316" t="s">
        <v>14</v>
      </c>
      <c r="T65" s="316" t="s">
        <v>14</v>
      </c>
      <c r="U65" s="316" t="s">
        <v>14</v>
      </c>
      <c r="V65" s="245" vm="10">
        <v>31</v>
      </c>
      <c r="W65" s="245" vm="13">
        <v>38</v>
      </c>
      <c r="X65" s="245" vm="733">
        <v>42</v>
      </c>
      <c r="Y65" s="465" vm="281">
        <f t="shared" si="2"/>
        <v>42</v>
      </c>
      <c r="Z65" s="465" vm="833">
        <f t="shared" si="3"/>
        <v>40</v>
      </c>
      <c r="AB65" s="245" vm="101">
        <v>43</v>
      </c>
      <c r="AC65" s="245" vm="144">
        <v>41</v>
      </c>
      <c r="AD65" s="245" vm="185">
        <v>41</v>
      </c>
      <c r="AE65" s="465" vm="281">
        <v>42</v>
      </c>
      <c r="AF65" s="465" vm="362">
        <v>43</v>
      </c>
      <c r="AG65" s="458" vm="505">
        <v>40</v>
      </c>
      <c r="AH65" s="458" vm="611">
        <v>40</v>
      </c>
      <c r="AI65" s="458" vm="833">
        <v>40</v>
      </c>
    </row>
    <row r="66" spans="2:35" x14ac:dyDescent="0.35">
      <c r="B66" s="441" t="s">
        <v>424</v>
      </c>
      <c r="Q66" s="316" t="s">
        <v>14</v>
      </c>
      <c r="R66" s="316" t="s">
        <v>14</v>
      </c>
      <c r="S66" s="316" t="s">
        <v>14</v>
      </c>
      <c r="T66" s="316" t="s">
        <v>14</v>
      </c>
      <c r="U66" s="316" t="s">
        <v>14</v>
      </c>
      <c r="V66" s="245">
        <v>3.84630413</v>
      </c>
      <c r="W66" s="245">
        <v>7.1751003266520001</v>
      </c>
      <c r="X66" s="245">
        <v>10.685009497821</v>
      </c>
      <c r="Y66" s="457">
        <f t="shared" si="2"/>
        <v>16.012403135867</v>
      </c>
      <c r="Z66" s="457">
        <f t="shared" si="3"/>
        <v>4.9398761200000001</v>
      </c>
      <c r="AB66" s="245">
        <v>2.9314541600000004</v>
      </c>
      <c r="AC66" s="245">
        <v>7.1239575509339996</v>
      </c>
      <c r="AD66" s="245">
        <v>7.5945505406039997</v>
      </c>
      <c r="AE66" s="444">
        <v>16.012403135867</v>
      </c>
      <c r="AF66" s="444">
        <v>0.15167070999999999</v>
      </c>
      <c r="AG66" s="457">
        <v>2.9113872799999996</v>
      </c>
      <c r="AH66" s="457">
        <v>3.1113882799999999</v>
      </c>
      <c r="AI66" s="457">
        <v>4.9398761200000001</v>
      </c>
    </row>
    <row r="67" spans="2:35" x14ac:dyDescent="0.35">
      <c r="B67" s="441" t="s">
        <v>425</v>
      </c>
      <c r="Q67" s="316" t="s">
        <v>14</v>
      </c>
      <c r="R67" s="316" t="s">
        <v>14</v>
      </c>
      <c r="S67" s="316" t="s">
        <v>14</v>
      </c>
      <c r="T67" s="316" t="s">
        <v>14</v>
      </c>
      <c r="U67" s="316" t="s">
        <v>14</v>
      </c>
      <c r="V67" s="245">
        <v>32.547848100000003</v>
      </c>
      <c r="W67" s="245">
        <v>39.453688159999999</v>
      </c>
      <c r="X67" s="245">
        <v>46.071897077789004</v>
      </c>
      <c r="Y67" s="457">
        <f t="shared" si="2"/>
        <v>48.474400616355005</v>
      </c>
      <c r="Z67" s="457">
        <f t="shared" si="3"/>
        <v>52.418870916354997</v>
      </c>
      <c r="AB67" s="245">
        <v>52.788495987788998</v>
      </c>
      <c r="AC67" s="245">
        <v>40.115786007788998</v>
      </c>
      <c r="AD67" s="245">
        <v>42.426434092073997</v>
      </c>
      <c r="AE67" s="444">
        <v>48.474400616355005</v>
      </c>
      <c r="AF67" s="444">
        <v>48.626071329999995</v>
      </c>
      <c r="AG67" s="457">
        <v>50.785787896355004</v>
      </c>
      <c r="AH67" s="457">
        <v>50.670383076355002</v>
      </c>
      <c r="AI67" s="457">
        <v>52.418870916354997</v>
      </c>
    </row>
  </sheetData>
  <pageMargins left="0.7" right="0.7" top="0.75" bottom="0.75" header="0.3" footer="0.3"/>
  <pageSetup paperSize="8" scale="72" orientation="landscape" r:id="rId1"/>
  <headerFooter>
    <oddHeader>&amp;Cs</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4063-056D-4115-BC7E-B7A018054117}">
  <sheetPr>
    <tabColor rgb="FF8CA7AF"/>
  </sheetPr>
  <dimension ref="A1:AI27"/>
  <sheetViews>
    <sheetView showGridLines="0" zoomScale="80" zoomScaleNormal="80" workbookViewId="0">
      <selection activeCell="A2" sqref="A2"/>
    </sheetView>
  </sheetViews>
  <sheetFormatPr defaultRowHeight="14.5" x14ac:dyDescent="0.35"/>
  <cols>
    <col min="1" max="1" width="5.54296875" customWidth="1"/>
    <col min="2" max="2" width="31" bestFit="1" customWidth="1"/>
    <col min="3" max="11" width="9.1796875" style="78" hidden="1" customWidth="1"/>
    <col min="12" max="16" width="9.1796875" customWidth="1"/>
    <col min="31" max="31" width="10.81640625" bestFit="1" customWidth="1"/>
    <col min="32" max="32" width="11.26953125" customWidth="1"/>
    <col min="33" max="33" width="9.453125" bestFit="1" customWidth="1"/>
  </cols>
  <sheetData>
    <row r="1" spans="1:35" s="231" customFormat="1" ht="5.15" customHeight="1" x14ac:dyDescent="0.35">
      <c r="A1"/>
      <c r="B1"/>
      <c r="C1" s="78"/>
      <c r="D1" s="78"/>
      <c r="E1" s="78"/>
      <c r="F1" s="78"/>
      <c r="G1" s="78"/>
      <c r="H1" s="78"/>
      <c r="I1" s="78"/>
      <c r="J1" s="78"/>
      <c r="K1" s="78"/>
    </row>
    <row r="2" spans="1:35" s="231" customFormat="1" ht="30" customHeight="1" x14ac:dyDescent="0.35">
      <c r="A2"/>
      <c r="B2" s="168" t="s">
        <v>1</v>
      </c>
      <c r="C2" s="196"/>
      <c r="D2" s="196"/>
      <c r="E2" s="196"/>
      <c r="F2" s="196"/>
      <c r="G2" s="196"/>
      <c r="H2" s="196"/>
      <c r="I2" s="196"/>
      <c r="J2" s="196"/>
      <c r="K2" s="196"/>
      <c r="L2" s="232"/>
      <c r="M2" s="232"/>
      <c r="N2" s="232"/>
      <c r="O2" s="232"/>
      <c r="P2" s="232"/>
      <c r="Q2" s="232"/>
      <c r="R2" s="232"/>
      <c r="S2" s="232"/>
      <c r="T2" s="232"/>
      <c r="U2" s="232"/>
      <c r="V2" s="233"/>
      <c r="W2" s="233"/>
      <c r="X2" s="233"/>
      <c r="Y2" s="234"/>
      <c r="Z2" s="234"/>
      <c r="AA2" s="234"/>
      <c r="AC2" s="235"/>
      <c r="AD2" s="235"/>
      <c r="AE2" s="235"/>
      <c r="AF2" s="235"/>
    </row>
    <row r="3" spans="1:35" s="231" customFormat="1" x14ac:dyDescent="0.35">
      <c r="A3"/>
      <c r="B3" s="162" t="s">
        <v>2</v>
      </c>
      <c r="C3" s="170"/>
      <c r="D3" s="170"/>
      <c r="E3" s="170"/>
      <c r="F3" s="170"/>
      <c r="G3" s="170"/>
      <c r="H3" s="170"/>
      <c r="I3" s="170"/>
      <c r="J3" s="170"/>
      <c r="K3" s="170"/>
      <c r="L3" s="236">
        <v>2010</v>
      </c>
      <c r="M3" s="236">
        <v>2011</v>
      </c>
      <c r="N3" s="236">
        <v>2012</v>
      </c>
      <c r="O3" s="236">
        <v>2013</v>
      </c>
      <c r="P3" s="236">
        <v>2014</v>
      </c>
      <c r="Q3" s="236">
        <v>2015</v>
      </c>
      <c r="R3" s="236">
        <v>2016</v>
      </c>
      <c r="S3" s="236">
        <v>2017</v>
      </c>
      <c r="T3" s="236">
        <v>2018</v>
      </c>
      <c r="U3" s="236">
        <v>2019</v>
      </c>
      <c r="V3" s="236">
        <v>2020</v>
      </c>
      <c r="W3" s="236">
        <v>2021</v>
      </c>
      <c r="X3" s="236">
        <v>2022</v>
      </c>
      <c r="Y3" s="237">
        <v>2023</v>
      </c>
      <c r="Z3" s="238">
        <v>2024</v>
      </c>
      <c r="AB3" s="239" t="s">
        <v>3</v>
      </c>
      <c r="AC3" s="239" t="s">
        <v>4</v>
      </c>
      <c r="AD3" s="239" t="s">
        <v>5</v>
      </c>
      <c r="AE3" s="239">
        <v>2023</v>
      </c>
      <c r="AF3" s="240" t="s">
        <v>6</v>
      </c>
      <c r="AG3" s="240" t="s">
        <v>7</v>
      </c>
      <c r="AH3" s="241" t="s">
        <v>8</v>
      </c>
      <c r="AI3" s="242">
        <v>2024</v>
      </c>
    </row>
    <row r="4" spans="1:35" s="231" customFormat="1" x14ac:dyDescent="0.35">
      <c r="A4"/>
      <c r="B4" s="6" t="s">
        <v>9</v>
      </c>
      <c r="C4" s="158"/>
      <c r="D4" s="158"/>
      <c r="E4" s="158"/>
      <c r="F4" s="158"/>
      <c r="G4" s="158"/>
      <c r="H4" s="158"/>
      <c r="I4" s="158"/>
      <c r="J4" s="158"/>
      <c r="K4" s="158"/>
    </row>
    <row r="5" spans="1:35" s="231" customFormat="1" x14ac:dyDescent="0.35">
      <c r="A5"/>
      <c r="B5" t="s">
        <v>430</v>
      </c>
      <c r="C5" s="78"/>
      <c r="D5" s="78"/>
      <c r="E5" s="78"/>
      <c r="F5" s="78"/>
      <c r="G5" s="78"/>
      <c r="H5" s="78"/>
      <c r="I5" s="78"/>
      <c r="J5" s="78"/>
      <c r="K5" s="78"/>
      <c r="L5" s="243">
        <v>1.33</v>
      </c>
      <c r="M5" s="243">
        <v>1.39</v>
      </c>
      <c r="N5" s="243">
        <v>1.28</v>
      </c>
      <c r="O5" s="243">
        <v>1.33</v>
      </c>
      <c r="P5" s="243">
        <v>1.33</v>
      </c>
      <c r="Q5" s="243">
        <v>1.1100000000000001</v>
      </c>
      <c r="R5" s="243">
        <v>1.1100000000000001</v>
      </c>
      <c r="S5" s="243">
        <v>1.1299999999999999</v>
      </c>
      <c r="T5" s="243">
        <v>1.18</v>
      </c>
      <c r="U5" s="243">
        <v>1.1200000000000001</v>
      </c>
      <c r="V5" s="243">
        <v>1.1399999999999999</v>
      </c>
      <c r="W5" s="243">
        <v>1.18</v>
      </c>
      <c r="X5" s="243" vm="24">
        <v>1.0530489999999999</v>
      </c>
      <c r="Y5" s="243" vm="634">
        <f>AE5</f>
        <v>1.081269</v>
      </c>
      <c r="Z5" s="243" vm="650">
        <f>AI5</f>
        <v>1.0823799999999999</v>
      </c>
      <c r="AB5" s="243" vm="41">
        <v>1.0730059999999999</v>
      </c>
      <c r="AC5" s="243" vm="848">
        <v>1.080657</v>
      </c>
      <c r="AD5" s="243" vm="721">
        <v>1.0832919999999999</v>
      </c>
      <c r="AE5" s="243" vm="634">
        <v>1.081269</v>
      </c>
      <c r="AF5" s="243" vm="614">
        <v>1.0857870000000001</v>
      </c>
      <c r="AG5" s="243" vm="438">
        <v>1.0812520000000001</v>
      </c>
      <c r="AH5" s="243" vm="568">
        <v>1.0871280000000001</v>
      </c>
      <c r="AI5" s="243" vm="650">
        <v>1.0823799999999999</v>
      </c>
    </row>
    <row r="6" spans="1:35" s="231" customFormat="1" x14ac:dyDescent="0.35">
      <c r="A6"/>
      <c r="B6" t="s">
        <v>431</v>
      </c>
      <c r="C6" s="78"/>
      <c r="D6" s="78"/>
      <c r="E6" s="78"/>
      <c r="F6" s="78"/>
      <c r="G6" s="78"/>
      <c r="H6" s="78"/>
      <c r="I6" s="78"/>
      <c r="J6" s="78"/>
      <c r="K6" s="78"/>
      <c r="L6" s="243">
        <v>1.34</v>
      </c>
      <c r="M6" s="243">
        <v>1.29</v>
      </c>
      <c r="N6" s="243">
        <v>1.32</v>
      </c>
      <c r="O6" s="243">
        <v>1.38</v>
      </c>
      <c r="P6" s="243">
        <v>1.21</v>
      </c>
      <c r="Q6" s="243">
        <v>1.0900000000000001</v>
      </c>
      <c r="R6" s="243">
        <v>1.05</v>
      </c>
      <c r="S6" s="243">
        <v>1.2</v>
      </c>
      <c r="T6" s="243">
        <v>1.1399999999999999</v>
      </c>
      <c r="U6" s="243">
        <v>1.1200000000000001</v>
      </c>
      <c r="V6" s="243">
        <v>1.23</v>
      </c>
      <c r="W6" s="243">
        <v>1.1299999999999999</v>
      </c>
      <c r="X6" s="243" vm="26">
        <v>1.0666</v>
      </c>
      <c r="Y6" s="243" vm="845">
        <f>AE6</f>
        <v>1.105</v>
      </c>
      <c r="Z6" s="243">
        <f>AI6</f>
        <v>1.0388999999999999</v>
      </c>
      <c r="AB6" s="243" vm="42">
        <v>1.0874999999999999</v>
      </c>
      <c r="AC6" s="243" vm="849">
        <v>1.0866</v>
      </c>
      <c r="AD6" s="243" vm="634">
        <v>1.0593999999999999</v>
      </c>
      <c r="AE6" s="243" vm="845">
        <v>1.105</v>
      </c>
      <c r="AF6" s="243" vm="636">
        <v>1.0810999999999999</v>
      </c>
      <c r="AG6" s="243" vm="639">
        <v>1.0705</v>
      </c>
      <c r="AH6" s="243" vm="570">
        <v>1.1195999999999999</v>
      </c>
      <c r="AI6" s="243">
        <v>1.0388999999999999</v>
      </c>
    </row>
    <row r="7" spans="1:35" s="231" customFormat="1" x14ac:dyDescent="0.35">
      <c r="A7"/>
      <c r="B7"/>
      <c r="C7" s="78"/>
      <c r="D7" s="78"/>
      <c r="E7" s="78"/>
      <c r="F7" s="78"/>
      <c r="G7" s="78"/>
      <c r="H7" s="78"/>
      <c r="I7" s="78"/>
      <c r="J7" s="78"/>
      <c r="K7" s="78"/>
      <c r="AG7" s="243"/>
      <c r="AH7" s="243"/>
      <c r="AI7" s="243"/>
    </row>
    <row r="8" spans="1:35" s="231" customFormat="1" x14ac:dyDescent="0.35">
      <c r="A8"/>
      <c r="B8" s="6" t="s">
        <v>10</v>
      </c>
      <c r="C8" s="158"/>
      <c r="D8" s="158"/>
      <c r="E8" s="158"/>
      <c r="F8" s="158"/>
      <c r="G8" s="158"/>
      <c r="H8" s="158"/>
      <c r="I8" s="158"/>
      <c r="J8" s="158"/>
      <c r="K8" s="158"/>
      <c r="AG8" s="243"/>
      <c r="AH8" s="243"/>
      <c r="AI8" s="243"/>
    </row>
    <row r="9" spans="1:35" s="231" customFormat="1" x14ac:dyDescent="0.35">
      <c r="A9"/>
      <c r="B9" t="s">
        <v>432</v>
      </c>
      <c r="C9" s="78"/>
      <c r="D9" s="78"/>
      <c r="E9" s="78"/>
      <c r="F9" s="78"/>
      <c r="G9" s="78"/>
      <c r="H9" s="78"/>
      <c r="I9" s="78"/>
      <c r="J9" s="78"/>
      <c r="K9" s="78"/>
      <c r="L9" s="243">
        <v>2.33</v>
      </c>
      <c r="M9" s="243">
        <v>2.33</v>
      </c>
      <c r="N9" s="243">
        <v>2.5099999999999998</v>
      </c>
      <c r="O9" s="243">
        <v>2.87</v>
      </c>
      <c r="P9" s="243">
        <v>3.12</v>
      </c>
      <c r="Q9" s="243">
        <v>3.7</v>
      </c>
      <c r="R9" s="243">
        <v>3.86</v>
      </c>
      <c r="S9" s="243">
        <v>3.6</v>
      </c>
      <c r="T9" s="243">
        <v>4.3099999999999996</v>
      </c>
      <c r="U9" s="243">
        <v>4.41</v>
      </c>
      <c r="V9" s="243">
        <v>5.89</v>
      </c>
      <c r="W9" s="243">
        <v>6.38</v>
      </c>
      <c r="X9" s="243" vm="25">
        <v>5.4399040000000003</v>
      </c>
      <c r="Y9" s="243" vm="844">
        <f>AE9</f>
        <v>5.4010090000000002</v>
      </c>
      <c r="Z9" s="243">
        <f>AI9</f>
        <v>5.8282829999999999</v>
      </c>
      <c r="AB9" s="243" vm="43">
        <v>5.5750489999999999</v>
      </c>
      <c r="AC9" s="243" vm="847">
        <v>5.4826870000000003</v>
      </c>
      <c r="AD9" s="243" vm="210">
        <v>5.4245159999999997</v>
      </c>
      <c r="AE9" s="243" vm="844">
        <v>5.4010090000000002</v>
      </c>
      <c r="AF9" s="243" vm="635">
        <v>5.3752269999999998</v>
      </c>
      <c r="AG9" s="243" vm="638">
        <v>5.4922060000000004</v>
      </c>
      <c r="AH9" s="243" vm="569">
        <v>5.6977820000000001</v>
      </c>
      <c r="AI9" s="243">
        <v>5.8282829999999999</v>
      </c>
    </row>
    <row r="10" spans="1:35" s="231" customFormat="1" x14ac:dyDescent="0.35">
      <c r="A10"/>
      <c r="B10" t="s">
        <v>433</v>
      </c>
      <c r="C10" s="78"/>
      <c r="D10" s="78"/>
      <c r="E10" s="78"/>
      <c r="F10" s="78"/>
      <c r="G10" s="78"/>
      <c r="H10" s="78"/>
      <c r="I10" s="78"/>
      <c r="J10" s="78"/>
      <c r="K10" s="78"/>
      <c r="L10" s="243">
        <v>2.42</v>
      </c>
      <c r="M10" s="243">
        <v>2.42</v>
      </c>
      <c r="N10" s="243">
        <v>2.7</v>
      </c>
      <c r="O10" s="243">
        <v>3.26</v>
      </c>
      <c r="P10" s="243">
        <v>3.22</v>
      </c>
      <c r="Q10" s="243">
        <v>4.3099999999999996</v>
      </c>
      <c r="R10" s="243">
        <v>3.43</v>
      </c>
      <c r="S10" s="243">
        <v>3.97</v>
      </c>
      <c r="T10" s="243">
        <v>4.4400000000000004</v>
      </c>
      <c r="U10" s="243">
        <v>4.5199999999999996</v>
      </c>
      <c r="V10" s="243">
        <v>6.37</v>
      </c>
      <c r="W10" s="243">
        <v>6.31</v>
      </c>
      <c r="X10" s="243" vm="27">
        <v>5.6386000000000003</v>
      </c>
      <c r="Y10" s="243" vm="846">
        <f>AE10</f>
        <v>5.3617999999999997</v>
      </c>
      <c r="Z10" s="243">
        <f>AI10</f>
        <v>6.4253</v>
      </c>
      <c r="AB10" s="243" vm="44">
        <v>5.5157999999999996</v>
      </c>
      <c r="AC10" s="243" vm="633">
        <v>5.2788000000000004</v>
      </c>
      <c r="AD10" s="243" vm="844">
        <v>5.3064999999999998</v>
      </c>
      <c r="AE10" s="243" vm="846">
        <v>5.3617999999999997</v>
      </c>
      <c r="AF10" s="243" vm="637">
        <v>5.4032</v>
      </c>
      <c r="AG10" s="243" vm="640">
        <v>5.8914999999999997</v>
      </c>
      <c r="AH10" s="243" vm="571">
        <v>6.0503999999999998</v>
      </c>
      <c r="AI10" s="243">
        <v>6.4253</v>
      </c>
    </row>
    <row r="11" spans="1:35" s="231" customFormat="1" x14ac:dyDescent="0.35">
      <c r="A11"/>
      <c r="B11"/>
      <c r="C11" s="78"/>
      <c r="D11" s="78"/>
      <c r="E11" s="78"/>
      <c r="F11" s="78"/>
      <c r="G11" s="78"/>
      <c r="H11" s="78"/>
      <c r="I11" s="78"/>
      <c r="J11" s="78"/>
      <c r="K11" s="78"/>
    </row>
    <row r="12" spans="1:35" s="231" customFormat="1" ht="35" x14ac:dyDescent="0.35">
      <c r="A12"/>
      <c r="B12" s="168" t="s">
        <v>11</v>
      </c>
      <c r="C12" s="78"/>
      <c r="D12" s="78"/>
      <c r="E12" s="78"/>
      <c r="F12" s="78"/>
      <c r="G12" s="78"/>
      <c r="H12" s="78"/>
      <c r="I12" s="78"/>
      <c r="J12" s="78"/>
      <c r="K12" s="78"/>
    </row>
    <row r="13" spans="1:35" s="231" customFormat="1" x14ac:dyDescent="0.35">
      <c r="A13"/>
      <c r="B13" s="162" t="s">
        <v>11</v>
      </c>
      <c r="C13" s="170"/>
      <c r="D13" s="170"/>
      <c r="E13" s="170"/>
      <c r="F13" s="170"/>
      <c r="G13" s="170"/>
      <c r="H13" s="170"/>
      <c r="I13" s="170"/>
      <c r="J13" s="170"/>
      <c r="K13" s="170"/>
      <c r="L13" s="236">
        <v>2010</v>
      </c>
      <c r="M13" s="236">
        <v>2011</v>
      </c>
      <c r="N13" s="236">
        <v>2012</v>
      </c>
      <c r="O13" s="236">
        <v>2013</v>
      </c>
      <c r="P13" s="236">
        <v>2014</v>
      </c>
      <c r="Q13" s="236">
        <v>2015</v>
      </c>
      <c r="R13" s="236">
        <v>2016</v>
      </c>
      <c r="S13" s="236">
        <v>2017</v>
      </c>
      <c r="T13" s="236">
        <v>2018</v>
      </c>
      <c r="U13" s="236">
        <v>2019</v>
      </c>
      <c r="V13" s="236">
        <v>2020</v>
      </c>
      <c r="W13" s="236">
        <v>2021</v>
      </c>
      <c r="X13" s="236">
        <v>2022</v>
      </c>
      <c r="Y13" s="237">
        <v>2023</v>
      </c>
      <c r="Z13" s="238">
        <v>2024</v>
      </c>
      <c r="AB13" s="239" t="s">
        <v>3</v>
      </c>
      <c r="AC13" s="239" t="s">
        <v>4</v>
      </c>
      <c r="AD13" s="239" t="s">
        <v>5</v>
      </c>
      <c r="AE13" s="239">
        <v>2023</v>
      </c>
      <c r="AF13" s="240" t="s">
        <v>6</v>
      </c>
      <c r="AG13" s="240" t="s">
        <v>7</v>
      </c>
      <c r="AH13" s="241" t="s">
        <v>8</v>
      </c>
      <c r="AI13" s="242">
        <v>2024</v>
      </c>
    </row>
    <row r="14" spans="1:35" s="231" customFormat="1" x14ac:dyDescent="0.35">
      <c r="A14"/>
      <c r="B14" s="6" t="s">
        <v>12</v>
      </c>
      <c r="C14" s="158"/>
      <c r="D14" s="158"/>
      <c r="E14" s="158"/>
      <c r="F14" s="158"/>
      <c r="G14" s="158"/>
      <c r="H14" s="158"/>
      <c r="I14" s="158"/>
      <c r="J14" s="158"/>
      <c r="K14" s="158"/>
      <c r="L14" s="245">
        <f>'Income Statement'!L75</f>
        <v>3656.5377149999999</v>
      </c>
      <c r="M14" s="245">
        <f>'Income Statement'!M75</f>
        <v>3656.5377149999999</v>
      </c>
      <c r="N14" s="245">
        <f>'Income Statement'!N75</f>
        <v>3656.5377149999999</v>
      </c>
      <c r="O14" s="245">
        <f>'Income Statement'!O75</f>
        <v>3656.5377149999999</v>
      </c>
      <c r="P14" s="245">
        <f>'Income Statement'!P75</f>
        <v>3656.5377149999999</v>
      </c>
      <c r="Q14" s="245">
        <f>'Income Statement'!Q75</f>
        <v>3656.5377149999999</v>
      </c>
      <c r="R14" s="245">
        <f>'Income Statement'!R75</f>
        <v>3656.5377149999999</v>
      </c>
      <c r="S14" s="245">
        <f>'Income Statement'!S75</f>
        <v>3656.5377149999999</v>
      </c>
      <c r="T14" s="245">
        <f>'Income Statement'!T75</f>
        <v>3656.5377149999999</v>
      </c>
      <c r="U14" s="245">
        <f>'Income Statement'!U75</f>
        <v>3656.5377149999999</v>
      </c>
      <c r="V14" s="245">
        <f>'Income Statement'!V75</f>
        <v>3965.681012</v>
      </c>
      <c r="W14" s="245">
        <f>'Income Statement'!W75</f>
        <v>3965.681012</v>
      </c>
      <c r="X14" s="245">
        <f>'Income Statement'!X75</f>
        <v>3965.681012</v>
      </c>
      <c r="Y14" s="245">
        <f>'Income Statement'!Y75</f>
        <v>4184.0209999999997</v>
      </c>
      <c r="Z14" s="245">
        <f>'Income Statement'!Z75</f>
        <v>4184.021624</v>
      </c>
      <c r="AA14" s="245"/>
      <c r="AB14" s="245">
        <f>'Income Statement'!AB75</f>
        <v>4184.0209999999997</v>
      </c>
      <c r="AC14" s="245">
        <f>'Income Statement'!AC75</f>
        <v>4184.0209999999997</v>
      </c>
      <c r="AD14" s="245">
        <f>'Income Statement'!AD75</f>
        <v>4184.0209999999997</v>
      </c>
      <c r="AE14" s="245">
        <f>'Income Statement'!AE75</f>
        <v>4184.0209999999997</v>
      </c>
      <c r="AF14" s="245">
        <f>'Income Statement'!AF75</f>
        <v>4184.021624</v>
      </c>
      <c r="AG14" s="245">
        <f>'Income Statement'!AG75</f>
        <v>4184.021624</v>
      </c>
      <c r="AH14" s="245">
        <f>'Income Statement'!AH75</f>
        <v>4184.021624</v>
      </c>
      <c r="AI14" s="245">
        <f>'Income Statement'!AI75</f>
        <v>4184.021624</v>
      </c>
    </row>
    <row r="15" spans="1:35" s="231" customFormat="1" x14ac:dyDescent="0.35">
      <c r="A15"/>
      <c r="B15" t="s">
        <v>13</v>
      </c>
      <c r="C15" s="78"/>
      <c r="D15" s="78"/>
      <c r="E15" s="78"/>
      <c r="F15" s="78"/>
      <c r="G15" s="78"/>
      <c r="H15" s="78"/>
      <c r="I15" s="78"/>
      <c r="J15" s="78"/>
      <c r="K15" s="78"/>
      <c r="L15" s="246" t="s">
        <v>14</v>
      </c>
      <c r="M15" s="246" t="s">
        <v>14</v>
      </c>
      <c r="N15" s="245">
        <v>31.904523000000001</v>
      </c>
      <c r="O15" s="245">
        <v>27.597268</v>
      </c>
      <c r="P15" s="245">
        <v>23.257999999999999</v>
      </c>
      <c r="Q15" s="245">
        <v>21.424972</v>
      </c>
      <c r="R15" s="245">
        <v>21.384398000000001</v>
      </c>
      <c r="S15" s="245">
        <v>21.906324000000001</v>
      </c>
      <c r="T15" s="245">
        <v>21.771965999999999</v>
      </c>
      <c r="U15" s="245">
        <v>21.405346999999999</v>
      </c>
      <c r="V15" s="245">
        <v>19.600000000000001</v>
      </c>
      <c r="W15" s="245">
        <v>19.103158000000001</v>
      </c>
      <c r="X15" s="245">
        <v>18.616167000000001</v>
      </c>
      <c r="Y15" s="245">
        <f>AE15</f>
        <v>22.448920000000001</v>
      </c>
      <c r="Z15" s="245">
        <f>AI15</f>
        <v>20.111841999999999</v>
      </c>
      <c r="AA15" s="245"/>
      <c r="AB15" s="245">
        <v>18.616167000000001</v>
      </c>
      <c r="AC15" s="245">
        <v>18.616167000000001</v>
      </c>
      <c r="AD15" s="245">
        <v>18.024367000000002</v>
      </c>
      <c r="AE15" s="245">
        <v>22.448920000000001</v>
      </c>
      <c r="AF15" s="245">
        <v>22.046182999999999</v>
      </c>
      <c r="AG15" s="245">
        <v>20.111841999999999</v>
      </c>
      <c r="AH15" s="245">
        <v>20.111841999999999</v>
      </c>
      <c r="AI15" s="245">
        <v>20.111841999999999</v>
      </c>
    </row>
    <row r="16" spans="1:35" s="231" customFormat="1" x14ac:dyDescent="0.35">
      <c r="A16"/>
      <c r="B16"/>
      <c r="C16" s="78"/>
      <c r="D16" s="78"/>
      <c r="E16" s="78"/>
      <c r="F16" s="78"/>
      <c r="G16" s="78"/>
      <c r="H16" s="78"/>
      <c r="I16" s="78"/>
      <c r="J16" s="78"/>
      <c r="K16" s="78"/>
      <c r="L16" s="243"/>
      <c r="M16" s="243"/>
      <c r="N16" s="243"/>
      <c r="O16" s="243"/>
      <c r="P16" s="243"/>
      <c r="Q16" s="243"/>
      <c r="R16" s="243"/>
      <c r="S16" s="243"/>
      <c r="T16" s="243"/>
      <c r="U16" s="243"/>
      <c r="AB16" s="243"/>
      <c r="AC16" s="243"/>
      <c r="AD16" s="243"/>
      <c r="AG16" s="245"/>
    </row>
    <row r="17" spans="1:35" s="231" customFormat="1" x14ac:dyDescent="0.35">
      <c r="A17"/>
      <c r="B17" t="s">
        <v>15</v>
      </c>
      <c r="C17" s="78"/>
      <c r="D17" s="78"/>
      <c r="E17" s="78"/>
      <c r="F17" s="78"/>
      <c r="G17" s="78"/>
      <c r="H17" s="78"/>
      <c r="I17" s="78"/>
      <c r="J17" s="78"/>
      <c r="K17" s="78"/>
      <c r="L17" s="245">
        <f t="shared" ref="L17:U17" si="0">872308162/1000000</f>
        <v>872.30816200000004</v>
      </c>
      <c r="M17" s="245">
        <f t="shared" si="0"/>
        <v>872.30816200000004</v>
      </c>
      <c r="N17" s="245">
        <f t="shared" si="0"/>
        <v>872.30816200000004</v>
      </c>
      <c r="O17" s="245">
        <f t="shared" si="0"/>
        <v>872.30816200000004</v>
      </c>
      <c r="P17" s="245">
        <f t="shared" si="0"/>
        <v>872.30816200000004</v>
      </c>
      <c r="Q17" s="245">
        <f t="shared" si="0"/>
        <v>872.30816200000004</v>
      </c>
      <c r="R17" s="245">
        <f t="shared" si="0"/>
        <v>872.30816200000004</v>
      </c>
      <c r="S17" s="245">
        <f t="shared" si="0"/>
        <v>872.30816200000004</v>
      </c>
      <c r="T17" s="245">
        <f t="shared" si="0"/>
        <v>872.30816200000004</v>
      </c>
      <c r="U17" s="245">
        <f t="shared" si="0"/>
        <v>872.30816200000004</v>
      </c>
      <c r="V17" s="245">
        <f>872308162/1000000</f>
        <v>872.30816200000004</v>
      </c>
      <c r="W17" s="245">
        <f>960558162/1000000</f>
        <v>960.55816200000004</v>
      </c>
      <c r="X17" s="245">
        <v>960.55816200000004</v>
      </c>
      <c r="Y17" s="245">
        <f>AE17</f>
        <v>1023.978101</v>
      </c>
      <c r="Z17" s="245">
        <f>AI17</f>
        <v>1039.855871</v>
      </c>
      <c r="AB17" s="245">
        <f>(960558162/1000000)+50968400/1000000</f>
        <v>1011.526562</v>
      </c>
      <c r="AC17" s="7">
        <f>1023978101/1000000</f>
        <v>1023.978101</v>
      </c>
      <c r="AD17" s="7">
        <f>1023978101/1000000</f>
        <v>1023.978101</v>
      </c>
      <c r="AE17" s="7">
        <f>1023978101/1000000</f>
        <v>1023.978101</v>
      </c>
      <c r="AF17" s="7">
        <f>1023978101/1000000</f>
        <v>1023.978101</v>
      </c>
      <c r="AG17" s="245">
        <f>1039855871/1000000</f>
        <v>1039.855871</v>
      </c>
      <c r="AH17" s="245">
        <f>1039855871/1000000</f>
        <v>1039.855871</v>
      </c>
      <c r="AI17" s="245">
        <f>1039855871/1000000</f>
        <v>1039.855871</v>
      </c>
    </row>
    <row r="18" spans="1:35" s="231" customFormat="1" x14ac:dyDescent="0.35">
      <c r="A18"/>
      <c r="B18" s="6" t="s">
        <v>16</v>
      </c>
      <c r="C18" s="158"/>
      <c r="D18" s="158"/>
      <c r="E18" s="158"/>
      <c r="F18" s="158"/>
      <c r="G18" s="158"/>
      <c r="H18" s="158"/>
      <c r="I18" s="158"/>
      <c r="J18" s="158"/>
      <c r="K18" s="158"/>
      <c r="L18" s="245">
        <f t="shared" ref="L18:Q18" si="1">L17*L19</f>
        <v>676.30051799860007</v>
      </c>
      <c r="M18" s="245">
        <f t="shared" si="1"/>
        <v>676.30051799860007</v>
      </c>
      <c r="N18" s="245">
        <f t="shared" si="1"/>
        <v>676.30051799860007</v>
      </c>
      <c r="O18" s="245">
        <f t="shared" si="1"/>
        <v>676.30051799860007</v>
      </c>
      <c r="P18" s="245">
        <f t="shared" si="1"/>
        <v>676.30051799860007</v>
      </c>
      <c r="Q18" s="245">
        <f t="shared" si="1"/>
        <v>676.30051799860007</v>
      </c>
      <c r="R18" s="245">
        <f>R17*R19</f>
        <v>676.30051799860007</v>
      </c>
      <c r="S18" s="245">
        <f>720191372/1000000</f>
        <v>720.191372</v>
      </c>
      <c r="T18" s="245">
        <f>720191372/1000000</f>
        <v>720.191372</v>
      </c>
      <c r="U18" s="245">
        <f>720191372/1000000</f>
        <v>720.191372</v>
      </c>
      <c r="V18" s="245">
        <f>720191372/1000000</f>
        <v>720.191372</v>
      </c>
      <c r="W18" s="245">
        <f>720191372/1000000</f>
        <v>720.191372</v>
      </c>
      <c r="X18" s="245">
        <v>720.191372</v>
      </c>
      <c r="Y18" s="245">
        <f>AE18</f>
        <v>729.79392199999995</v>
      </c>
      <c r="Z18" s="245">
        <f>AI18</f>
        <v>741.37795200000005</v>
      </c>
      <c r="AB18" s="245">
        <f t="shared" ref="AB18" si="2">720191372/1000000</f>
        <v>720.191372</v>
      </c>
      <c r="AC18" s="7">
        <f>729793922/1000000</f>
        <v>729.79392199999995</v>
      </c>
      <c r="AD18" s="7">
        <f>729793922/1000000</f>
        <v>729.79392199999995</v>
      </c>
      <c r="AE18" s="7">
        <f>729793922/1000000</f>
        <v>729.79392199999995</v>
      </c>
      <c r="AF18" s="7">
        <f>729793922/1000000</f>
        <v>729.79392199999995</v>
      </c>
      <c r="AG18" s="245">
        <f>741377952/1000000</f>
        <v>741.37795200000005</v>
      </c>
      <c r="AH18" s="245">
        <f>741377952/1000000</f>
        <v>741.37795200000005</v>
      </c>
      <c r="AI18" s="245">
        <f>741377952/1000000</f>
        <v>741.37795200000005</v>
      </c>
    </row>
    <row r="19" spans="1:35" s="231" customFormat="1" x14ac:dyDescent="0.35">
      <c r="A19"/>
      <c r="B19" t="s">
        <v>17</v>
      </c>
      <c r="C19" s="78"/>
      <c r="D19" s="78"/>
      <c r="E19" s="78"/>
      <c r="F19" s="78"/>
      <c r="G19" s="78"/>
      <c r="H19" s="78"/>
      <c r="I19" s="78"/>
      <c r="J19" s="78"/>
      <c r="K19" s="78"/>
      <c r="L19" s="331">
        <v>0.77529999999999999</v>
      </c>
      <c r="M19" s="331">
        <v>0.77529999999999999</v>
      </c>
      <c r="N19" s="331">
        <v>0.77529999999999999</v>
      </c>
      <c r="O19" s="331">
        <v>0.77529999999999999</v>
      </c>
      <c r="P19" s="331">
        <v>0.77529999999999999</v>
      </c>
      <c r="Q19" s="331">
        <v>0.77529999999999999</v>
      </c>
      <c r="R19" s="331">
        <v>0.77529999999999999</v>
      </c>
      <c r="S19" s="331">
        <v>0.82599999999999996</v>
      </c>
      <c r="T19" s="331">
        <f t="shared" ref="T19:W19" si="3">T18/T17</f>
        <v>0.82561576673634285</v>
      </c>
      <c r="U19" s="331">
        <f t="shared" si="3"/>
        <v>0.82561576673634285</v>
      </c>
      <c r="V19" s="331">
        <f t="shared" si="3"/>
        <v>0.82561576673634285</v>
      </c>
      <c r="W19" s="331">
        <f t="shared" si="3"/>
        <v>0.74976341932327462</v>
      </c>
      <c r="X19" s="331">
        <v>0.74976341932327462</v>
      </c>
      <c r="Y19" s="331">
        <f>Y18/Y17</f>
        <v>0.71270461867035562</v>
      </c>
      <c r="Z19" s="331">
        <f>Z18/Z17</f>
        <v>0.71296222166542933</v>
      </c>
      <c r="AB19" s="299">
        <f t="shared" ref="AB19:AF19" si="4">AB18/AB17</f>
        <v>0.71198463693927194</v>
      </c>
      <c r="AC19" s="187">
        <f t="shared" si="4"/>
        <v>0.71270461867035562</v>
      </c>
      <c r="AD19" s="187">
        <f t="shared" si="4"/>
        <v>0.71270461867035562</v>
      </c>
      <c r="AE19" s="187">
        <f t="shared" si="4"/>
        <v>0.71270461867035562</v>
      </c>
      <c r="AF19" s="187">
        <f t="shared" si="4"/>
        <v>0.71270461867035562</v>
      </c>
      <c r="AG19" s="299">
        <f>AG18/AG17</f>
        <v>0.71296222166542933</v>
      </c>
      <c r="AH19" s="331">
        <f>AH18/AH17</f>
        <v>0.71296222166542933</v>
      </c>
      <c r="AI19" s="331">
        <f>AI18/AI17</f>
        <v>0.71296222166542933</v>
      </c>
    </row>
    <row r="20" spans="1:35" s="231" customFormat="1" x14ac:dyDescent="0.35">
      <c r="A20"/>
      <c r="B20"/>
      <c r="C20" s="78"/>
      <c r="D20" s="78"/>
      <c r="E20" s="78"/>
      <c r="F20" s="78"/>
      <c r="G20" s="78"/>
      <c r="H20" s="78"/>
      <c r="I20" s="78"/>
      <c r="J20" s="78"/>
      <c r="K20" s="78"/>
      <c r="L20" s="243"/>
      <c r="M20" s="243"/>
      <c r="N20" s="243"/>
      <c r="O20" s="243"/>
      <c r="P20" s="243"/>
      <c r="Q20" s="243"/>
      <c r="R20" s="243"/>
      <c r="S20" s="243"/>
      <c r="T20" s="243"/>
      <c r="U20" s="243"/>
    </row>
    <row r="21" spans="1:35" s="231" customFormat="1" x14ac:dyDescent="0.35">
      <c r="A21"/>
      <c r="B21" t="s">
        <v>18</v>
      </c>
      <c r="C21" s="78"/>
      <c r="D21" s="78"/>
      <c r="E21" s="78"/>
      <c r="F21" s="78"/>
      <c r="G21" s="78"/>
      <c r="H21" s="78"/>
      <c r="I21" s="78"/>
      <c r="J21" s="78"/>
      <c r="K21" s="78"/>
      <c r="L21" s="245">
        <v>158.805204</v>
      </c>
      <c r="M21" s="245">
        <v>158.805204</v>
      </c>
      <c r="N21" s="245">
        <v>476.41561200000001</v>
      </c>
      <c r="O21" s="245">
        <v>476.41561200000001</v>
      </c>
      <c r="P21" s="245">
        <v>476.41561200000001</v>
      </c>
      <c r="Q21" s="245">
        <v>476.41561200000001</v>
      </c>
      <c r="R21" s="245">
        <f t="shared" ref="R21:U21" si="5">606850394/1000000</f>
        <v>606.85039400000005</v>
      </c>
      <c r="S21" s="245">
        <f t="shared" si="5"/>
        <v>606.85039400000005</v>
      </c>
      <c r="T21" s="245">
        <f t="shared" si="5"/>
        <v>606.85039400000005</v>
      </c>
      <c r="U21" s="245">
        <f t="shared" si="5"/>
        <v>606.85039400000005</v>
      </c>
      <c r="V21" s="245">
        <f>606850394/1000000</f>
        <v>606.85039400000005</v>
      </c>
      <c r="W21" s="245">
        <f>581165268/1000000</f>
        <v>581.16526799999997</v>
      </c>
      <c r="X21" s="245">
        <v>581.16526799999997</v>
      </c>
      <c r="Y21" s="245">
        <f>AE21</f>
        <v>581.16526799999997</v>
      </c>
      <c r="Z21" s="245">
        <f>AI21</f>
        <v>581.16526799999997</v>
      </c>
      <c r="AB21" s="245">
        <v>581.16526799999997</v>
      </c>
      <c r="AC21" s="245">
        <v>581.16526799999997</v>
      </c>
      <c r="AD21" s="246">
        <v>581.16526799999997</v>
      </c>
      <c r="AE21" s="246">
        <v>581.16526799999997</v>
      </c>
      <c r="AF21" s="245">
        <v>581.16526799999997</v>
      </c>
      <c r="AG21" s="245">
        <v>581.16526799999997</v>
      </c>
      <c r="AH21" s="245">
        <v>581.16526799999997</v>
      </c>
      <c r="AI21" s="245">
        <v>581.16526799999997</v>
      </c>
    </row>
    <row r="22" spans="1:35" s="231" customFormat="1" x14ac:dyDescent="0.35">
      <c r="A22"/>
      <c r="B22" s="6" t="s">
        <v>16</v>
      </c>
      <c r="C22" s="78"/>
      <c r="D22" s="78"/>
      <c r="E22" s="78"/>
      <c r="F22" s="78"/>
      <c r="G22" s="78"/>
      <c r="H22" s="78"/>
      <c r="I22" s="78"/>
      <c r="J22" s="78"/>
      <c r="K22" s="78"/>
      <c r="L22" s="245">
        <v>102.90211499999999</v>
      </c>
      <c r="M22" s="245">
        <v>80.990655000000004</v>
      </c>
      <c r="N22" s="245">
        <v>242.97196500000001</v>
      </c>
      <c r="O22" s="245">
        <v>242.97196500000001</v>
      </c>
      <c r="P22" s="245">
        <v>242.97196500000001</v>
      </c>
      <c r="Q22" s="245">
        <v>242.97196500000001</v>
      </c>
      <c r="R22" s="245">
        <v>310.76989400000002</v>
      </c>
      <c r="S22" s="245">
        <v>310.76989400000002</v>
      </c>
      <c r="T22" s="245">
        <v>310.76989400000002</v>
      </c>
      <c r="U22" s="245">
        <v>310.76989400000002</v>
      </c>
      <c r="V22" s="245">
        <v>319.444794</v>
      </c>
      <c r="W22" s="245">
        <v>322.794194</v>
      </c>
      <c r="X22" s="245">
        <v>325.72599400000001</v>
      </c>
      <c r="Y22" s="245">
        <f>AE22</f>
        <v>581.16526799999997</v>
      </c>
      <c r="Z22" s="245">
        <f>AI22</f>
        <v>581.16526799999997</v>
      </c>
      <c r="AB22" s="245">
        <v>325.72599400000001</v>
      </c>
      <c r="AC22" s="245">
        <v>325.72599400000001</v>
      </c>
      <c r="AD22" s="246">
        <v>581.16526799999997</v>
      </c>
      <c r="AE22" s="246">
        <v>581.16526799999997</v>
      </c>
      <c r="AF22" s="245">
        <v>581.16526799999997</v>
      </c>
      <c r="AG22" s="245">
        <v>581.16526799999997</v>
      </c>
      <c r="AH22" s="245">
        <v>581.16526799999997</v>
      </c>
      <c r="AI22" s="245">
        <v>581.16526799999997</v>
      </c>
    </row>
    <row r="23" spans="1:35" s="231" customFormat="1" x14ac:dyDescent="0.35">
      <c r="A23"/>
      <c r="B23" t="s">
        <v>17</v>
      </c>
      <c r="C23" s="78"/>
      <c r="D23" s="78"/>
      <c r="E23" s="78"/>
      <c r="F23" s="78"/>
      <c r="G23" s="78"/>
      <c r="H23" s="78"/>
      <c r="I23" s="78"/>
      <c r="J23" s="78"/>
      <c r="K23" s="78"/>
      <c r="L23" s="331">
        <f t="shared" ref="L23:Q23" si="6">L22/L21</f>
        <v>0.64797697057836967</v>
      </c>
      <c r="M23" s="331">
        <f t="shared" si="6"/>
        <v>0.51000000604514195</v>
      </c>
      <c r="N23" s="331">
        <f t="shared" si="6"/>
        <v>0.51000000604514195</v>
      </c>
      <c r="O23" s="331">
        <f t="shared" si="6"/>
        <v>0.51000000604514195</v>
      </c>
      <c r="P23" s="331">
        <f t="shared" si="6"/>
        <v>0.51000000604514195</v>
      </c>
      <c r="Q23" s="331">
        <f t="shared" si="6"/>
        <v>0.51000000604514195</v>
      </c>
      <c r="R23" s="331">
        <f t="shared" ref="R23:T23" si="7">R22/R21</f>
        <v>0.51210297805294003</v>
      </c>
      <c r="S23" s="331">
        <f t="shared" si="7"/>
        <v>0.51210297805294003</v>
      </c>
      <c r="T23" s="331">
        <f t="shared" si="7"/>
        <v>0.51210297805294003</v>
      </c>
      <c r="U23" s="331">
        <f>U22/U21</f>
        <v>0.51210297805294003</v>
      </c>
      <c r="V23" s="331">
        <f>V22/V21</f>
        <v>0.52639793457891371</v>
      </c>
      <c r="W23" s="331">
        <f>W22/W21</f>
        <v>0.55542581735975316</v>
      </c>
      <c r="X23" s="331">
        <v>0.5604705097414735</v>
      </c>
      <c r="Y23" s="331">
        <f>Y22/Y21</f>
        <v>1</v>
      </c>
      <c r="Z23" s="331">
        <f>Z22/Z21</f>
        <v>1</v>
      </c>
      <c r="AB23" s="299">
        <f t="shared" ref="AB23:AG23" si="8">AB22/AB21</f>
        <v>0.5604705097414735</v>
      </c>
      <c r="AC23" s="299">
        <f t="shared" si="8"/>
        <v>0.5604705097414735</v>
      </c>
      <c r="AD23" s="460">
        <f t="shared" si="8"/>
        <v>1</v>
      </c>
      <c r="AE23" s="460">
        <f t="shared" si="8"/>
        <v>1</v>
      </c>
      <c r="AF23" s="460">
        <f t="shared" si="8"/>
        <v>1</v>
      </c>
      <c r="AG23" s="299">
        <f t="shared" si="8"/>
        <v>1</v>
      </c>
      <c r="AH23" s="331">
        <f t="shared" ref="AH23:AI23" si="9">AH22/AH21</f>
        <v>1</v>
      </c>
      <c r="AI23" s="331">
        <f t="shared" si="9"/>
        <v>1</v>
      </c>
    </row>
    <row r="24" spans="1:35" s="231" customFormat="1" x14ac:dyDescent="0.35">
      <c r="A24"/>
      <c r="B24"/>
      <c r="C24" s="78"/>
      <c r="D24" s="78"/>
      <c r="E24" s="78"/>
      <c r="F24" s="78"/>
      <c r="G24" s="78"/>
      <c r="H24" s="78"/>
      <c r="I24" s="78"/>
      <c r="J24" s="78"/>
      <c r="K24" s="78"/>
    </row>
    <row r="25" spans="1:35" x14ac:dyDescent="0.35">
      <c r="AE25" s="7"/>
    </row>
    <row r="26" spans="1:35" x14ac:dyDescent="0.35">
      <c r="AC26" s="1"/>
      <c r="AE26" s="7"/>
      <c r="AF26" s="480"/>
    </row>
    <row r="27" spans="1:35" x14ac:dyDescent="0.35">
      <c r="AE27" s="46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A454-2A80-46C4-BB7E-B1CF42FF6563}">
  <sheetPr>
    <tabColor rgb="FF8CA7AF"/>
  </sheetPr>
  <dimension ref="B1:AT104"/>
  <sheetViews>
    <sheetView showGridLines="0" tabSelected="1" zoomScale="80" zoomScaleNormal="80" workbookViewId="0">
      <pane xSplit="2" ySplit="3" topLeftCell="Y4" activePane="bottomRight" state="frozen"/>
      <selection pane="topRight" activeCell="B2" sqref="B2"/>
      <selection pane="bottomLeft" activeCell="B2" sqref="B2"/>
      <selection pane="bottomRight" activeCell="AF19" sqref="AF19"/>
    </sheetView>
  </sheetViews>
  <sheetFormatPr defaultRowHeight="15" customHeight="1" outlineLevelRow="1" x14ac:dyDescent="0.35"/>
  <cols>
    <col min="1" max="1" width="5.54296875" customWidth="1"/>
    <col min="2" max="2" width="43.453125" customWidth="1"/>
    <col min="3" max="16" width="9.1796875" style="231" customWidth="1"/>
    <col min="17" max="26" width="9.54296875" style="231" customWidth="1"/>
    <col min="27" max="30" width="9.1796875" style="231" customWidth="1"/>
    <col min="31" max="31" width="8.7265625" style="231"/>
    <col min="32" max="34" width="9.1796875" style="231" customWidth="1"/>
    <col min="35" max="35" width="8.7265625" style="231"/>
    <col min="36" max="36" width="10.1796875" style="231" customWidth="1"/>
    <col min="37" max="44" width="9.1796875" style="231" customWidth="1"/>
    <col min="45" max="45" width="9.1796875" style="231"/>
  </cols>
  <sheetData>
    <row r="1" spans="2:46" ht="5.15" customHeight="1" x14ac:dyDescent="0.35">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row>
    <row r="2" spans="2:46" ht="30" customHeight="1" x14ac:dyDescent="0.35">
      <c r="B2" s="168" t="s">
        <v>19</v>
      </c>
      <c r="C2" s="232"/>
      <c r="D2" s="232"/>
      <c r="E2" s="232"/>
      <c r="F2" s="232"/>
      <c r="G2" s="232"/>
      <c r="H2" s="232"/>
      <c r="I2" s="232"/>
      <c r="J2" s="232"/>
      <c r="K2" s="232"/>
      <c r="L2" s="233"/>
      <c r="M2" s="233"/>
      <c r="N2" s="245"/>
      <c r="O2" s="245"/>
      <c r="P2" s="245"/>
      <c r="Q2" s="245"/>
      <c r="R2" s="245"/>
      <c r="T2" s="235"/>
      <c r="U2" s="235"/>
      <c r="V2" s="235"/>
      <c r="W2" s="235">
        <v>0</v>
      </c>
      <c r="X2" s="235">
        <v>0</v>
      </c>
      <c r="Y2" s="235"/>
      <c r="Z2" s="235"/>
    </row>
    <row r="3" spans="2:46" ht="15" customHeight="1" x14ac:dyDescent="0.35">
      <c r="B3" s="163" t="s">
        <v>19</v>
      </c>
      <c r="C3" s="236">
        <v>2001</v>
      </c>
      <c r="D3" s="236">
        <v>2002</v>
      </c>
      <c r="E3" s="236">
        <v>2003</v>
      </c>
      <c r="F3" s="236">
        <v>2004</v>
      </c>
      <c r="G3" s="236">
        <v>2005</v>
      </c>
      <c r="H3" s="236">
        <v>2006</v>
      </c>
      <c r="I3" s="236">
        <v>2007</v>
      </c>
      <c r="J3" s="236">
        <v>2008</v>
      </c>
      <c r="K3" s="236">
        <v>2009</v>
      </c>
      <c r="L3" s="236">
        <v>2010</v>
      </c>
      <c r="M3" s="236">
        <v>2011</v>
      </c>
      <c r="N3" s="236">
        <v>2012</v>
      </c>
      <c r="O3" s="236">
        <v>2013</v>
      </c>
      <c r="P3" s="236">
        <v>2014</v>
      </c>
      <c r="Q3" s="236">
        <v>2015</v>
      </c>
      <c r="R3" s="236">
        <v>2016</v>
      </c>
      <c r="S3" s="236">
        <v>2017</v>
      </c>
      <c r="T3" s="236">
        <v>2018</v>
      </c>
      <c r="U3" s="236">
        <v>2019</v>
      </c>
      <c r="V3" s="236">
        <v>2020</v>
      </c>
      <c r="W3" s="236">
        <v>2021</v>
      </c>
      <c r="X3" s="236">
        <v>2022</v>
      </c>
      <c r="Y3" s="237">
        <v>2023</v>
      </c>
      <c r="Z3" s="238">
        <v>2024</v>
      </c>
      <c r="AA3" s="245"/>
      <c r="AB3" s="239" t="s">
        <v>3</v>
      </c>
      <c r="AC3" s="239" t="s">
        <v>4</v>
      </c>
      <c r="AD3" s="239" t="s">
        <v>5</v>
      </c>
      <c r="AE3" s="239">
        <v>2023</v>
      </c>
      <c r="AF3" s="240" t="s">
        <v>6</v>
      </c>
      <c r="AG3" s="240" t="s">
        <v>7</v>
      </c>
      <c r="AH3" s="240" t="s">
        <v>8</v>
      </c>
      <c r="AI3" s="240">
        <v>2024</v>
      </c>
      <c r="AK3" s="239" t="s">
        <v>3</v>
      </c>
      <c r="AL3" s="239" t="s">
        <v>20</v>
      </c>
      <c r="AM3" s="239" t="s">
        <v>21</v>
      </c>
      <c r="AN3" s="239" t="s">
        <v>22</v>
      </c>
      <c r="AO3" s="240" t="s">
        <v>6</v>
      </c>
      <c r="AP3" s="240" t="s">
        <v>23</v>
      </c>
      <c r="AQ3" s="240" t="s">
        <v>24</v>
      </c>
      <c r="AR3" s="240" t="s">
        <v>25</v>
      </c>
    </row>
    <row r="4" spans="2:46" ht="15" customHeight="1" x14ac:dyDescent="0.35">
      <c r="B4" t="s">
        <v>26</v>
      </c>
      <c r="C4" s="246" t="s">
        <v>14</v>
      </c>
      <c r="D4" s="246" t="s">
        <v>14</v>
      </c>
      <c r="E4" s="246" t="s">
        <v>14</v>
      </c>
      <c r="F4" s="246" t="s">
        <v>14</v>
      </c>
      <c r="G4" s="246" t="s">
        <v>14</v>
      </c>
      <c r="H4" s="246" t="s">
        <v>14</v>
      </c>
      <c r="I4" s="246" t="s">
        <v>14</v>
      </c>
      <c r="J4" s="246" t="s">
        <v>14</v>
      </c>
      <c r="K4" s="246" t="s">
        <v>14</v>
      </c>
      <c r="L4" s="246" t="s">
        <v>14</v>
      </c>
      <c r="M4" s="246" t="s">
        <v>14</v>
      </c>
      <c r="N4" s="246" t="s">
        <v>14</v>
      </c>
      <c r="O4" s="246" t="s">
        <v>14</v>
      </c>
      <c r="P4" s="246" t="s">
        <v>14</v>
      </c>
      <c r="Q4" s="245">
        <v>15517</v>
      </c>
      <c r="R4" s="245">
        <v>14595</v>
      </c>
      <c r="S4" s="245">
        <v>15746</v>
      </c>
      <c r="T4" s="245">
        <v>15278.085902243063</v>
      </c>
      <c r="U4" s="245">
        <v>14333.008747377571</v>
      </c>
      <c r="V4" s="245">
        <v>12448.204728787994</v>
      </c>
      <c r="W4" s="245">
        <v>14982.909467325995</v>
      </c>
      <c r="X4" s="245">
        <v>20650.764386505634</v>
      </c>
      <c r="Y4" s="245">
        <f>AE4</f>
        <v>16202.307922757625</v>
      </c>
      <c r="Z4" s="245">
        <f>AI4</f>
        <v>14965.761849438457</v>
      </c>
      <c r="AA4" s="245"/>
      <c r="AB4" s="245">
        <v>4483.505343067528</v>
      </c>
      <c r="AC4" s="245">
        <v>8245.3604827433028</v>
      </c>
      <c r="AD4" s="245">
        <v>12258.26535104856</v>
      </c>
      <c r="AE4" s="245">
        <v>16202.307922757625</v>
      </c>
      <c r="AF4" s="245">
        <v>3758.8404518264565</v>
      </c>
      <c r="AG4" s="245">
        <v>7161.0168057769579</v>
      </c>
      <c r="AH4" s="245">
        <v>10820.112753165538</v>
      </c>
      <c r="AI4" s="245">
        <v>14965.761849438457</v>
      </c>
      <c r="AK4" s="245">
        <f>AB4</f>
        <v>4483.505343067528</v>
      </c>
      <c r="AL4" s="245">
        <f>AC4-AB4</f>
        <v>3761.8551396757748</v>
      </c>
      <c r="AM4" s="245">
        <f>AD4-AC4</f>
        <v>4012.904868305257</v>
      </c>
      <c r="AN4" s="245">
        <f>AE4-AD4</f>
        <v>3944.0425717090657</v>
      </c>
      <c r="AO4" s="245">
        <f>AF4</f>
        <v>3758.8404518264565</v>
      </c>
      <c r="AP4" s="245">
        <f>AG4-AF4</f>
        <v>3402.1763539505014</v>
      </c>
      <c r="AQ4" s="245">
        <f>AH4-AG4</f>
        <v>3659.0959473885805</v>
      </c>
      <c r="AR4" s="245">
        <f>AI4-AH4</f>
        <v>4145.6490962729185</v>
      </c>
      <c r="AT4" s="64"/>
    </row>
    <row r="5" spans="2:46" s="64" customFormat="1" ht="15" customHeight="1" x14ac:dyDescent="0.35">
      <c r="B5" s="195" t="s">
        <v>27</v>
      </c>
      <c r="C5" s="247" t="str">
        <f t="shared" ref="C5:X5" si="0">IFERROR(C4/B4-1,"-")</f>
        <v>-</v>
      </c>
      <c r="D5" s="247" t="str">
        <f t="shared" si="0"/>
        <v>-</v>
      </c>
      <c r="E5" s="247" t="str">
        <f t="shared" si="0"/>
        <v>-</v>
      </c>
      <c r="F5" s="247" t="str">
        <f t="shared" si="0"/>
        <v>-</v>
      </c>
      <c r="G5" s="247" t="str">
        <f t="shared" si="0"/>
        <v>-</v>
      </c>
      <c r="H5" s="247" t="str">
        <f t="shared" si="0"/>
        <v>-</v>
      </c>
      <c r="I5" s="247" t="str">
        <f t="shared" si="0"/>
        <v>-</v>
      </c>
      <c r="J5" s="247" t="str">
        <f t="shared" si="0"/>
        <v>-</v>
      </c>
      <c r="K5" s="247" t="str">
        <f t="shared" si="0"/>
        <v>-</v>
      </c>
      <c r="L5" s="247" t="str">
        <f t="shared" si="0"/>
        <v>-</v>
      </c>
      <c r="M5" s="247" t="str">
        <f t="shared" si="0"/>
        <v>-</v>
      </c>
      <c r="N5" s="247" t="str">
        <f t="shared" si="0"/>
        <v>-</v>
      </c>
      <c r="O5" s="247" t="str">
        <f t="shared" si="0"/>
        <v>-</v>
      </c>
      <c r="P5" s="247" t="str">
        <f t="shared" si="0"/>
        <v>-</v>
      </c>
      <c r="Q5" s="247" t="str">
        <f t="shared" si="0"/>
        <v>-</v>
      </c>
      <c r="R5" s="247">
        <f t="shared" si="0"/>
        <v>-5.9418702068698814E-2</v>
      </c>
      <c r="S5" s="247">
        <f t="shared" si="0"/>
        <v>7.8862624186365249E-2</v>
      </c>
      <c r="T5" s="247">
        <f t="shared" si="0"/>
        <v>-2.9716378620407546E-2</v>
      </c>
      <c r="U5" s="247">
        <f t="shared" si="0"/>
        <v>-6.1858348022950982E-2</v>
      </c>
      <c r="V5" s="247">
        <f t="shared" si="0"/>
        <v>-0.13150093269387197</v>
      </c>
      <c r="W5" s="247">
        <f t="shared" si="0"/>
        <v>0.20362010376292949</v>
      </c>
      <c r="X5" s="247">
        <f t="shared" si="0"/>
        <v>0.37828800417834896</v>
      </c>
      <c r="Y5" s="247">
        <f>IFERROR(Y4/X4-1,"-")</f>
        <v>-0.21541364670524643</v>
      </c>
      <c r="Z5" s="247">
        <f>IFERROR(Z4/Y4-1,"-")</f>
        <v>-7.6319131769019499E-2</v>
      </c>
      <c r="AA5" s="245"/>
      <c r="AB5" s="252" t="str">
        <f>IFERROR(AB4/#REF!-1,"-")</f>
        <v>-</v>
      </c>
      <c r="AC5" s="252" t="str">
        <f>IFERROR(AC4/#REF!-1,"-")</f>
        <v>-</v>
      </c>
      <c r="AD5" s="252" t="str">
        <f>IFERROR(AD4/#REF!-1,"-")</f>
        <v>-</v>
      </c>
      <c r="AE5" s="252" t="str">
        <f>IFERROR(AE4/#REF!-1,"-")</f>
        <v>-</v>
      </c>
      <c r="AF5" s="252">
        <f>IFERROR(AF4/AB4-1,"-")</f>
        <v>-0.16162909058680186</v>
      </c>
      <c r="AG5" s="252">
        <f>IFERROR(AG4/AC4-1,"-")</f>
        <v>-0.13150955367394368</v>
      </c>
      <c r="AH5" s="252">
        <f>IFERROR(AH4/AD4-1,"-")</f>
        <v>-0.11732105291390216</v>
      </c>
      <c r="AI5" s="252">
        <f>IFERROR(AI4/AE4-1,"-")</f>
        <v>-7.6319131769019499E-2</v>
      </c>
      <c r="AJ5" s="248"/>
      <c r="AK5" s="252"/>
      <c r="AL5" s="252"/>
      <c r="AM5" s="252"/>
      <c r="AN5" s="252"/>
      <c r="AO5" s="252"/>
      <c r="AP5" s="252"/>
      <c r="AQ5" s="252"/>
      <c r="AR5" s="252"/>
      <c r="AS5" s="248"/>
    </row>
    <row r="6" spans="2:46" s="58" customFormat="1" ht="15" customHeight="1" outlineLevel="1" x14ac:dyDescent="0.35">
      <c r="B6" s="193" t="s">
        <v>28</v>
      </c>
      <c r="C6" s="97" t="s">
        <v>14</v>
      </c>
      <c r="D6" s="97" t="s">
        <v>14</v>
      </c>
      <c r="E6" s="97" t="s">
        <v>14</v>
      </c>
      <c r="F6" s="97" t="s">
        <v>14</v>
      </c>
      <c r="G6" s="97" t="s">
        <v>14</v>
      </c>
      <c r="H6" s="97" t="s">
        <v>14</v>
      </c>
      <c r="I6" s="97" t="s">
        <v>14</v>
      </c>
      <c r="J6" s="97" t="s">
        <v>14</v>
      </c>
      <c r="K6" s="97" t="s">
        <v>14</v>
      </c>
      <c r="L6" s="97" t="s">
        <v>14</v>
      </c>
      <c r="M6" s="97" t="s">
        <v>14</v>
      </c>
      <c r="N6" s="97" t="s">
        <v>14</v>
      </c>
      <c r="O6" s="97" t="s">
        <v>14</v>
      </c>
      <c r="P6" s="97" t="s">
        <v>14</v>
      </c>
      <c r="Q6" s="97" t="s">
        <v>14</v>
      </c>
      <c r="R6" s="97" t="s">
        <v>14</v>
      </c>
      <c r="S6" s="97" t="s">
        <v>14</v>
      </c>
      <c r="T6" s="97">
        <v>12648.820726901402</v>
      </c>
      <c r="U6" s="97">
        <v>11422.016027499525</v>
      </c>
      <c r="V6" s="97">
        <v>12555.498923360756</v>
      </c>
      <c r="W6" s="97">
        <v>14139.980513078937</v>
      </c>
      <c r="X6" s="97">
        <v>20726.764710666364</v>
      </c>
      <c r="Y6" s="97">
        <f>AE6</f>
        <v>14302.715248994726</v>
      </c>
      <c r="Z6" s="97">
        <f>AI6</f>
        <v>9832.8494742102266</v>
      </c>
      <c r="AA6" s="245"/>
      <c r="AB6" s="97">
        <v>4135.5559603102756</v>
      </c>
      <c r="AC6" s="97">
        <v>7348.7462655401123</v>
      </c>
      <c r="AD6" s="97">
        <v>10974.426333635412</v>
      </c>
      <c r="AE6" s="97">
        <v>14302.715248994726</v>
      </c>
      <c r="AF6" s="97">
        <v>2954.1442038395226</v>
      </c>
      <c r="AG6" s="97">
        <v>4510.5160300567577</v>
      </c>
      <c r="AH6" s="97">
        <v>6939.1387197456188</v>
      </c>
      <c r="AI6" s="97">
        <v>9832.8494742102266</v>
      </c>
      <c r="AJ6" s="107"/>
      <c r="AK6" s="97">
        <f t="shared" ref="AK6:AK13" si="1">AB6</f>
        <v>4135.5559603102756</v>
      </c>
      <c r="AL6" s="97">
        <f t="shared" ref="AL6:AR13" si="2">AC6-AB6</f>
        <v>3213.1903052298367</v>
      </c>
      <c r="AM6" s="97">
        <f t="shared" si="2"/>
        <v>3625.6800680953002</v>
      </c>
      <c r="AN6" s="97">
        <f t="shared" si="2"/>
        <v>3328.2889153593133</v>
      </c>
      <c r="AO6" s="97">
        <f t="shared" ref="AO6:AO13" si="3">AF6</f>
        <v>2954.1442038395226</v>
      </c>
      <c r="AP6" s="97">
        <f t="shared" si="2"/>
        <v>1556.3718262172351</v>
      </c>
      <c r="AQ6" s="97">
        <f t="shared" si="2"/>
        <v>2428.6226896888611</v>
      </c>
      <c r="AR6" s="97">
        <f t="shared" ref="AR6:AR12" si="4">AI6-AH6</f>
        <v>2893.7107544646078</v>
      </c>
      <c r="AS6" s="107"/>
      <c r="AT6" s="64"/>
    </row>
    <row r="7" spans="2:46" s="58" customFormat="1" ht="15" customHeight="1" outlineLevel="1" x14ac:dyDescent="0.35">
      <c r="B7" s="193" t="s">
        <v>160</v>
      </c>
      <c r="C7" s="97" t="s">
        <v>14</v>
      </c>
      <c r="D7" s="97" t="s">
        <v>14</v>
      </c>
      <c r="E7" s="97" t="s">
        <v>14</v>
      </c>
      <c r="F7" s="97" t="s">
        <v>14</v>
      </c>
      <c r="G7" s="97" t="s">
        <v>14</v>
      </c>
      <c r="H7" s="97" t="s">
        <v>14</v>
      </c>
      <c r="I7" s="97" t="s">
        <v>14</v>
      </c>
      <c r="J7" s="97" t="s">
        <v>14</v>
      </c>
      <c r="K7" s="97" t="s">
        <v>14</v>
      </c>
      <c r="L7" s="97" t="s">
        <v>14</v>
      </c>
      <c r="M7" s="97" t="s">
        <v>14</v>
      </c>
      <c r="N7" s="97" t="s">
        <v>14</v>
      </c>
      <c r="O7" s="97" t="s">
        <v>14</v>
      </c>
      <c r="P7" s="97" t="s">
        <v>14</v>
      </c>
      <c r="Q7" s="97" t="s">
        <v>14</v>
      </c>
      <c r="R7" s="97" t="s">
        <v>14</v>
      </c>
      <c r="S7" s="97" t="s">
        <v>14</v>
      </c>
      <c r="T7" s="97">
        <v>6637.1365185046561</v>
      </c>
      <c r="U7" s="97">
        <v>6195.333174016384</v>
      </c>
      <c r="V7" s="97">
        <v>3313</v>
      </c>
      <c r="W7" s="97">
        <v>3947.1593803751339</v>
      </c>
      <c r="X7" s="97">
        <v>4054.0010166171428</v>
      </c>
      <c r="Y7" s="97">
        <f>AE7</f>
        <v>4315.6394602562495</v>
      </c>
      <c r="Z7" s="97">
        <f>AI7</f>
        <v>4305.1139147223876</v>
      </c>
      <c r="AA7" s="245"/>
      <c r="AB7" s="97">
        <v>1059.7088994847868</v>
      </c>
      <c r="AC7" s="97">
        <v>2085.3890551409627</v>
      </c>
      <c r="AD7" s="97">
        <v>3196.1672841419249</v>
      </c>
      <c r="AE7" s="97">
        <v>4315.6394602562495</v>
      </c>
      <c r="AF7" s="97">
        <v>1077.7286321953882</v>
      </c>
      <c r="AG7" s="97">
        <v>2117.4276293024186</v>
      </c>
      <c r="AH7" s="97">
        <v>3228.20932183378</v>
      </c>
      <c r="AI7" s="97">
        <v>4305.1139147223876</v>
      </c>
      <c r="AJ7" s="107"/>
      <c r="AK7" s="97">
        <f t="shared" si="1"/>
        <v>1059.7088994847868</v>
      </c>
      <c r="AL7" s="97">
        <f t="shared" si="2"/>
        <v>1025.6801556561759</v>
      </c>
      <c r="AM7" s="97">
        <f t="shared" si="2"/>
        <v>1110.7782290009623</v>
      </c>
      <c r="AN7" s="97">
        <f t="shared" si="2"/>
        <v>1119.4721761143246</v>
      </c>
      <c r="AO7" s="97">
        <f t="shared" si="3"/>
        <v>1077.7286321953882</v>
      </c>
      <c r="AP7" s="97">
        <f t="shared" si="2"/>
        <v>1039.6989971070304</v>
      </c>
      <c r="AQ7" s="97">
        <f t="shared" si="2"/>
        <v>1110.7816925313614</v>
      </c>
      <c r="AR7" s="97">
        <f t="shared" si="4"/>
        <v>1076.9045928886076</v>
      </c>
      <c r="AS7" s="107"/>
      <c r="AT7" s="64"/>
    </row>
    <row r="8" spans="2:46" s="58" customFormat="1" ht="15" customHeight="1" outlineLevel="1" x14ac:dyDescent="0.35">
      <c r="B8" s="193" t="s">
        <v>438</v>
      </c>
      <c r="C8" s="97" t="s">
        <v>14</v>
      </c>
      <c r="D8" s="97" t="s">
        <v>14</v>
      </c>
      <c r="E8" s="97" t="s">
        <v>14</v>
      </c>
      <c r="F8" s="97" t="s">
        <v>14</v>
      </c>
      <c r="G8" s="97" t="s">
        <v>14</v>
      </c>
      <c r="H8" s="97" t="s">
        <v>14</v>
      </c>
      <c r="I8" s="97" t="s">
        <v>14</v>
      </c>
      <c r="J8" s="97" t="s">
        <v>14</v>
      </c>
      <c r="K8" s="97" t="s">
        <v>14</v>
      </c>
      <c r="L8" s="97" t="s">
        <v>14</v>
      </c>
      <c r="M8" s="97" t="s">
        <v>14</v>
      </c>
      <c r="N8" s="97" t="s">
        <v>14</v>
      </c>
      <c r="O8" s="97" t="s">
        <v>14</v>
      </c>
      <c r="P8" s="97" t="s">
        <v>14</v>
      </c>
      <c r="Q8" s="97" t="s">
        <v>14</v>
      </c>
      <c r="R8" s="97" t="s">
        <v>14</v>
      </c>
      <c r="S8" s="97" t="s">
        <v>14</v>
      </c>
      <c r="T8" s="97">
        <v>-4007.8713431629949</v>
      </c>
      <c r="U8" s="97">
        <v>-3284.3404541383352</v>
      </c>
      <c r="V8" s="97">
        <v>-3420.2941945727616</v>
      </c>
      <c r="W8" s="97">
        <v>-3104.2304261280751</v>
      </c>
      <c r="X8" s="97">
        <v>-4130.0013407778752</v>
      </c>
      <c r="Y8" s="97">
        <f>AE8</f>
        <v>-2416.0467864933507</v>
      </c>
      <c r="Z8" s="97">
        <f>AI8</f>
        <v>827.79846050584274</v>
      </c>
      <c r="AA8" s="245"/>
      <c r="AB8" s="97">
        <v>-711.75951672753183</v>
      </c>
      <c r="AC8" s="97">
        <v>-1188.7748379377717</v>
      </c>
      <c r="AD8" s="97">
        <v>-1912.3282667287767</v>
      </c>
      <c r="AE8" s="97">
        <v>-2416.0467864933507</v>
      </c>
      <c r="AF8" s="97">
        <v>-273.03238420845491</v>
      </c>
      <c r="AG8" s="97">
        <v>533.07314641778157</v>
      </c>
      <c r="AH8" s="97">
        <v>652.76471158614004</v>
      </c>
      <c r="AI8" s="97">
        <v>827.79846050584274</v>
      </c>
      <c r="AJ8" s="107"/>
      <c r="AK8" s="97">
        <f t="shared" si="1"/>
        <v>-711.75951672753183</v>
      </c>
      <c r="AL8" s="97">
        <f t="shared" si="2"/>
        <v>-477.0153212102399</v>
      </c>
      <c r="AM8" s="97">
        <f t="shared" si="2"/>
        <v>-723.55342879100499</v>
      </c>
      <c r="AN8" s="97">
        <f t="shared" si="2"/>
        <v>-503.71851976457401</v>
      </c>
      <c r="AO8" s="97">
        <f t="shared" si="3"/>
        <v>-273.03238420845491</v>
      </c>
      <c r="AP8" s="97">
        <f t="shared" si="2"/>
        <v>806.10553062623649</v>
      </c>
      <c r="AQ8" s="97">
        <f t="shared" si="2"/>
        <v>119.69156516835847</v>
      </c>
      <c r="AR8" s="97">
        <f t="shared" si="4"/>
        <v>175.0337489197027</v>
      </c>
      <c r="AS8" s="107"/>
      <c r="AT8" s="64"/>
    </row>
    <row r="9" spans="2:46" ht="15" customHeight="1" x14ac:dyDescent="0.35">
      <c r="B9" s="57" t="s">
        <v>29</v>
      </c>
      <c r="C9" s="249" t="s">
        <v>14</v>
      </c>
      <c r="D9" s="249" t="s">
        <v>14</v>
      </c>
      <c r="E9" s="249" t="s">
        <v>14</v>
      </c>
      <c r="F9" s="249" t="s">
        <v>14</v>
      </c>
      <c r="G9" s="249" t="s">
        <v>14</v>
      </c>
      <c r="H9" s="249" t="s">
        <v>14</v>
      </c>
      <c r="I9" s="249" t="s">
        <v>14</v>
      </c>
      <c r="J9" s="249" t="s">
        <v>14</v>
      </c>
      <c r="K9" s="249" t="s">
        <v>14</v>
      </c>
      <c r="L9" s="249" t="s">
        <v>14</v>
      </c>
      <c r="M9" s="249" t="s">
        <v>14</v>
      </c>
      <c r="N9" s="249" t="s">
        <v>14</v>
      </c>
      <c r="O9" s="249" t="s">
        <v>14</v>
      </c>
      <c r="P9" s="249" t="s">
        <v>14</v>
      </c>
      <c r="Q9" s="245">
        <v>10062.293811547117</v>
      </c>
      <c r="R9" s="245">
        <v>8856.9682417859367</v>
      </c>
      <c r="S9" s="245">
        <v>10354.922798192285</v>
      </c>
      <c r="T9" s="245">
        <f t="shared" ref="T9:Y9" si="5">T4-T13</f>
        <v>10178.903246388894</v>
      </c>
      <c r="U9" s="245">
        <f t="shared" si="5"/>
        <v>9115.8589065144843</v>
      </c>
      <c r="V9" s="245">
        <f t="shared" si="5"/>
        <v>7356.4867873569929</v>
      </c>
      <c r="W9" s="245">
        <f t="shared" si="5"/>
        <v>10148.018698363005</v>
      </c>
      <c r="X9" s="245">
        <f t="shared" ref="X9" si="6">X4-X13</f>
        <v>14529.713836391627</v>
      </c>
      <c r="Y9" s="245">
        <f t="shared" si="5"/>
        <v>9205.3480696248625</v>
      </c>
      <c r="Z9" s="245">
        <f t="shared" ref="Z9" si="7">Z4-Z13</f>
        <v>8092.2830760750539</v>
      </c>
      <c r="AA9" s="245"/>
      <c r="AB9" s="245">
        <f t="shared" ref="AB9" si="8">AB4-AB13</f>
        <v>2364.4586792105929</v>
      </c>
      <c r="AC9" s="245">
        <f t="shared" ref="AC9:AH9" si="9">AC4-AC13</f>
        <v>4581.2068921505779</v>
      </c>
      <c r="AD9" s="245">
        <f t="shared" si="9"/>
        <v>7099.1612476609025</v>
      </c>
      <c r="AE9" s="245">
        <f t="shared" si="9"/>
        <v>9205.3480696248625</v>
      </c>
      <c r="AF9" s="245">
        <f t="shared" si="9"/>
        <v>1974.9719646086426</v>
      </c>
      <c r="AG9" s="245">
        <f t="shared" si="9"/>
        <v>3611.2669858024988</v>
      </c>
      <c r="AH9" s="245">
        <f t="shared" si="9"/>
        <v>5562.7378115733982</v>
      </c>
      <c r="AI9" s="245">
        <f t="shared" ref="AI9" si="10">AI4-AI13</f>
        <v>8092.2830760750539</v>
      </c>
      <c r="AK9" s="245">
        <f t="shared" si="1"/>
        <v>2364.4586792105929</v>
      </c>
      <c r="AL9" s="245">
        <f t="shared" si="2"/>
        <v>2216.748212939985</v>
      </c>
      <c r="AM9" s="245">
        <f t="shared" si="2"/>
        <v>2517.9543555103246</v>
      </c>
      <c r="AN9" s="245">
        <f t="shared" si="2"/>
        <v>2106.18682196396</v>
      </c>
      <c r="AO9" s="245">
        <f t="shared" si="3"/>
        <v>1974.9719646086426</v>
      </c>
      <c r="AP9" s="245">
        <f t="shared" si="2"/>
        <v>1636.2950211938562</v>
      </c>
      <c r="AQ9" s="245">
        <f t="shared" si="2"/>
        <v>1951.4708257708994</v>
      </c>
      <c r="AR9" s="245">
        <f t="shared" si="4"/>
        <v>2529.5452645016558</v>
      </c>
      <c r="AT9" s="64"/>
    </row>
    <row r="10" spans="2:46" s="58" customFormat="1" ht="15" customHeight="1" outlineLevel="1" x14ac:dyDescent="0.35">
      <c r="B10" s="193" t="s">
        <v>28</v>
      </c>
      <c r="C10" s="250" t="s">
        <v>14</v>
      </c>
      <c r="D10" s="250" t="s">
        <v>14</v>
      </c>
      <c r="E10" s="250" t="s">
        <v>14</v>
      </c>
      <c r="F10" s="250" t="s">
        <v>14</v>
      </c>
      <c r="G10" s="250" t="s">
        <v>14</v>
      </c>
      <c r="H10" s="250" t="s">
        <v>14</v>
      </c>
      <c r="I10" s="250" t="s">
        <v>14</v>
      </c>
      <c r="J10" s="250" t="s">
        <v>14</v>
      </c>
      <c r="K10" s="250" t="s">
        <v>14</v>
      </c>
      <c r="L10" s="250" t="s">
        <v>14</v>
      </c>
      <c r="M10" s="250" t="s">
        <v>14</v>
      </c>
      <c r="N10" s="250" t="s">
        <v>14</v>
      </c>
      <c r="O10" s="250" t="s">
        <v>14</v>
      </c>
      <c r="P10" s="250" t="s">
        <v>14</v>
      </c>
      <c r="Q10" s="97" t="s">
        <v>14</v>
      </c>
      <c r="R10" s="97" t="s">
        <v>14</v>
      </c>
      <c r="S10" s="97" t="s">
        <v>14</v>
      </c>
      <c r="T10" s="97">
        <f t="shared" ref="T10:W12" si="11">T6-T15</f>
        <v>9257.0624288158178</v>
      </c>
      <c r="U10" s="97">
        <f t="shared" si="11"/>
        <v>8011.9216723956497</v>
      </c>
      <c r="V10" s="97">
        <f t="shared" si="11"/>
        <v>9112.9932594796937</v>
      </c>
      <c r="W10" s="97">
        <f t="shared" si="11"/>
        <v>11372.026661574611</v>
      </c>
      <c r="X10" s="97">
        <f t="shared" ref="X10" si="12">X6-X15</f>
        <v>16950.176442943841</v>
      </c>
      <c r="Y10" s="97">
        <f t="shared" ref="Y10:Z12" si="13">Y6-Y15</f>
        <v>9758.6140763228123</v>
      </c>
      <c r="Z10" s="97">
        <f t="shared" si="13"/>
        <v>5484.2729198461075</v>
      </c>
      <c r="AA10" s="245"/>
      <c r="AB10" s="97">
        <f t="shared" ref="AB10:AB12" si="14">AB6-AB15</f>
        <v>2639.8451524433199</v>
      </c>
      <c r="AC10" s="97">
        <f t="shared" ref="AC10:AF12" si="15">AC6-AC15</f>
        <v>4868.0730056584598</v>
      </c>
      <c r="AD10" s="97">
        <f t="shared" si="15"/>
        <v>7646.063546125617</v>
      </c>
      <c r="AE10" s="97">
        <f t="shared" si="15"/>
        <v>9758.6140763228123</v>
      </c>
      <c r="AF10" s="97">
        <f>AF6-AF15</f>
        <v>1805.3543228304329</v>
      </c>
      <c r="AG10" s="97">
        <f>AG6-AG15</f>
        <v>2226.2808495455411</v>
      </c>
      <c r="AH10" s="97">
        <f>AH6-AH15</f>
        <v>3621.3599655211719</v>
      </c>
      <c r="AI10" s="97">
        <f>AI6-AI15</f>
        <v>5484.2729198461075</v>
      </c>
      <c r="AJ10" s="107"/>
      <c r="AK10" s="97">
        <f t="shared" si="1"/>
        <v>2639.8451524433199</v>
      </c>
      <c r="AL10" s="97">
        <f t="shared" si="2"/>
        <v>2228.2278532151399</v>
      </c>
      <c r="AM10" s="97">
        <f t="shared" si="2"/>
        <v>2777.9905404671572</v>
      </c>
      <c r="AN10" s="97">
        <f t="shared" si="2"/>
        <v>2112.5505301971953</v>
      </c>
      <c r="AO10" s="97">
        <f t="shared" si="3"/>
        <v>1805.3543228304329</v>
      </c>
      <c r="AP10" s="97">
        <f t="shared" si="2"/>
        <v>420.92652671510814</v>
      </c>
      <c r="AQ10" s="97">
        <f t="shared" si="2"/>
        <v>1395.0791159756309</v>
      </c>
      <c r="AR10" s="97">
        <f t="shared" si="4"/>
        <v>1862.9129543249355</v>
      </c>
      <c r="AS10" s="107"/>
      <c r="AT10" s="64"/>
    </row>
    <row r="11" spans="2:46" s="58" customFormat="1" ht="15" customHeight="1" outlineLevel="1" x14ac:dyDescent="0.35">
      <c r="B11" s="193" t="s">
        <v>160</v>
      </c>
      <c r="C11" s="250" t="s">
        <v>14</v>
      </c>
      <c r="D11" s="250" t="s">
        <v>14</v>
      </c>
      <c r="E11" s="250" t="s">
        <v>14</v>
      </c>
      <c r="F11" s="250" t="s">
        <v>14</v>
      </c>
      <c r="G11" s="250" t="s">
        <v>14</v>
      </c>
      <c r="H11" s="250" t="s">
        <v>14</v>
      </c>
      <c r="I11" s="250" t="s">
        <v>14</v>
      </c>
      <c r="J11" s="250" t="s">
        <v>14</v>
      </c>
      <c r="K11" s="250" t="s">
        <v>14</v>
      </c>
      <c r="L11" s="250" t="s">
        <v>14</v>
      </c>
      <c r="M11" s="250" t="s">
        <v>14</v>
      </c>
      <c r="N11" s="250" t="s">
        <v>14</v>
      </c>
      <c r="O11" s="250" t="s">
        <v>14</v>
      </c>
      <c r="P11" s="250" t="s">
        <v>14</v>
      </c>
      <c r="Q11" s="97" t="s">
        <v>14</v>
      </c>
      <c r="R11" s="97" t="s">
        <v>14</v>
      </c>
      <c r="S11" s="97" t="s">
        <v>14</v>
      </c>
      <c r="T11" s="97">
        <f t="shared" si="11"/>
        <v>4922.3948980910955</v>
      </c>
      <c r="U11" s="97">
        <f t="shared" si="11"/>
        <v>4378.98232074728</v>
      </c>
      <c r="V11" s="97">
        <f t="shared" si="11"/>
        <v>1644.4428669767185</v>
      </c>
      <c r="W11" s="97">
        <f t="shared" si="11"/>
        <v>1876.2720844534338</v>
      </c>
      <c r="X11" s="97">
        <f t="shared" ref="X11" si="16">X7-X16</f>
        <v>1705.223898594023</v>
      </c>
      <c r="Y11" s="97">
        <f t="shared" si="13"/>
        <v>1861.233226621669</v>
      </c>
      <c r="Z11" s="97">
        <f t="shared" si="13"/>
        <v>1840.1598070905075</v>
      </c>
      <c r="AA11" s="245"/>
      <c r="AB11" s="97">
        <f t="shared" si="14"/>
        <v>452.9770982531827</v>
      </c>
      <c r="AC11" s="97">
        <f t="shared" si="15"/>
        <v>907.9636998492881</v>
      </c>
      <c r="AD11" s="97">
        <f t="shared" si="15"/>
        <v>1376.0518274931169</v>
      </c>
      <c r="AE11" s="97">
        <f t="shared" si="15"/>
        <v>1861.233226621669</v>
      </c>
      <c r="AF11" s="97">
        <f t="shared" si="15"/>
        <v>449.15869206878938</v>
      </c>
      <c r="AG11" s="97">
        <f t="shared" ref="AG11:AH11" si="17">AG7-AG16</f>
        <v>893.77235325427569</v>
      </c>
      <c r="AH11" s="97">
        <f t="shared" si="17"/>
        <v>1351.0447179355476</v>
      </c>
      <c r="AI11" s="97">
        <f t="shared" ref="AI11" si="18">AI7-AI16</f>
        <v>1840.1598070905075</v>
      </c>
      <c r="AJ11" s="107"/>
      <c r="AK11" s="97">
        <f t="shared" si="1"/>
        <v>452.9770982531827</v>
      </c>
      <c r="AL11" s="97">
        <f t="shared" si="2"/>
        <v>454.9866015961054</v>
      </c>
      <c r="AM11" s="97">
        <f t="shared" si="2"/>
        <v>468.08812764382878</v>
      </c>
      <c r="AN11" s="97">
        <f t="shared" si="2"/>
        <v>485.18139912855213</v>
      </c>
      <c r="AO11" s="97">
        <f t="shared" si="3"/>
        <v>449.15869206878938</v>
      </c>
      <c r="AP11" s="97">
        <f t="shared" si="2"/>
        <v>444.61366118548631</v>
      </c>
      <c r="AQ11" s="97">
        <f t="shared" si="2"/>
        <v>457.27236468127194</v>
      </c>
      <c r="AR11" s="97">
        <f t="shared" si="4"/>
        <v>489.11508915495983</v>
      </c>
      <c r="AS11" s="107"/>
      <c r="AT11" s="64"/>
    </row>
    <row r="12" spans="2:46" s="58" customFormat="1" ht="15" customHeight="1" outlineLevel="1" x14ac:dyDescent="0.35">
      <c r="B12" s="193" t="s">
        <v>438</v>
      </c>
      <c r="C12" s="250" t="s">
        <v>14</v>
      </c>
      <c r="D12" s="250" t="s">
        <v>14</v>
      </c>
      <c r="E12" s="250" t="s">
        <v>14</v>
      </c>
      <c r="F12" s="250" t="s">
        <v>14</v>
      </c>
      <c r="G12" s="250" t="s">
        <v>14</v>
      </c>
      <c r="H12" s="250" t="s">
        <v>14</v>
      </c>
      <c r="I12" s="250" t="s">
        <v>14</v>
      </c>
      <c r="J12" s="250" t="s">
        <v>14</v>
      </c>
      <c r="K12" s="250" t="s">
        <v>14</v>
      </c>
      <c r="L12" s="250" t="s">
        <v>14</v>
      </c>
      <c r="M12" s="250" t="s">
        <v>14</v>
      </c>
      <c r="N12" s="250" t="s">
        <v>14</v>
      </c>
      <c r="O12" s="250" t="s">
        <v>14</v>
      </c>
      <c r="P12" s="250" t="s">
        <v>14</v>
      </c>
      <c r="Q12" s="97" t="s">
        <v>14</v>
      </c>
      <c r="R12" s="97" t="s">
        <v>14</v>
      </c>
      <c r="S12" s="97" t="s">
        <v>14</v>
      </c>
      <c r="T12" s="97">
        <f t="shared" si="11"/>
        <v>-4000.5540805180171</v>
      </c>
      <c r="U12" s="97">
        <f t="shared" si="11"/>
        <v>-3275.0450866284418</v>
      </c>
      <c r="V12" s="97">
        <f t="shared" si="11"/>
        <v>-3400.9493390994194</v>
      </c>
      <c r="W12" s="97">
        <f t="shared" si="11"/>
        <v>-3100.2800476650391</v>
      </c>
      <c r="X12" s="97">
        <f t="shared" ref="X12" si="19">X8-X17</f>
        <v>-4125.6865051462401</v>
      </c>
      <c r="Y12" s="97">
        <f t="shared" si="13"/>
        <v>-2414.4992333196196</v>
      </c>
      <c r="Z12" s="97">
        <f t="shared" si="13"/>
        <v>767.85034913843901</v>
      </c>
      <c r="AA12" s="245"/>
      <c r="AB12" s="97">
        <f t="shared" si="14"/>
        <v>-728.36357148590776</v>
      </c>
      <c r="AC12" s="97">
        <f t="shared" ref="AC12" si="20">AC8-AC17</f>
        <v>-1194.8298133571702</v>
      </c>
      <c r="AD12" s="97">
        <f t="shared" ref="AD12:AE12" si="21">AD8-AD17</f>
        <v>-1922.9541259578309</v>
      </c>
      <c r="AE12" s="97">
        <f t="shared" si="21"/>
        <v>-2414.4992333196196</v>
      </c>
      <c r="AF12" s="97">
        <f t="shared" si="15"/>
        <v>-279.54105029058269</v>
      </c>
      <c r="AG12" s="97">
        <f t="shared" ref="AG12:AH12" si="22">AG8-AG17</f>
        <v>491.21378300268179</v>
      </c>
      <c r="AH12" s="97">
        <f t="shared" si="22"/>
        <v>590.33312811667929</v>
      </c>
      <c r="AI12" s="97">
        <f t="shared" ref="AI12" si="23">AI8-AI17</f>
        <v>767.85034913843901</v>
      </c>
      <c r="AJ12" s="107"/>
      <c r="AK12" s="97">
        <f t="shared" si="1"/>
        <v>-728.36357148590776</v>
      </c>
      <c r="AL12" s="97">
        <f t="shared" si="2"/>
        <v>-466.46624187126247</v>
      </c>
      <c r="AM12" s="97">
        <f t="shared" si="2"/>
        <v>-728.12431260066069</v>
      </c>
      <c r="AN12" s="97">
        <f t="shared" si="2"/>
        <v>-491.54510736178872</v>
      </c>
      <c r="AO12" s="97">
        <f t="shared" si="3"/>
        <v>-279.54105029058269</v>
      </c>
      <c r="AP12" s="97">
        <f t="shared" si="2"/>
        <v>770.75483329326448</v>
      </c>
      <c r="AQ12" s="97">
        <f t="shared" si="2"/>
        <v>99.119345113997497</v>
      </c>
      <c r="AR12" s="97">
        <f t="shared" si="4"/>
        <v>177.51722102175972</v>
      </c>
      <c r="AS12" s="107"/>
      <c r="AT12" s="64"/>
    </row>
    <row r="13" spans="2:46" ht="15" customHeight="1" x14ac:dyDescent="0.35">
      <c r="B13" s="6" t="s">
        <v>186</v>
      </c>
      <c r="C13" s="251" t="s">
        <v>14</v>
      </c>
      <c r="D13" s="251" t="s">
        <v>14</v>
      </c>
      <c r="E13" s="251" t="s">
        <v>14</v>
      </c>
      <c r="F13" s="251" t="s">
        <v>14</v>
      </c>
      <c r="G13" s="251">
        <v>3863.8329042601945</v>
      </c>
      <c r="H13" s="251">
        <v>4158.4543568620738</v>
      </c>
      <c r="I13" s="251">
        <v>4553.4677730000003</v>
      </c>
      <c r="J13" s="251">
        <v>4897.1849339999999</v>
      </c>
      <c r="K13" s="251">
        <v>5105.3135599999996</v>
      </c>
      <c r="L13" s="251">
        <v>5404.3312660000001</v>
      </c>
      <c r="M13" s="251">
        <v>5436.4747319999997</v>
      </c>
      <c r="N13" s="251">
        <v>5428.1669899999997</v>
      </c>
      <c r="O13" s="251">
        <v>5450.7966820000001</v>
      </c>
      <c r="P13" s="251">
        <v>5367.1290545283146</v>
      </c>
      <c r="Q13" s="251">
        <v>5454.706188452883</v>
      </c>
      <c r="R13" s="251">
        <v>5738.0317582140642</v>
      </c>
      <c r="S13" s="251">
        <v>5391.0772018077159</v>
      </c>
      <c r="T13" s="251">
        <v>5099.1826558541679</v>
      </c>
      <c r="U13" s="251">
        <v>5217.149840863086</v>
      </c>
      <c r="V13" s="251">
        <v>5091.7179414310012</v>
      </c>
      <c r="W13" s="251">
        <v>4834.8907689629905</v>
      </c>
      <c r="X13" s="251">
        <v>6121.0505501140078</v>
      </c>
      <c r="Y13" s="251">
        <f>AE13</f>
        <v>6996.9598531327629</v>
      </c>
      <c r="Z13" s="251">
        <f>AI13</f>
        <v>6873.478773363403</v>
      </c>
      <c r="AA13" s="245"/>
      <c r="AB13" s="251">
        <v>2119.0466638569351</v>
      </c>
      <c r="AC13" s="251">
        <v>3664.1535905927253</v>
      </c>
      <c r="AD13" s="251">
        <v>5159.1041033876572</v>
      </c>
      <c r="AE13" s="251">
        <v>6996.9598531327629</v>
      </c>
      <c r="AF13" s="251">
        <v>1783.8684872178139</v>
      </c>
      <c r="AG13" s="251">
        <v>3549.7498199744591</v>
      </c>
      <c r="AH13" s="251">
        <v>5257.3749415921402</v>
      </c>
      <c r="AI13" s="251">
        <v>6873.478773363403</v>
      </c>
      <c r="AK13" s="251">
        <f t="shared" si="1"/>
        <v>2119.0466638569351</v>
      </c>
      <c r="AL13" s="251">
        <f t="shared" si="2"/>
        <v>1545.1069267357902</v>
      </c>
      <c r="AM13" s="251">
        <f t="shared" si="2"/>
        <v>1494.9505127949319</v>
      </c>
      <c r="AN13" s="251">
        <f t="shared" si="2"/>
        <v>1837.8557497451056</v>
      </c>
      <c r="AO13" s="251">
        <f t="shared" si="3"/>
        <v>1783.8684872178139</v>
      </c>
      <c r="AP13" s="251">
        <f t="shared" si="2"/>
        <v>1765.8813327566452</v>
      </c>
      <c r="AQ13" s="251">
        <f t="shared" si="2"/>
        <v>1707.6251216176811</v>
      </c>
      <c r="AR13" s="251">
        <f t="shared" si="2"/>
        <v>1616.1038317712628</v>
      </c>
      <c r="AT13" s="64"/>
    </row>
    <row r="14" spans="2:46" s="204" customFormat="1" ht="14.5" x14ac:dyDescent="0.35">
      <c r="B14" s="467" t="s">
        <v>27</v>
      </c>
      <c r="C14" s="468" t="str">
        <f t="shared" ref="C14:Q14" si="24">IFERROR(C13/B13-1,"-")</f>
        <v>-</v>
      </c>
      <c r="D14" s="468" t="str">
        <f t="shared" si="24"/>
        <v>-</v>
      </c>
      <c r="E14" s="468" t="str">
        <f t="shared" si="24"/>
        <v>-</v>
      </c>
      <c r="F14" s="468" t="str">
        <f t="shared" si="24"/>
        <v>-</v>
      </c>
      <c r="G14" s="468" t="str">
        <f t="shared" si="24"/>
        <v>-</v>
      </c>
      <c r="H14" s="468">
        <f t="shared" si="24"/>
        <v>7.6251085360610427E-2</v>
      </c>
      <c r="I14" s="468">
        <f t="shared" si="24"/>
        <v>9.4990441697669459E-2</v>
      </c>
      <c r="J14" s="468">
        <f t="shared" si="24"/>
        <v>7.5484702678272342E-2</v>
      </c>
      <c r="K14" s="468">
        <f t="shared" si="24"/>
        <v>4.2499645981308953E-2</v>
      </c>
      <c r="L14" s="468">
        <f t="shared" si="24"/>
        <v>5.856990025897657E-2</v>
      </c>
      <c r="M14" s="468">
        <f t="shared" si="24"/>
        <v>5.9477231164977162E-3</v>
      </c>
      <c r="N14" s="468">
        <f t="shared" si="24"/>
        <v>-1.5281487378391301E-3</v>
      </c>
      <c r="O14" s="468">
        <f t="shared" si="24"/>
        <v>4.1689380672498277E-3</v>
      </c>
      <c r="P14" s="468">
        <f t="shared" si="24"/>
        <v>-1.534961444222982E-2</v>
      </c>
      <c r="Q14" s="468">
        <f t="shared" si="24"/>
        <v>1.6317314719808795E-2</v>
      </c>
      <c r="R14" s="468">
        <f t="shared" ref="R14" si="25">IFERROR(R13/Q13-1,"-")</f>
        <v>5.1941490517116273E-2</v>
      </c>
      <c r="S14" s="468">
        <f t="shared" ref="S14" si="26">IFERROR(S13/R13-1,"-")</f>
        <v>-6.0465778341097232E-2</v>
      </c>
      <c r="T14" s="468">
        <f t="shared" ref="T14" si="27">IFERROR(T13/S13-1,"-")</f>
        <v>-5.4144011489145605E-2</v>
      </c>
      <c r="U14" s="468">
        <f t="shared" ref="U14" si="28">IFERROR(U13/T13-1,"-")</f>
        <v>2.3134528211787853E-2</v>
      </c>
      <c r="V14" s="468">
        <f t="shared" ref="V14" si="29">IFERROR(V13/U13-1,"-")</f>
        <v>-2.4042226744120931E-2</v>
      </c>
      <c r="W14" s="468">
        <f t="shared" ref="W14:X14" si="30">IFERROR(W13/V13-1,"-")</f>
        <v>-5.0440180587817629E-2</v>
      </c>
      <c r="X14" s="468">
        <f t="shared" si="30"/>
        <v>0.26601630576793345</v>
      </c>
      <c r="Y14" s="468">
        <f>IFERROR(Y13/X13-1,"-")</f>
        <v>0.14309787116566786</v>
      </c>
      <c r="Z14" s="468">
        <f>IFERROR(Z13/Y13-1,"-")</f>
        <v>-1.7647818818636418E-2</v>
      </c>
      <c r="AA14" s="245"/>
      <c r="AB14" s="252" t="str">
        <f>IFERROR(AB13/#REF!-1,"-")</f>
        <v>-</v>
      </c>
      <c r="AC14" s="252" t="str">
        <f>IFERROR(AC13/#REF!-1,"-")</f>
        <v>-</v>
      </c>
      <c r="AD14" s="252" t="str">
        <f>IFERROR(AD13/#REF!-1,"-")</f>
        <v>-</v>
      </c>
      <c r="AE14" s="468" t="str">
        <f>IFERROR(AE13/#REF!-1,"-")</f>
        <v>-</v>
      </c>
      <c r="AF14" s="252">
        <f>IFERROR(AF13/AB13-1,"-")</f>
        <v>-0.1581740422974236</v>
      </c>
      <c r="AG14" s="252">
        <f>IFERROR(AG13/AC13-1,"-")</f>
        <v>-3.1222427714816314E-2</v>
      </c>
      <c r="AH14" s="252">
        <f>IFERROR(AH13/AD13-1,"-")</f>
        <v>1.9048043271690185E-2</v>
      </c>
      <c r="AI14" s="252">
        <f>IFERROR(AI13/AE13-1,"-")</f>
        <v>-1.7647818818636418E-2</v>
      </c>
      <c r="AJ14" s="470"/>
      <c r="AK14" s="252"/>
      <c r="AL14" s="252"/>
      <c r="AM14" s="252"/>
      <c r="AN14" s="252"/>
      <c r="AO14" s="252"/>
      <c r="AP14" s="252"/>
      <c r="AQ14" s="252"/>
      <c r="AR14" s="252"/>
      <c r="AS14" s="470"/>
    </row>
    <row r="15" spans="2:46" s="58" customFormat="1" ht="15" customHeight="1" outlineLevel="1" x14ac:dyDescent="0.35">
      <c r="B15" s="193" t="s">
        <v>28</v>
      </c>
      <c r="C15" s="97" t="s">
        <v>14</v>
      </c>
      <c r="D15" s="97" t="s">
        <v>14</v>
      </c>
      <c r="E15" s="97" t="s">
        <v>14</v>
      </c>
      <c r="F15" s="97" t="s">
        <v>14</v>
      </c>
      <c r="G15" s="97" t="s">
        <v>14</v>
      </c>
      <c r="H15" s="97" t="s">
        <v>14</v>
      </c>
      <c r="I15" s="97" t="s">
        <v>14</v>
      </c>
      <c r="J15" s="97" t="s">
        <v>14</v>
      </c>
      <c r="K15" s="97" t="s">
        <v>14</v>
      </c>
      <c r="L15" s="97" t="s">
        <v>14</v>
      </c>
      <c r="M15" s="97" t="s">
        <v>14</v>
      </c>
      <c r="N15" s="97" t="s">
        <v>14</v>
      </c>
      <c r="O15" s="97" t="s">
        <v>14</v>
      </c>
      <c r="P15" s="97" t="s">
        <v>14</v>
      </c>
      <c r="Q15" s="97" t="s">
        <v>14</v>
      </c>
      <c r="R15" s="97" t="s">
        <v>14</v>
      </c>
      <c r="S15" s="97" t="s">
        <v>14</v>
      </c>
      <c r="T15" s="97">
        <v>3391.758298085585</v>
      </c>
      <c r="U15" s="97">
        <v>3410.0943551038754</v>
      </c>
      <c r="V15" s="97">
        <v>3442.5056638810624</v>
      </c>
      <c r="W15" s="97">
        <v>2767.9538515043259</v>
      </c>
      <c r="X15" s="97">
        <v>3776.5882677225227</v>
      </c>
      <c r="Y15" s="97">
        <f t="shared" ref="Y15:Y34" si="31">AE15</f>
        <v>4544.1011726719134</v>
      </c>
      <c r="Z15" s="97">
        <f t="shared" ref="Z15:Z34" si="32">AI15</f>
        <v>4348.5765543641191</v>
      </c>
      <c r="AA15" s="245"/>
      <c r="AB15" s="97">
        <v>1495.7108078669557</v>
      </c>
      <c r="AC15" s="97">
        <v>2480.673259881652</v>
      </c>
      <c r="AD15" s="97">
        <v>3328.362787509795</v>
      </c>
      <c r="AE15" s="97">
        <v>4544.1011726719134</v>
      </c>
      <c r="AF15" s="97">
        <v>1148.7898810090896</v>
      </c>
      <c r="AG15" s="97">
        <v>2284.2351805112166</v>
      </c>
      <c r="AH15" s="97">
        <v>3317.7787542244469</v>
      </c>
      <c r="AI15" s="97">
        <v>4348.5765543641191</v>
      </c>
      <c r="AJ15" s="107"/>
      <c r="AK15" s="97">
        <f t="shared" ref="AK15:AK34" si="33">AB15</f>
        <v>1495.7108078669557</v>
      </c>
      <c r="AL15" s="97">
        <f t="shared" ref="AL15:AR21" si="34">AC15-AB15</f>
        <v>984.96245201469628</v>
      </c>
      <c r="AM15" s="97">
        <f t="shared" si="34"/>
        <v>847.68952762814297</v>
      </c>
      <c r="AN15" s="97">
        <f t="shared" si="34"/>
        <v>1215.7383851621184</v>
      </c>
      <c r="AO15" s="97">
        <f t="shared" ref="AO15:AO34" si="35">AF15</f>
        <v>1148.7898810090896</v>
      </c>
      <c r="AP15" s="97">
        <f t="shared" si="34"/>
        <v>1135.445299502127</v>
      </c>
      <c r="AQ15" s="97">
        <f t="shared" si="34"/>
        <v>1033.5435737132302</v>
      </c>
      <c r="AR15" s="97">
        <f t="shared" si="34"/>
        <v>1030.7978001396723</v>
      </c>
      <c r="AS15" s="107"/>
      <c r="AT15" s="64"/>
    </row>
    <row r="16" spans="2:46" s="58" customFormat="1" ht="15" customHeight="1" outlineLevel="1" x14ac:dyDescent="0.35">
      <c r="B16" s="193" t="s">
        <v>160</v>
      </c>
      <c r="C16" s="97" t="s">
        <v>14</v>
      </c>
      <c r="D16" s="97" t="s">
        <v>14</v>
      </c>
      <c r="E16" s="97" t="s">
        <v>14</v>
      </c>
      <c r="F16" s="97" t="s">
        <v>14</v>
      </c>
      <c r="G16" s="97" t="s">
        <v>14</v>
      </c>
      <c r="H16" s="97" t="s">
        <v>14</v>
      </c>
      <c r="I16" s="97" t="s">
        <v>14</v>
      </c>
      <c r="J16" s="97" t="s">
        <v>14</v>
      </c>
      <c r="K16" s="97" t="s">
        <v>14</v>
      </c>
      <c r="L16" s="97" t="s">
        <v>14</v>
      </c>
      <c r="M16" s="97" t="s">
        <v>14</v>
      </c>
      <c r="N16" s="97" t="s">
        <v>14</v>
      </c>
      <c r="O16" s="97" t="s">
        <v>14</v>
      </c>
      <c r="P16" s="97" t="s">
        <v>14</v>
      </c>
      <c r="Q16" s="97" t="s">
        <v>14</v>
      </c>
      <c r="R16" s="97" t="s">
        <v>14</v>
      </c>
      <c r="S16" s="97" t="s">
        <v>14</v>
      </c>
      <c r="T16" s="97">
        <v>1714.7416204135604</v>
      </c>
      <c r="U16" s="97">
        <v>1816.3508532691039</v>
      </c>
      <c r="V16" s="97">
        <v>1668.5571330232815</v>
      </c>
      <c r="W16" s="97">
        <v>2070.8872959217001</v>
      </c>
      <c r="X16" s="97">
        <v>2348.7771180231198</v>
      </c>
      <c r="Y16" s="97">
        <f t="shared" si="31"/>
        <v>2454.4062336345805</v>
      </c>
      <c r="Z16" s="97">
        <f t="shared" si="32"/>
        <v>2464.9541076318801</v>
      </c>
      <c r="AA16" s="245"/>
      <c r="AB16" s="97">
        <v>606.73180123160409</v>
      </c>
      <c r="AC16" s="97">
        <v>1177.4253552916746</v>
      </c>
      <c r="AD16" s="97">
        <v>1820.115456648808</v>
      </c>
      <c r="AE16" s="97">
        <v>2454.4062336345805</v>
      </c>
      <c r="AF16" s="97">
        <v>628.56994012659879</v>
      </c>
      <c r="AG16" s="97">
        <v>1223.6552760481429</v>
      </c>
      <c r="AH16" s="97">
        <v>1877.1646038982324</v>
      </c>
      <c r="AI16" s="97">
        <v>2464.9541076318801</v>
      </c>
      <c r="AJ16" s="107"/>
      <c r="AK16" s="97">
        <f t="shared" si="33"/>
        <v>606.73180123160409</v>
      </c>
      <c r="AL16" s="97">
        <f t="shared" si="34"/>
        <v>570.69355406007048</v>
      </c>
      <c r="AM16" s="97">
        <f t="shared" si="34"/>
        <v>642.69010135713347</v>
      </c>
      <c r="AN16" s="97">
        <f t="shared" si="34"/>
        <v>634.29077698577248</v>
      </c>
      <c r="AO16" s="97">
        <f t="shared" si="35"/>
        <v>628.56994012659879</v>
      </c>
      <c r="AP16" s="97">
        <f t="shared" si="34"/>
        <v>595.08533592154413</v>
      </c>
      <c r="AQ16" s="97">
        <f t="shared" si="34"/>
        <v>653.50932785008945</v>
      </c>
      <c r="AR16" s="97">
        <f t="shared" si="34"/>
        <v>587.78950373364773</v>
      </c>
      <c r="AS16" s="107"/>
      <c r="AT16" s="64"/>
    </row>
    <row r="17" spans="2:46" s="58" customFormat="1" ht="15" customHeight="1" outlineLevel="1" x14ac:dyDescent="0.35">
      <c r="B17" s="193" t="s">
        <v>438</v>
      </c>
      <c r="C17" s="97" t="s">
        <v>14</v>
      </c>
      <c r="D17" s="97" t="s">
        <v>14</v>
      </c>
      <c r="E17" s="97" t="s">
        <v>14</v>
      </c>
      <c r="F17" s="97" t="s">
        <v>14</v>
      </c>
      <c r="G17" s="97" t="s">
        <v>14</v>
      </c>
      <c r="H17" s="97" t="s">
        <v>14</v>
      </c>
      <c r="I17" s="97" t="s">
        <v>14</v>
      </c>
      <c r="J17" s="97" t="s">
        <v>14</v>
      </c>
      <c r="K17" s="97" t="s">
        <v>14</v>
      </c>
      <c r="L17" s="97" t="s">
        <v>14</v>
      </c>
      <c r="M17" s="97" t="s">
        <v>14</v>
      </c>
      <c r="N17" s="97" t="s">
        <v>14</v>
      </c>
      <c r="O17" s="97" t="s">
        <v>14</v>
      </c>
      <c r="P17" s="97" t="s">
        <v>14</v>
      </c>
      <c r="Q17" s="97" t="s">
        <v>14</v>
      </c>
      <c r="R17" s="97" t="s">
        <v>14</v>
      </c>
      <c r="S17" s="97" t="s">
        <v>14</v>
      </c>
      <c r="T17" s="97">
        <v>-7.3172626449777454</v>
      </c>
      <c r="U17" s="97">
        <v>-9.2953675098933672</v>
      </c>
      <c r="V17" s="97">
        <v>-19.34485547334225</v>
      </c>
      <c r="W17" s="97">
        <v>-3.9503784630360315</v>
      </c>
      <c r="X17" s="97">
        <v>-4.3148356316351055</v>
      </c>
      <c r="Y17" s="97">
        <f t="shared" si="31"/>
        <v>-1.547553173731103</v>
      </c>
      <c r="Z17" s="97">
        <f t="shared" si="32"/>
        <v>59.948111367403726</v>
      </c>
      <c r="AA17" s="245"/>
      <c r="AB17" s="97">
        <v>16.604054758375931</v>
      </c>
      <c r="AC17" s="97">
        <v>6.0549754193984882</v>
      </c>
      <c r="AD17" s="97">
        <v>10.625859229054186</v>
      </c>
      <c r="AE17" s="97">
        <v>-1.547553173731103</v>
      </c>
      <c r="AF17" s="97">
        <v>6.5086660821277746</v>
      </c>
      <c r="AG17" s="97">
        <v>41.859363415099779</v>
      </c>
      <c r="AH17" s="97">
        <v>62.431583469460747</v>
      </c>
      <c r="AI17" s="97">
        <v>59.948111367403726</v>
      </c>
      <c r="AJ17" s="107"/>
      <c r="AK17" s="97">
        <f t="shared" si="33"/>
        <v>16.604054758375931</v>
      </c>
      <c r="AL17" s="97">
        <f t="shared" si="34"/>
        <v>-10.549079338977442</v>
      </c>
      <c r="AM17" s="97">
        <f t="shared" si="34"/>
        <v>4.5708838096556974</v>
      </c>
      <c r="AN17" s="97">
        <f t="shared" si="34"/>
        <v>-12.173412402785289</v>
      </c>
      <c r="AO17" s="97">
        <f t="shared" si="35"/>
        <v>6.5086660821277746</v>
      </c>
      <c r="AP17" s="97">
        <f t="shared" si="34"/>
        <v>35.350697332972004</v>
      </c>
      <c r="AQ17" s="97">
        <f t="shared" si="34"/>
        <v>20.572220054360969</v>
      </c>
      <c r="AR17" s="97">
        <f t="shared" si="34"/>
        <v>-2.4834721020570214</v>
      </c>
      <c r="AS17" s="107"/>
      <c r="AT17" s="64"/>
    </row>
    <row r="18" spans="2:46" ht="15" customHeight="1" x14ac:dyDescent="0.35">
      <c r="B18" t="s">
        <v>268</v>
      </c>
      <c r="C18" s="245" t="s">
        <v>14</v>
      </c>
      <c r="D18" s="245" t="s">
        <v>14</v>
      </c>
      <c r="E18" s="245" t="s">
        <v>14</v>
      </c>
      <c r="F18" s="245" t="s">
        <v>14</v>
      </c>
      <c r="G18" s="245">
        <v>816.78139799136602</v>
      </c>
      <c r="H18" s="245">
        <v>741.39797293615197</v>
      </c>
      <c r="I18" s="245">
        <v>684.186914</v>
      </c>
      <c r="J18" s="245">
        <v>735.76831700000002</v>
      </c>
      <c r="K18" s="245">
        <v>768.20248700000002</v>
      </c>
      <c r="L18" s="245">
        <v>862.25646900000004</v>
      </c>
      <c r="M18" s="245">
        <v>901.04796099999999</v>
      </c>
      <c r="N18" s="245">
        <v>928.28656899999999</v>
      </c>
      <c r="O18" s="245">
        <v>909.76874899999996</v>
      </c>
      <c r="P18" s="245">
        <v>896.95892457258503</v>
      </c>
      <c r="Q18" s="245">
        <v>920.60827182087212</v>
      </c>
      <c r="R18" s="245">
        <v>947.87428906323498</v>
      </c>
      <c r="S18" s="245">
        <v>990.53268901175704</v>
      </c>
      <c r="T18" s="245">
        <v>956.96103214975199</v>
      </c>
      <c r="U18" s="245">
        <v>897.54252150197397</v>
      </c>
      <c r="V18" s="245">
        <v>856.51890451900022</v>
      </c>
      <c r="W18" s="245">
        <v>888.95364156399978</v>
      </c>
      <c r="X18" s="245">
        <v>1103.6682077618525</v>
      </c>
      <c r="Y18" s="245">
        <f t="shared" si="31"/>
        <v>1175.9144149175843</v>
      </c>
      <c r="Z18" s="245">
        <f t="shared" si="32"/>
        <v>1116.8121095915922</v>
      </c>
      <c r="AA18" s="245"/>
      <c r="AB18" s="245">
        <v>272.75228184852415</v>
      </c>
      <c r="AC18" s="245">
        <v>549.10642237783122</v>
      </c>
      <c r="AD18" s="245">
        <v>836.88487343630368</v>
      </c>
      <c r="AE18" s="245">
        <v>1175.9144149175843</v>
      </c>
      <c r="AF18" s="245">
        <v>260.07780194737234</v>
      </c>
      <c r="AG18" s="245">
        <v>548.91357092785995</v>
      </c>
      <c r="AH18" s="245">
        <v>813.87375078724028</v>
      </c>
      <c r="AI18" s="245">
        <v>1116.8121095915922</v>
      </c>
      <c r="AK18" s="245">
        <f t="shared" si="33"/>
        <v>272.75228184852415</v>
      </c>
      <c r="AL18" s="245">
        <f t="shared" si="34"/>
        <v>276.35414052930707</v>
      </c>
      <c r="AM18" s="245">
        <f t="shared" si="34"/>
        <v>287.77845105847246</v>
      </c>
      <c r="AN18" s="245">
        <f t="shared" si="34"/>
        <v>339.0295414812806</v>
      </c>
      <c r="AO18" s="245">
        <f t="shared" si="35"/>
        <v>260.07780194737234</v>
      </c>
      <c r="AP18" s="245">
        <f t="shared" si="34"/>
        <v>288.83576898048761</v>
      </c>
      <c r="AQ18" s="245">
        <f t="shared" si="34"/>
        <v>264.96017985938033</v>
      </c>
      <c r="AR18" s="245">
        <f t="shared" si="34"/>
        <v>302.93835880435188</v>
      </c>
      <c r="AT18" s="64"/>
    </row>
    <row r="19" spans="2:46" ht="15" customHeight="1" x14ac:dyDescent="0.35">
      <c r="B19" t="s">
        <v>439</v>
      </c>
      <c r="C19" s="245" t="s">
        <v>14</v>
      </c>
      <c r="D19" s="245" t="s">
        <v>14</v>
      </c>
      <c r="E19" s="245" t="s">
        <v>14</v>
      </c>
      <c r="F19" s="245" t="s">
        <v>14</v>
      </c>
      <c r="G19" s="245">
        <v>545.98707359402226</v>
      </c>
      <c r="H19" s="245">
        <v>585.08635299155173</v>
      </c>
      <c r="I19" s="245">
        <v>866.33280600000001</v>
      </c>
      <c r="J19" s="245">
        <v>734.87388599999997</v>
      </c>
      <c r="K19" s="245">
        <v>698.38876300000004</v>
      </c>
      <c r="L19" s="245">
        <v>728.77000399999997</v>
      </c>
      <c r="M19" s="245">
        <v>634.90044599999999</v>
      </c>
      <c r="N19" s="245">
        <v>671.53645400000005</v>
      </c>
      <c r="O19" s="245">
        <v>631.77537900000004</v>
      </c>
      <c r="P19" s="245">
        <v>555.43813796487302</v>
      </c>
      <c r="Q19" s="245">
        <v>652.97901461670301</v>
      </c>
      <c r="R19" s="245">
        <v>660.61558489428012</v>
      </c>
      <c r="S19" s="245">
        <v>680.83332853921092</v>
      </c>
      <c r="T19" s="245">
        <v>651.54020783716896</v>
      </c>
      <c r="U19" s="245">
        <v>620.19571341636185</v>
      </c>
      <c r="V19" s="245">
        <v>667.31306530300014</v>
      </c>
      <c r="W19" s="245">
        <v>666.45914833399979</v>
      </c>
      <c r="X19" s="245">
        <v>770.7996983279686</v>
      </c>
      <c r="Y19" s="245">
        <f t="shared" si="31"/>
        <v>819.25885400356105</v>
      </c>
      <c r="Z19" s="245">
        <f t="shared" si="32"/>
        <v>832.66574907895119</v>
      </c>
      <c r="AA19" s="245"/>
      <c r="AB19" s="245">
        <v>207.06031157650324</v>
      </c>
      <c r="AC19" s="245">
        <v>420.40688554445416</v>
      </c>
      <c r="AD19" s="245">
        <v>619.55534163455479</v>
      </c>
      <c r="AE19" s="245">
        <v>819.25885400356105</v>
      </c>
      <c r="AF19" s="245">
        <v>212.95853236007301</v>
      </c>
      <c r="AG19" s="245">
        <v>416.98329216940397</v>
      </c>
      <c r="AH19" s="245">
        <v>610.2662300110519</v>
      </c>
      <c r="AI19" s="245">
        <v>832.66574907895119</v>
      </c>
      <c r="AK19" s="245">
        <f t="shared" si="33"/>
        <v>207.06031157650324</v>
      </c>
      <c r="AL19" s="245">
        <f t="shared" si="34"/>
        <v>213.34657396795092</v>
      </c>
      <c r="AM19" s="245">
        <f t="shared" si="34"/>
        <v>199.14845609010064</v>
      </c>
      <c r="AN19" s="245">
        <f t="shared" si="34"/>
        <v>199.70351236900626</v>
      </c>
      <c r="AO19" s="245">
        <f t="shared" si="35"/>
        <v>212.95853236007301</v>
      </c>
      <c r="AP19" s="245">
        <f t="shared" si="34"/>
        <v>204.02475980933096</v>
      </c>
      <c r="AQ19" s="245">
        <f t="shared" si="34"/>
        <v>193.28293784164794</v>
      </c>
      <c r="AR19" s="245">
        <f t="shared" si="34"/>
        <v>222.39951906789929</v>
      </c>
      <c r="AT19" s="64"/>
    </row>
    <row r="20" spans="2:46" ht="15" customHeight="1" x14ac:dyDescent="0.35">
      <c r="B20" t="s">
        <v>188</v>
      </c>
      <c r="C20" s="245" t="s">
        <v>14</v>
      </c>
      <c r="D20" s="245" t="s">
        <v>14</v>
      </c>
      <c r="E20" s="245" t="s">
        <v>14</v>
      </c>
      <c r="F20" s="245" t="s">
        <v>14</v>
      </c>
      <c r="G20" s="245">
        <v>453.52539899331805</v>
      </c>
      <c r="H20" s="245">
        <v>526.52039012769137</v>
      </c>
      <c r="I20" s="245">
        <v>374.67384099999998</v>
      </c>
      <c r="J20" s="245">
        <v>271.60703000000001</v>
      </c>
      <c r="K20" s="245">
        <v>275.77387499999998</v>
      </c>
      <c r="L20" s="245">
        <v>200.49498500000001</v>
      </c>
      <c r="M20" s="245">
        <v>144.938658</v>
      </c>
      <c r="N20" s="245">
        <v>199.88643099999999</v>
      </c>
      <c r="O20" s="245">
        <v>311.24318299999999</v>
      </c>
      <c r="P20" s="245">
        <v>272.33929408362388</v>
      </c>
      <c r="Q20" s="245">
        <v>-42.839410274561892</v>
      </c>
      <c r="R20" s="245">
        <v>370.23442905220998</v>
      </c>
      <c r="S20" s="245">
        <v>-270.23705687731683</v>
      </c>
      <c r="T20" s="245">
        <v>173.55208333762707</v>
      </c>
      <c r="U20" s="245">
        <v>-6.205247903113067</v>
      </c>
      <c r="V20" s="245">
        <v>-378.81917775799968</v>
      </c>
      <c r="W20" s="245">
        <v>-335.46599694399964</v>
      </c>
      <c r="X20" s="245">
        <v>-37.52664707892967</v>
      </c>
      <c r="Y20" s="245">
        <f t="shared" si="31"/>
        <v>59.472799891178781</v>
      </c>
      <c r="Z20" s="245">
        <f t="shared" si="32"/>
        <v>88.047366218789335</v>
      </c>
      <c r="AA20" s="245"/>
      <c r="AB20" s="245">
        <v>242.20626113325017</v>
      </c>
      <c r="AC20" s="245">
        <v>289.35936041828933</v>
      </c>
      <c r="AD20" s="245">
        <v>-52.234775599317537</v>
      </c>
      <c r="AE20" s="245">
        <v>59.472799891178781</v>
      </c>
      <c r="AF20" s="245">
        <v>-4.4415152370542774</v>
      </c>
      <c r="AG20" s="245">
        <v>-38.085265052388969</v>
      </c>
      <c r="AH20" s="245">
        <v>24.675321032135574</v>
      </c>
      <c r="AI20" s="245">
        <v>88.047366218789335</v>
      </c>
      <c r="AK20" s="245">
        <f t="shared" si="33"/>
        <v>242.20626113325017</v>
      </c>
      <c r="AL20" s="245">
        <f t="shared" si="34"/>
        <v>47.153099285039161</v>
      </c>
      <c r="AM20" s="245">
        <f t="shared" si="34"/>
        <v>-341.59413601760684</v>
      </c>
      <c r="AN20" s="245">
        <f t="shared" si="34"/>
        <v>111.70757549049631</v>
      </c>
      <c r="AO20" s="245">
        <f t="shared" si="35"/>
        <v>-4.4415152370542774</v>
      </c>
      <c r="AP20" s="245">
        <f t="shared" si="34"/>
        <v>-33.643749815334694</v>
      </c>
      <c r="AQ20" s="245">
        <f t="shared" si="34"/>
        <v>62.760586084524547</v>
      </c>
      <c r="AR20" s="245">
        <f t="shared" si="34"/>
        <v>63.372045186653764</v>
      </c>
      <c r="AT20" s="64"/>
    </row>
    <row r="21" spans="2:46" ht="15" customHeight="1" x14ac:dyDescent="0.35">
      <c r="B21" s="55" t="s">
        <v>267</v>
      </c>
      <c r="C21" s="253" t="s">
        <v>14</v>
      </c>
      <c r="D21" s="253" t="s">
        <v>14</v>
      </c>
      <c r="E21" s="253" t="s">
        <v>14</v>
      </c>
      <c r="F21" s="253" t="s">
        <v>14</v>
      </c>
      <c r="G21" s="253">
        <v>1816.2938705787067</v>
      </c>
      <c r="H21" s="253">
        <v>1853.004716055395</v>
      </c>
      <c r="I21" s="253">
        <f>SUM(I18:I20)</f>
        <v>1925.193561</v>
      </c>
      <c r="J21" s="253">
        <f t="shared" ref="J21:P21" si="36">SUM(J18:J20)</f>
        <v>1742.249233</v>
      </c>
      <c r="K21" s="253">
        <f t="shared" si="36"/>
        <v>1742.3651249999998</v>
      </c>
      <c r="L21" s="253">
        <f t="shared" si="36"/>
        <v>1791.5214579999999</v>
      </c>
      <c r="M21" s="253">
        <f t="shared" si="36"/>
        <v>1680.8870649999999</v>
      </c>
      <c r="N21" s="253">
        <f t="shared" si="36"/>
        <v>1799.7094539999998</v>
      </c>
      <c r="O21" s="253">
        <f t="shared" si="36"/>
        <v>1852.787311</v>
      </c>
      <c r="P21" s="253">
        <f t="shared" si="36"/>
        <v>1724.736356621082</v>
      </c>
      <c r="Q21" s="253">
        <v>1530.7478761630132</v>
      </c>
      <c r="R21" s="253">
        <v>1978.7243030097252</v>
      </c>
      <c r="S21" s="253">
        <v>1401.1289606736514</v>
      </c>
      <c r="T21" s="253">
        <v>1782.0533233245478</v>
      </c>
      <c r="U21" s="253">
        <v>1511.5329870152259</v>
      </c>
      <c r="V21" s="253">
        <v>1145.0127920640007</v>
      </c>
      <c r="W21" s="253">
        <v>1219.9467929539999</v>
      </c>
      <c r="X21" s="253">
        <v>1836.9412590108914</v>
      </c>
      <c r="Y21" s="253">
        <f t="shared" si="31"/>
        <v>2054.6460688123243</v>
      </c>
      <c r="Z21" s="253">
        <f t="shared" si="32"/>
        <v>2037.5252248893328</v>
      </c>
      <c r="AA21" s="245"/>
      <c r="AB21" s="253">
        <v>722.01885455829881</v>
      </c>
      <c r="AC21" s="253">
        <v>1258.8726683405746</v>
      </c>
      <c r="AD21" s="253">
        <v>1404.2054394715408</v>
      </c>
      <c r="AE21" s="253">
        <v>2054.6460688123243</v>
      </c>
      <c r="AF21" s="253">
        <v>468.59481907039111</v>
      </c>
      <c r="AG21" s="253">
        <v>927.81159804487493</v>
      </c>
      <c r="AH21" s="253">
        <v>1448.8153018304276</v>
      </c>
      <c r="AI21" s="253">
        <v>2037.5252248893328</v>
      </c>
      <c r="AK21" s="253">
        <f t="shared" si="33"/>
        <v>722.01885455829881</v>
      </c>
      <c r="AL21" s="253">
        <f t="shared" si="34"/>
        <v>536.85381378227578</v>
      </c>
      <c r="AM21" s="253">
        <f t="shared" si="34"/>
        <v>145.33277113096619</v>
      </c>
      <c r="AN21" s="253">
        <f t="shared" si="34"/>
        <v>650.44062934078352</v>
      </c>
      <c r="AO21" s="253">
        <f t="shared" si="35"/>
        <v>468.59481907039111</v>
      </c>
      <c r="AP21" s="253">
        <f t="shared" si="34"/>
        <v>459.21677897448382</v>
      </c>
      <c r="AQ21" s="253">
        <f t="shared" si="34"/>
        <v>521.00370378555272</v>
      </c>
      <c r="AR21" s="253">
        <f t="shared" si="34"/>
        <v>588.70992305890513</v>
      </c>
      <c r="AT21" s="64"/>
    </row>
    <row r="22" spans="2:46" s="58" customFormat="1" ht="15" customHeight="1" outlineLevel="1" x14ac:dyDescent="0.35">
      <c r="B22" s="193" t="s">
        <v>28</v>
      </c>
      <c r="C22" s="97" t="s">
        <v>14</v>
      </c>
      <c r="D22" s="97" t="s">
        <v>14</v>
      </c>
      <c r="E22" s="97" t="s">
        <v>14</v>
      </c>
      <c r="F22" s="97" t="s">
        <v>14</v>
      </c>
      <c r="G22" s="97" t="s">
        <v>14</v>
      </c>
      <c r="H22" s="97" t="s">
        <v>14</v>
      </c>
      <c r="I22" s="97" t="s">
        <v>14</v>
      </c>
      <c r="J22" s="97" t="s">
        <v>14</v>
      </c>
      <c r="K22" s="97" t="s">
        <v>14</v>
      </c>
      <c r="L22" s="97" t="s">
        <v>14</v>
      </c>
      <c r="M22" s="97" t="s">
        <v>14</v>
      </c>
      <c r="N22" s="97" t="s">
        <v>14</v>
      </c>
      <c r="O22" s="97" t="s">
        <v>14</v>
      </c>
      <c r="P22" s="97" t="s">
        <v>14</v>
      </c>
      <c r="Q22" s="97" t="s">
        <v>14</v>
      </c>
      <c r="R22" s="97" t="s">
        <v>14</v>
      </c>
      <c r="S22" s="97" t="s">
        <v>14</v>
      </c>
      <c r="T22" s="97">
        <v>882.86644234752373</v>
      </c>
      <c r="U22" s="97">
        <v>650.22038462259786</v>
      </c>
      <c r="V22" s="97">
        <v>356.07730442321349</v>
      </c>
      <c r="W22" s="97">
        <v>420.25981199320017</v>
      </c>
      <c r="X22" s="97">
        <v>949.093665079331</v>
      </c>
      <c r="Y22" s="97">
        <f t="shared" si="31"/>
        <v>1018.714226452557</v>
      </c>
      <c r="Z22" s="97">
        <f t="shared" si="32"/>
        <v>1096.7976160103879</v>
      </c>
      <c r="AA22" s="245"/>
      <c r="AB22" s="97">
        <v>456.55247506303715</v>
      </c>
      <c r="AC22" s="97">
        <v>755.17879379035594</v>
      </c>
      <c r="AD22" s="97">
        <v>640.00327211026001</v>
      </c>
      <c r="AE22" s="97">
        <v>1018.714226452557</v>
      </c>
      <c r="AF22" s="97">
        <v>304.40782389739496</v>
      </c>
      <c r="AG22" s="97">
        <v>472.66963874141823</v>
      </c>
      <c r="AH22" s="97">
        <v>737.37018501486318</v>
      </c>
      <c r="AI22" s="97">
        <v>1096.7976160103879</v>
      </c>
      <c r="AJ22" s="107"/>
      <c r="AK22" s="97">
        <f t="shared" si="33"/>
        <v>456.55247506303715</v>
      </c>
      <c r="AL22" s="97">
        <f t="shared" ref="AL22:AR24" si="37">+AC22-AB22</f>
        <v>298.62631872731879</v>
      </c>
      <c r="AM22" s="97">
        <f t="shared" si="37"/>
        <v>-115.17552168009593</v>
      </c>
      <c r="AN22" s="97">
        <f t="shared" si="37"/>
        <v>378.71095434229699</v>
      </c>
      <c r="AO22" s="97">
        <f t="shared" si="35"/>
        <v>304.40782389739496</v>
      </c>
      <c r="AP22" s="97">
        <f t="shared" si="37"/>
        <v>168.26181484402326</v>
      </c>
      <c r="AQ22" s="97">
        <f t="shared" si="37"/>
        <v>264.70054627344496</v>
      </c>
      <c r="AR22" s="97">
        <f t="shared" si="37"/>
        <v>359.42743099552467</v>
      </c>
      <c r="AS22" s="107"/>
      <c r="AT22" s="64"/>
    </row>
    <row r="23" spans="2:46" s="58" customFormat="1" ht="15" customHeight="1" outlineLevel="1" x14ac:dyDescent="0.35">
      <c r="B23" s="193" t="s">
        <v>160</v>
      </c>
      <c r="C23" s="97" t="s">
        <v>14</v>
      </c>
      <c r="D23" s="97" t="s">
        <v>14</v>
      </c>
      <c r="E23" s="97" t="s">
        <v>14</v>
      </c>
      <c r="F23" s="97" t="s">
        <v>14</v>
      </c>
      <c r="G23" s="97" t="s">
        <v>14</v>
      </c>
      <c r="H23" s="97" t="s">
        <v>14</v>
      </c>
      <c r="I23" s="97" t="s">
        <v>14</v>
      </c>
      <c r="J23" s="97" t="s">
        <v>14</v>
      </c>
      <c r="K23" s="97" t="s">
        <v>14</v>
      </c>
      <c r="L23" s="97" t="s">
        <v>14</v>
      </c>
      <c r="M23" s="97" t="s">
        <v>14</v>
      </c>
      <c r="N23" s="97" t="s">
        <v>14</v>
      </c>
      <c r="O23" s="97" t="s">
        <v>14</v>
      </c>
      <c r="P23" s="97" t="s">
        <v>14</v>
      </c>
      <c r="Q23" s="97" t="s">
        <v>14</v>
      </c>
      <c r="R23" s="97" t="s">
        <v>14</v>
      </c>
      <c r="S23" s="97" t="s">
        <v>14</v>
      </c>
      <c r="T23" s="97">
        <v>824.96334165986684</v>
      </c>
      <c r="U23" s="97">
        <v>824.96334165986684</v>
      </c>
      <c r="V23" s="97">
        <v>763.43671096491289</v>
      </c>
      <c r="W23" s="97">
        <v>744.02495416044906</v>
      </c>
      <c r="X23" s="97">
        <v>843.39547385984793</v>
      </c>
      <c r="Y23" s="97">
        <f t="shared" si="31"/>
        <v>953.87582658479892</v>
      </c>
      <c r="Z23" s="97">
        <f t="shared" si="32"/>
        <v>906.36246922825694</v>
      </c>
      <c r="AA23" s="245"/>
      <c r="AB23" s="97">
        <v>225.85232432327538</v>
      </c>
      <c r="AC23" s="97">
        <v>451.64662837360493</v>
      </c>
      <c r="AD23" s="97">
        <v>705.00823907255608</v>
      </c>
      <c r="AE23" s="97">
        <v>953.87582658479892</v>
      </c>
      <c r="AF23" s="97">
        <v>160.55421546435903</v>
      </c>
      <c r="AG23" s="97">
        <v>405.350211667054</v>
      </c>
      <c r="AH23" s="97">
        <v>635.07549701542712</v>
      </c>
      <c r="AI23" s="97">
        <v>906.36246922825694</v>
      </c>
      <c r="AJ23" s="107"/>
      <c r="AK23" s="97">
        <f t="shared" si="33"/>
        <v>225.85232432327538</v>
      </c>
      <c r="AL23" s="97">
        <f t="shared" si="37"/>
        <v>225.79430405032954</v>
      </c>
      <c r="AM23" s="97">
        <f t="shared" si="37"/>
        <v>253.36161069895115</v>
      </c>
      <c r="AN23" s="97">
        <f t="shared" si="37"/>
        <v>248.86758751224284</v>
      </c>
      <c r="AO23" s="97">
        <f t="shared" si="35"/>
        <v>160.55421546435903</v>
      </c>
      <c r="AP23" s="97">
        <f t="shared" si="37"/>
        <v>244.79599620269497</v>
      </c>
      <c r="AQ23" s="97">
        <f t="shared" si="37"/>
        <v>229.72528534837312</v>
      </c>
      <c r="AR23" s="97">
        <f t="shared" si="37"/>
        <v>271.28697221282982</v>
      </c>
      <c r="AS23" s="107"/>
      <c r="AT23" s="64"/>
    </row>
    <row r="24" spans="2:46" s="58" customFormat="1" ht="15" customHeight="1" outlineLevel="1" x14ac:dyDescent="0.35">
      <c r="B24" s="193" t="s">
        <v>438</v>
      </c>
      <c r="C24" s="97" t="s">
        <v>14</v>
      </c>
      <c r="D24" s="97" t="s">
        <v>14</v>
      </c>
      <c r="E24" s="97" t="s">
        <v>14</v>
      </c>
      <c r="F24" s="97" t="s">
        <v>14</v>
      </c>
      <c r="G24" s="97" t="s">
        <v>14</v>
      </c>
      <c r="H24" s="97" t="s">
        <v>14</v>
      </c>
      <c r="I24" s="97" t="s">
        <v>14</v>
      </c>
      <c r="J24" s="97" t="s">
        <v>14</v>
      </c>
      <c r="K24" s="97" t="s">
        <v>14</v>
      </c>
      <c r="L24" s="97" t="s">
        <v>14</v>
      </c>
      <c r="M24" s="97" t="s">
        <v>14</v>
      </c>
      <c r="N24" s="97" t="s">
        <v>14</v>
      </c>
      <c r="O24" s="97" t="s">
        <v>14</v>
      </c>
      <c r="P24" s="97" t="s">
        <v>14</v>
      </c>
      <c r="Q24" s="97" t="s">
        <v>14</v>
      </c>
      <c r="R24" s="97" t="s">
        <v>14</v>
      </c>
      <c r="S24" s="97" t="s">
        <v>14</v>
      </c>
      <c r="T24" s="97">
        <v>36.349260732756193</v>
      </c>
      <c r="U24" s="97">
        <v>36.349260732756193</v>
      </c>
      <c r="V24" s="97">
        <v>25.498776675874296</v>
      </c>
      <c r="W24" s="97">
        <v>55.662026800350532</v>
      </c>
      <c r="X24" s="97">
        <v>44.45212007171267</v>
      </c>
      <c r="Y24" s="97">
        <f t="shared" si="31"/>
        <v>82.056015774968273</v>
      </c>
      <c r="Z24" s="97">
        <f t="shared" si="32"/>
        <v>34.365139650687979</v>
      </c>
      <c r="AA24" s="245"/>
      <c r="AB24" s="97">
        <v>39.614055171986223</v>
      </c>
      <c r="AC24" s="97">
        <v>52.047246176613726</v>
      </c>
      <c r="AD24" s="97">
        <v>59.193928288724692</v>
      </c>
      <c r="AE24" s="97">
        <v>82.056015774968273</v>
      </c>
      <c r="AF24" s="97">
        <v>3.6327797086370879</v>
      </c>
      <c r="AG24" s="97">
        <v>49.791747636402761</v>
      </c>
      <c r="AH24" s="97">
        <v>76.369619800137343</v>
      </c>
      <c r="AI24" s="97">
        <v>34.365139650687979</v>
      </c>
      <c r="AJ24" s="107"/>
      <c r="AK24" s="97">
        <f t="shared" si="33"/>
        <v>39.614055171986223</v>
      </c>
      <c r="AL24" s="97">
        <f t="shared" si="37"/>
        <v>12.433191004627503</v>
      </c>
      <c r="AM24" s="97">
        <f t="shared" si="37"/>
        <v>7.146682112110966</v>
      </c>
      <c r="AN24" s="97">
        <f t="shared" si="37"/>
        <v>22.862087486243581</v>
      </c>
      <c r="AO24" s="97">
        <f t="shared" si="35"/>
        <v>3.6327797086370879</v>
      </c>
      <c r="AP24" s="97">
        <f t="shared" si="37"/>
        <v>46.158967927765673</v>
      </c>
      <c r="AQ24" s="97">
        <f t="shared" si="37"/>
        <v>26.577872163734583</v>
      </c>
      <c r="AR24" s="97">
        <f t="shared" si="37"/>
        <v>-42.004480149449364</v>
      </c>
      <c r="AS24" s="107"/>
      <c r="AT24" s="64"/>
    </row>
    <row r="25" spans="2:46" ht="15" customHeight="1" x14ac:dyDescent="0.35">
      <c r="B25" t="s">
        <v>30</v>
      </c>
      <c r="C25" s="246" t="s">
        <v>14</v>
      </c>
      <c r="D25" s="246" t="s">
        <v>14</v>
      </c>
      <c r="E25" s="246" t="s">
        <v>14</v>
      </c>
      <c r="F25" s="246" t="s">
        <v>14</v>
      </c>
      <c r="G25" s="246">
        <v>35.295335111166331</v>
      </c>
      <c r="H25" s="246">
        <v>245.32902327084196</v>
      </c>
      <c r="I25" s="246">
        <v>23.708090664098897</v>
      </c>
      <c r="J25" s="246">
        <v>34.6867815356607</v>
      </c>
      <c r="K25" s="246">
        <v>25.152407652294301</v>
      </c>
      <c r="L25" s="246">
        <v>23.470024136642898</v>
      </c>
      <c r="M25" s="246">
        <v>19.477160734264601</v>
      </c>
      <c r="N25" s="246">
        <v>23.777080426121199</v>
      </c>
      <c r="O25" s="246">
        <v>-14.165549793519</v>
      </c>
      <c r="P25" s="246">
        <v>15.093776135408</v>
      </c>
      <c r="Q25" s="246">
        <v>-23.898775530068001</v>
      </c>
      <c r="R25" s="246">
        <v>-22.061984462392999</v>
      </c>
      <c r="S25" s="246">
        <v>11.520583613466</v>
      </c>
      <c r="T25" s="246">
        <v>10.857528404937998</v>
      </c>
      <c r="U25" s="245">
        <v>25.010804512674998</v>
      </c>
      <c r="V25" s="245">
        <v>3.2574351240000947</v>
      </c>
      <c r="W25" s="245">
        <v>108.1060566580002</v>
      </c>
      <c r="X25" s="245">
        <v>239.42958149759698</v>
      </c>
      <c r="Y25" s="245">
        <f t="shared" si="31"/>
        <v>77.711735938261853</v>
      </c>
      <c r="Z25" s="245">
        <f t="shared" si="32"/>
        <v>-34.852341771961193</v>
      </c>
      <c r="AA25" s="245"/>
      <c r="AB25" s="245">
        <v>18.4480127646586</v>
      </c>
      <c r="AC25" s="245">
        <v>48.925916204947988</v>
      </c>
      <c r="AD25" s="245">
        <v>65.076934472830359</v>
      </c>
      <c r="AE25" s="245">
        <v>77.711735938261853</v>
      </c>
      <c r="AF25" s="245">
        <v>25.455270660729074</v>
      </c>
      <c r="AG25" s="245">
        <v>67.946592141273271</v>
      </c>
      <c r="AH25" s="245">
        <v>90.416891362608993</v>
      </c>
      <c r="AI25" s="245">
        <v>-34.852341771961193</v>
      </c>
      <c r="AK25" s="245">
        <f t="shared" si="33"/>
        <v>18.4480127646586</v>
      </c>
      <c r="AL25" s="245">
        <f t="shared" ref="AL25:AL34" si="38">AC25-AB25</f>
        <v>30.477903440289388</v>
      </c>
      <c r="AM25" s="245">
        <f t="shared" ref="AM25:AM34" si="39">AD25-AC25</f>
        <v>16.151018267882371</v>
      </c>
      <c r="AN25" s="245">
        <f t="shared" ref="AN25:AN34" si="40">AE25-AD25</f>
        <v>12.634801465431494</v>
      </c>
      <c r="AO25" s="245">
        <f t="shared" si="35"/>
        <v>25.455270660729074</v>
      </c>
      <c r="AP25" s="245">
        <f t="shared" ref="AP25:AR34" si="41">AG25-AF25</f>
        <v>42.491321480544201</v>
      </c>
      <c r="AQ25" s="245">
        <f t="shared" si="41"/>
        <v>22.470299221335722</v>
      </c>
      <c r="AR25" s="245">
        <f t="shared" si="41"/>
        <v>-125.26923313457019</v>
      </c>
      <c r="AT25" s="64"/>
    </row>
    <row r="26" spans="2:46" s="58" customFormat="1" ht="15" customHeight="1" outlineLevel="1" x14ac:dyDescent="0.35">
      <c r="B26" s="193" t="s">
        <v>28</v>
      </c>
      <c r="C26" s="250" t="s">
        <v>14</v>
      </c>
      <c r="D26" s="250" t="s">
        <v>14</v>
      </c>
      <c r="E26" s="250" t="s">
        <v>14</v>
      </c>
      <c r="F26" s="250" t="s">
        <v>14</v>
      </c>
      <c r="G26" s="250" t="s">
        <v>14</v>
      </c>
      <c r="H26" s="250" t="s">
        <v>14</v>
      </c>
      <c r="I26" s="250" t="s">
        <v>14</v>
      </c>
      <c r="J26" s="250" t="s">
        <v>14</v>
      </c>
      <c r="K26" s="250" t="s">
        <v>14</v>
      </c>
      <c r="L26" s="250" t="s">
        <v>14</v>
      </c>
      <c r="M26" s="250" t="s">
        <v>14</v>
      </c>
      <c r="N26" s="250" t="s">
        <v>14</v>
      </c>
      <c r="O26" s="250" t="s">
        <v>14</v>
      </c>
      <c r="P26" s="250" t="s">
        <v>14</v>
      </c>
      <c r="Q26" s="250" t="s">
        <v>14</v>
      </c>
      <c r="R26" s="250" t="s">
        <v>14</v>
      </c>
      <c r="S26" s="250" t="s">
        <v>14</v>
      </c>
      <c r="T26" s="250" t="s">
        <v>14</v>
      </c>
      <c r="U26" s="250" t="s">
        <v>14</v>
      </c>
      <c r="V26" s="97">
        <v>2.563960278406781</v>
      </c>
      <c r="W26" s="97">
        <v>68.395206470397</v>
      </c>
      <c r="X26" s="97">
        <v>186.12315538201497</v>
      </c>
      <c r="Y26" s="97">
        <f t="shared" si="31"/>
        <v>26.435202801905</v>
      </c>
      <c r="Z26" s="97">
        <f t="shared" si="32"/>
        <v>76.890444147336012</v>
      </c>
      <c r="AA26" s="245"/>
      <c r="AB26" s="97">
        <v>13.309610244758952</v>
      </c>
      <c r="AC26" s="97">
        <v>5.9534883465849999</v>
      </c>
      <c r="AD26" s="97">
        <v>9.0821603895229988</v>
      </c>
      <c r="AE26" s="97">
        <v>26.435202801905</v>
      </c>
      <c r="AF26" s="97">
        <v>20.637134521644001</v>
      </c>
      <c r="AG26" s="97">
        <v>35.207030058545996</v>
      </c>
      <c r="AH26" s="97">
        <v>53.700378269612997</v>
      </c>
      <c r="AI26" s="97">
        <v>76.890444147336012</v>
      </c>
      <c r="AJ26" s="107"/>
      <c r="AK26" s="97">
        <f t="shared" si="33"/>
        <v>13.309610244758952</v>
      </c>
      <c r="AL26" s="97">
        <f t="shared" si="38"/>
        <v>-7.356121898173952</v>
      </c>
      <c r="AM26" s="97">
        <f t="shared" si="39"/>
        <v>3.1286720429379988</v>
      </c>
      <c r="AN26" s="97">
        <f t="shared" si="40"/>
        <v>17.353042412382003</v>
      </c>
      <c r="AO26" s="97">
        <f t="shared" si="35"/>
        <v>20.637134521644001</v>
      </c>
      <c r="AP26" s="97">
        <f t="shared" si="41"/>
        <v>14.569895536901996</v>
      </c>
      <c r="AQ26" s="97">
        <f t="shared" si="41"/>
        <v>18.493348211067001</v>
      </c>
      <c r="AR26" s="97">
        <f t="shared" si="41"/>
        <v>23.190065877723015</v>
      </c>
      <c r="AS26" s="107"/>
      <c r="AT26" s="64"/>
    </row>
    <row r="27" spans="2:46" s="58" customFormat="1" ht="15" customHeight="1" outlineLevel="1" x14ac:dyDescent="0.35">
      <c r="B27" s="193" t="s">
        <v>160</v>
      </c>
      <c r="C27" s="250" t="s">
        <v>14</v>
      </c>
      <c r="D27" s="250" t="s">
        <v>14</v>
      </c>
      <c r="E27" s="250" t="s">
        <v>14</v>
      </c>
      <c r="F27" s="250" t="s">
        <v>14</v>
      </c>
      <c r="G27" s="250" t="s">
        <v>14</v>
      </c>
      <c r="H27" s="250" t="s">
        <v>14</v>
      </c>
      <c r="I27" s="250" t="s">
        <v>14</v>
      </c>
      <c r="J27" s="250" t="s">
        <v>14</v>
      </c>
      <c r="K27" s="250" t="s">
        <v>14</v>
      </c>
      <c r="L27" s="250" t="s">
        <v>14</v>
      </c>
      <c r="M27" s="250" t="s">
        <v>14</v>
      </c>
      <c r="N27" s="250" t="s">
        <v>14</v>
      </c>
      <c r="O27" s="250" t="s">
        <v>14</v>
      </c>
      <c r="P27" s="250" t="s">
        <v>14</v>
      </c>
      <c r="Q27" s="250" t="s">
        <v>14</v>
      </c>
      <c r="R27" s="250" t="s">
        <v>14</v>
      </c>
      <c r="S27" s="250" t="s">
        <v>14</v>
      </c>
      <c r="T27" s="250" t="s">
        <v>14</v>
      </c>
      <c r="U27" s="250" t="s">
        <v>14</v>
      </c>
      <c r="V27" s="97">
        <v>2.3815595561334604</v>
      </c>
      <c r="W27" s="97">
        <v>0.25555322000000003</v>
      </c>
      <c r="X27" s="97">
        <v>0.317667851838</v>
      </c>
      <c r="Y27" s="97">
        <f t="shared" si="31"/>
        <v>9.5560140000000002E-2</v>
      </c>
      <c r="Z27" s="97">
        <f t="shared" si="32"/>
        <v>31.898508411569001</v>
      </c>
      <c r="AA27" s="245"/>
      <c r="AB27" s="97">
        <v>0</v>
      </c>
      <c r="AC27" s="97">
        <v>-4.3443400000000004E-3</v>
      </c>
      <c r="AD27" s="97">
        <v>-4.3443455299999999E-3</v>
      </c>
      <c r="AE27" s="97">
        <v>9.5560140000000002E-2</v>
      </c>
      <c r="AF27" s="97">
        <v>5.223462550911</v>
      </c>
      <c r="AG27" s="97">
        <v>18.530003096784</v>
      </c>
      <c r="AH27" s="97">
        <v>26.728886992970001</v>
      </c>
      <c r="AI27" s="97">
        <v>31.898508411569001</v>
      </c>
      <c r="AJ27" s="107"/>
      <c r="AK27" s="97">
        <f t="shared" si="33"/>
        <v>0</v>
      </c>
      <c r="AL27" s="97">
        <f t="shared" si="38"/>
        <v>-4.3443400000000004E-3</v>
      </c>
      <c r="AM27" s="97">
        <f t="shared" si="39"/>
        <v>-5.529999999587254E-9</v>
      </c>
      <c r="AN27" s="97">
        <f t="shared" si="40"/>
        <v>9.9904485530000003E-2</v>
      </c>
      <c r="AO27" s="97">
        <f t="shared" si="35"/>
        <v>5.223462550911</v>
      </c>
      <c r="AP27" s="97">
        <f t="shared" si="41"/>
        <v>13.306540545873</v>
      </c>
      <c r="AQ27" s="97">
        <f t="shared" si="41"/>
        <v>8.1988838961860004</v>
      </c>
      <c r="AR27" s="97">
        <f t="shared" si="41"/>
        <v>5.1696214185990002</v>
      </c>
      <c r="AS27" s="107"/>
      <c r="AT27" s="64"/>
    </row>
    <row r="28" spans="2:46" s="58" customFormat="1" ht="15" customHeight="1" outlineLevel="1" x14ac:dyDescent="0.35">
      <c r="B28" s="193" t="s">
        <v>438</v>
      </c>
      <c r="C28" s="250" t="s">
        <v>14</v>
      </c>
      <c r="D28" s="250" t="s">
        <v>14</v>
      </c>
      <c r="E28" s="250" t="s">
        <v>14</v>
      </c>
      <c r="F28" s="250" t="s">
        <v>14</v>
      </c>
      <c r="G28" s="250" t="s">
        <v>14</v>
      </c>
      <c r="H28" s="250" t="s">
        <v>14</v>
      </c>
      <c r="I28" s="250" t="s">
        <v>14</v>
      </c>
      <c r="J28" s="250" t="s">
        <v>14</v>
      </c>
      <c r="K28" s="250" t="s">
        <v>14</v>
      </c>
      <c r="L28" s="250" t="s">
        <v>14</v>
      </c>
      <c r="M28" s="250" t="s">
        <v>14</v>
      </c>
      <c r="N28" s="250" t="s">
        <v>14</v>
      </c>
      <c r="O28" s="250" t="s">
        <v>14</v>
      </c>
      <c r="P28" s="250" t="s">
        <v>14</v>
      </c>
      <c r="Q28" s="250" t="s">
        <v>14</v>
      </c>
      <c r="R28" s="250" t="s">
        <v>14</v>
      </c>
      <c r="S28" s="250" t="s">
        <v>14</v>
      </c>
      <c r="T28" s="250" t="s">
        <v>14</v>
      </c>
      <c r="U28" s="250" t="s">
        <v>14</v>
      </c>
      <c r="V28" s="97">
        <v>-1.6880847105401466</v>
      </c>
      <c r="W28" s="97">
        <v>39.455296967603203</v>
      </c>
      <c r="X28" s="97">
        <v>52.988758263744018</v>
      </c>
      <c r="Y28" s="97">
        <f t="shared" si="31"/>
        <v>51.180972996356857</v>
      </c>
      <c r="Z28" s="97">
        <f t="shared" si="32"/>
        <v>-143.6412943308662</v>
      </c>
      <c r="AA28" s="245"/>
      <c r="AB28" s="97">
        <v>5.5365396206985196</v>
      </c>
      <c r="AC28" s="97">
        <v>42.976772198362987</v>
      </c>
      <c r="AD28" s="97">
        <v>55.999118428837363</v>
      </c>
      <c r="AE28" s="97">
        <v>51.180972996356857</v>
      </c>
      <c r="AF28" s="97">
        <v>-0.40532641182592855</v>
      </c>
      <c r="AG28" s="97">
        <v>14.209558985943275</v>
      </c>
      <c r="AH28" s="97">
        <v>9.9876261000259916</v>
      </c>
      <c r="AI28" s="97">
        <v>-143.6412943308662</v>
      </c>
      <c r="AJ28" s="107"/>
      <c r="AK28" s="97">
        <f t="shared" si="33"/>
        <v>5.5365396206985196</v>
      </c>
      <c r="AL28" s="97">
        <f t="shared" si="38"/>
        <v>37.440232577664467</v>
      </c>
      <c r="AM28" s="97">
        <f t="shared" si="39"/>
        <v>13.022346230474376</v>
      </c>
      <c r="AN28" s="97">
        <f t="shared" si="40"/>
        <v>-4.818145432480506</v>
      </c>
      <c r="AO28" s="97">
        <f t="shared" si="35"/>
        <v>-0.40532641182592855</v>
      </c>
      <c r="AP28" s="97">
        <f t="shared" si="41"/>
        <v>14.614885397769203</v>
      </c>
      <c r="AQ28" s="97">
        <f t="shared" si="41"/>
        <v>-4.2219328859172833</v>
      </c>
      <c r="AR28" s="97">
        <f t="shared" si="41"/>
        <v>-153.62892043089221</v>
      </c>
      <c r="AS28" s="107"/>
      <c r="AT28" s="64"/>
    </row>
    <row r="29" spans="2:46" ht="15" customHeight="1" x14ac:dyDescent="0.35">
      <c r="B29" s="6" t="s">
        <v>191</v>
      </c>
      <c r="C29" s="251">
        <v>1454.2</v>
      </c>
      <c r="D29" s="251">
        <v>1483.8</v>
      </c>
      <c r="E29" s="251">
        <v>1827</v>
      </c>
      <c r="F29" s="251">
        <v>1968</v>
      </c>
      <c r="G29" s="251">
        <v>2047.5</v>
      </c>
      <c r="H29" s="251">
        <v>2305.4</v>
      </c>
      <c r="I29" s="251">
        <v>2628.2742119999998</v>
      </c>
      <c r="J29" s="251">
        <v>3154.9357009999999</v>
      </c>
      <c r="K29" s="251">
        <v>3362.9484349999998</v>
      </c>
      <c r="L29" s="251">
        <v>3612.809808</v>
      </c>
      <c r="M29" s="251">
        <v>3755.5876669999998</v>
      </c>
      <c r="N29" s="251">
        <v>3628.4575359999999</v>
      </c>
      <c r="O29" s="251">
        <v>3598.0093710000001</v>
      </c>
      <c r="P29" s="251">
        <v>3642.3926979072326</v>
      </c>
      <c r="Q29" s="251">
        <v>3923.9583122898698</v>
      </c>
      <c r="R29" s="251">
        <v>3759.307455204339</v>
      </c>
      <c r="S29" s="251">
        <v>3989.9482411340646</v>
      </c>
      <c r="T29" s="251">
        <v>3317.1293325296206</v>
      </c>
      <c r="U29" s="251">
        <v>3730.6276583605331</v>
      </c>
      <c r="V29" s="251">
        <v>3949.9625844909988</v>
      </c>
      <c r="W29" s="251">
        <v>3723.0500326669921</v>
      </c>
      <c r="X29" s="251">
        <v>4523.5388726007122</v>
      </c>
      <c r="Y29" s="251">
        <f t="shared" si="31"/>
        <v>5020.0255202586986</v>
      </c>
      <c r="Z29" s="251">
        <f t="shared" si="32"/>
        <v>4801.101206702112</v>
      </c>
      <c r="AA29" s="245"/>
      <c r="AB29" s="251">
        <v>1415.4758220632948</v>
      </c>
      <c r="AC29" s="251">
        <v>2454.2068384571003</v>
      </c>
      <c r="AD29" s="251">
        <v>3819.9755983889372</v>
      </c>
      <c r="AE29" s="251">
        <v>5020.0255202586986</v>
      </c>
      <c r="AF29" s="251">
        <v>1340.7289388081538</v>
      </c>
      <c r="AG29" s="251">
        <v>2689.8848140708542</v>
      </c>
      <c r="AH29" s="251">
        <v>3898.97653112432</v>
      </c>
      <c r="AI29" s="251">
        <v>4801.101206702112</v>
      </c>
      <c r="AK29" s="251">
        <f t="shared" si="33"/>
        <v>1415.4758220632948</v>
      </c>
      <c r="AL29" s="251">
        <f t="shared" si="38"/>
        <v>1038.7310163938055</v>
      </c>
      <c r="AM29" s="251">
        <f t="shared" si="39"/>
        <v>1365.7687599318369</v>
      </c>
      <c r="AN29" s="251">
        <f t="shared" si="40"/>
        <v>1200.0499218697614</v>
      </c>
      <c r="AO29" s="251">
        <f t="shared" si="35"/>
        <v>1340.7289388081538</v>
      </c>
      <c r="AP29" s="251">
        <f t="shared" si="41"/>
        <v>1349.1558752627004</v>
      </c>
      <c r="AQ29" s="251">
        <f t="shared" si="41"/>
        <v>1209.0917170534658</v>
      </c>
      <c r="AR29" s="251">
        <f t="shared" si="41"/>
        <v>902.124675577792</v>
      </c>
      <c r="AT29" s="64"/>
    </row>
    <row r="30" spans="2:46" s="58" customFormat="1" ht="15" customHeight="1" outlineLevel="1" x14ac:dyDescent="0.35">
      <c r="B30" s="193" t="s">
        <v>28</v>
      </c>
      <c r="C30" s="97" t="s">
        <v>14</v>
      </c>
      <c r="D30" s="97" t="s">
        <v>14</v>
      </c>
      <c r="E30" s="97" t="s">
        <v>14</v>
      </c>
      <c r="F30" s="97" t="s">
        <v>14</v>
      </c>
      <c r="G30" s="97" t="s">
        <v>14</v>
      </c>
      <c r="H30" s="97" t="s">
        <v>14</v>
      </c>
      <c r="I30" s="97" t="s">
        <v>14</v>
      </c>
      <c r="J30" s="97" t="s">
        <v>14</v>
      </c>
      <c r="K30" s="97" t="s">
        <v>14</v>
      </c>
      <c r="L30" s="97" t="s">
        <v>14</v>
      </c>
      <c r="M30" s="97" t="s">
        <v>14</v>
      </c>
      <c r="N30" s="97" t="s">
        <v>14</v>
      </c>
      <c r="O30" s="97" t="s">
        <v>14</v>
      </c>
      <c r="P30" s="97" t="s">
        <v>14</v>
      </c>
      <c r="Q30" s="97" t="s">
        <v>14</v>
      </c>
      <c r="R30" s="97" t="s">
        <v>14</v>
      </c>
      <c r="S30" s="97" t="s">
        <v>14</v>
      </c>
      <c r="T30" s="97">
        <v>2508.8918557380612</v>
      </c>
      <c r="U30" s="97">
        <v>2776.9297831066037</v>
      </c>
      <c r="V30" s="97">
        <v>3088.9923197362546</v>
      </c>
      <c r="W30" s="97">
        <v>2416.0892459815182</v>
      </c>
      <c r="X30" s="97">
        <v>3013.6177580252111</v>
      </c>
      <c r="Y30" s="97">
        <f t="shared" si="31"/>
        <v>3551.8221490212622</v>
      </c>
      <c r="Z30" s="97">
        <f t="shared" si="32"/>
        <v>3328.6693825010661</v>
      </c>
      <c r="AA30" s="245"/>
      <c r="AB30" s="97">
        <v>1052.4679430486776</v>
      </c>
      <c r="AC30" s="97">
        <v>1731.4479544378792</v>
      </c>
      <c r="AD30" s="97">
        <v>2697.4416757890576</v>
      </c>
      <c r="AE30" s="97">
        <v>3551.8221490212622</v>
      </c>
      <c r="AF30" s="97">
        <v>865.01919163333719</v>
      </c>
      <c r="AG30" s="97">
        <v>1846.7725718283441</v>
      </c>
      <c r="AH30" s="97">
        <v>2634.1089474791961</v>
      </c>
      <c r="AI30" s="97">
        <v>3328.6693825010661</v>
      </c>
      <c r="AJ30" s="107"/>
      <c r="AK30" s="97">
        <f t="shared" si="33"/>
        <v>1052.4679430486776</v>
      </c>
      <c r="AL30" s="97">
        <f t="shared" si="38"/>
        <v>678.98001138920154</v>
      </c>
      <c r="AM30" s="97">
        <f t="shared" si="39"/>
        <v>965.99372135117846</v>
      </c>
      <c r="AN30" s="97">
        <f t="shared" si="40"/>
        <v>854.38047323220462</v>
      </c>
      <c r="AO30" s="97">
        <f t="shared" si="35"/>
        <v>865.01919163333719</v>
      </c>
      <c r="AP30" s="97">
        <f t="shared" si="41"/>
        <v>981.75338019500691</v>
      </c>
      <c r="AQ30" s="97">
        <f t="shared" si="41"/>
        <v>787.33637565085201</v>
      </c>
      <c r="AR30" s="97">
        <f t="shared" si="41"/>
        <v>694.56043502187003</v>
      </c>
      <c r="AS30" s="107"/>
      <c r="AT30" s="64"/>
    </row>
    <row r="31" spans="2:46" s="58" customFormat="1" ht="15" customHeight="1" outlineLevel="1" x14ac:dyDescent="0.35">
      <c r="B31" s="193" t="s">
        <v>160</v>
      </c>
      <c r="C31" s="97" t="s">
        <v>14</v>
      </c>
      <c r="D31" s="97" t="s">
        <v>14</v>
      </c>
      <c r="E31" s="97" t="s">
        <v>14</v>
      </c>
      <c r="F31" s="97" t="s">
        <v>14</v>
      </c>
      <c r="G31" s="97" t="s">
        <v>14</v>
      </c>
      <c r="H31" s="97" t="s">
        <v>14</v>
      </c>
      <c r="I31" s="97" t="s">
        <v>14</v>
      </c>
      <c r="J31" s="97" t="s">
        <v>14</v>
      </c>
      <c r="K31" s="97" t="s">
        <v>14</v>
      </c>
      <c r="L31" s="97" t="s">
        <v>14</v>
      </c>
      <c r="M31" s="97" t="s">
        <v>14</v>
      </c>
      <c r="N31" s="97" t="s">
        <v>14</v>
      </c>
      <c r="O31" s="97" t="s">
        <v>14</v>
      </c>
      <c r="P31" s="97" t="s">
        <v>14</v>
      </c>
      <c r="Q31" s="97" t="s">
        <v>14</v>
      </c>
      <c r="R31" s="97" t="s">
        <v>14</v>
      </c>
      <c r="S31" s="97" t="s">
        <v>14</v>
      </c>
      <c r="T31" s="97">
        <v>831.04841438653852</v>
      </c>
      <c r="U31" s="97">
        <v>996.96800933368093</v>
      </c>
      <c r="V31" s="97">
        <v>907.50198161450226</v>
      </c>
      <c r="W31" s="97">
        <v>1327.1178949812515</v>
      </c>
      <c r="X31" s="97">
        <v>1505.6993120151105</v>
      </c>
      <c r="Y31" s="97">
        <f t="shared" si="31"/>
        <v>1500.6259671897819</v>
      </c>
      <c r="Z31" s="97">
        <f t="shared" si="32"/>
        <v>1590.4901468151918</v>
      </c>
      <c r="AA31" s="245"/>
      <c r="AB31" s="97">
        <v>380.87947690832868</v>
      </c>
      <c r="AC31" s="97">
        <v>725.77438257807</v>
      </c>
      <c r="AD31" s="97">
        <v>1115.1028732307227</v>
      </c>
      <c r="AE31" s="97">
        <v>1500.6259671897819</v>
      </c>
      <c r="AF31" s="97">
        <v>473.2391872131509</v>
      </c>
      <c r="AG31" s="97">
        <v>836.83506747787271</v>
      </c>
      <c r="AH31" s="97">
        <v>1268.8179938757755</v>
      </c>
      <c r="AI31" s="97">
        <v>1590.4901468151918</v>
      </c>
      <c r="AJ31" s="107"/>
      <c r="AK31" s="97">
        <f t="shared" si="33"/>
        <v>380.87947690832868</v>
      </c>
      <c r="AL31" s="97">
        <f t="shared" si="38"/>
        <v>344.89490566974132</v>
      </c>
      <c r="AM31" s="97">
        <f t="shared" si="39"/>
        <v>389.3284906526527</v>
      </c>
      <c r="AN31" s="97">
        <f t="shared" si="40"/>
        <v>385.52309395905922</v>
      </c>
      <c r="AO31" s="97">
        <f t="shared" si="35"/>
        <v>473.2391872131509</v>
      </c>
      <c r="AP31" s="97">
        <f t="shared" si="41"/>
        <v>363.59588026472181</v>
      </c>
      <c r="AQ31" s="97">
        <f t="shared" si="41"/>
        <v>431.98292639790282</v>
      </c>
      <c r="AR31" s="97">
        <f t="shared" si="41"/>
        <v>321.67215293941626</v>
      </c>
      <c r="AS31" s="107"/>
      <c r="AT31" s="64"/>
    </row>
    <row r="32" spans="2:46" s="58" customFormat="1" ht="15" customHeight="1" outlineLevel="1" x14ac:dyDescent="0.35">
      <c r="B32" s="193" t="s">
        <v>438</v>
      </c>
      <c r="C32" s="97" t="s">
        <v>14</v>
      </c>
      <c r="D32" s="97" t="s">
        <v>14</v>
      </c>
      <c r="E32" s="97" t="s">
        <v>14</v>
      </c>
      <c r="F32" s="97" t="s">
        <v>14</v>
      </c>
      <c r="G32" s="97" t="s">
        <v>14</v>
      </c>
      <c r="H32" s="97" t="s">
        <v>14</v>
      </c>
      <c r="I32" s="97" t="s">
        <v>14</v>
      </c>
      <c r="J32" s="97" t="s">
        <v>14</v>
      </c>
      <c r="K32" s="97" t="s">
        <v>14</v>
      </c>
      <c r="L32" s="97" t="s">
        <v>14</v>
      </c>
      <c r="M32" s="97" t="s">
        <v>14</v>
      </c>
      <c r="N32" s="97" t="s">
        <v>14</v>
      </c>
      <c r="O32" s="97" t="s">
        <v>14</v>
      </c>
      <c r="P32" s="97" t="s">
        <v>14</v>
      </c>
      <c r="Q32" s="97" t="s">
        <v>14</v>
      </c>
      <c r="R32" s="97" t="s">
        <v>14</v>
      </c>
      <c r="S32" s="97" t="s">
        <v>14</v>
      </c>
      <c r="T32" s="97">
        <v>-22.810937594978896</v>
      </c>
      <c r="U32" s="97">
        <v>-43.270134079751642</v>
      </c>
      <c r="V32" s="97">
        <v>-46.531716859758035</v>
      </c>
      <c r="W32" s="97">
        <v>-20.157108295777562</v>
      </c>
      <c r="X32" s="97">
        <v>4.2218025603906426</v>
      </c>
      <c r="Y32" s="97">
        <f t="shared" si="31"/>
        <v>-32.422595952345546</v>
      </c>
      <c r="Z32" s="97">
        <f t="shared" si="32"/>
        <v>-118.05832261414616</v>
      </c>
      <c r="AA32" s="245"/>
      <c r="AB32" s="97">
        <v>-17.871597893710643</v>
      </c>
      <c r="AC32" s="97">
        <v>-3.0154985588487762</v>
      </c>
      <c r="AD32" s="97">
        <v>7.4310493691568809</v>
      </c>
      <c r="AE32" s="97">
        <v>-32.422595952345546</v>
      </c>
      <c r="AF32" s="97">
        <v>2.4705599616656855</v>
      </c>
      <c r="AG32" s="97">
        <v>6.2771747646374934</v>
      </c>
      <c r="AH32" s="97">
        <v>-3.9504102306518689</v>
      </c>
      <c r="AI32" s="97">
        <v>-118.05832261414616</v>
      </c>
      <c r="AJ32" s="107"/>
      <c r="AK32" s="97">
        <f t="shared" si="33"/>
        <v>-17.871597893710643</v>
      </c>
      <c r="AL32" s="97">
        <f t="shared" si="38"/>
        <v>14.856099334861867</v>
      </c>
      <c r="AM32" s="97">
        <f t="shared" si="39"/>
        <v>10.446547928005657</v>
      </c>
      <c r="AN32" s="97">
        <f t="shared" si="40"/>
        <v>-39.853645321502427</v>
      </c>
      <c r="AO32" s="97">
        <f t="shared" si="35"/>
        <v>2.4705599616656855</v>
      </c>
      <c r="AP32" s="97">
        <f t="shared" si="41"/>
        <v>3.8066148029718079</v>
      </c>
      <c r="AQ32" s="97">
        <f t="shared" si="41"/>
        <v>-10.227584995289362</v>
      </c>
      <c r="AR32" s="97">
        <f t="shared" si="41"/>
        <v>-114.10791238349429</v>
      </c>
      <c r="AS32" s="107"/>
      <c r="AT32" s="64"/>
    </row>
    <row r="33" spans="2:46" ht="15" customHeight="1" x14ac:dyDescent="0.35">
      <c r="B33" s="230" t="s">
        <v>31</v>
      </c>
      <c r="C33" s="245" t="s">
        <v>14</v>
      </c>
      <c r="D33" s="245" t="s">
        <v>14</v>
      </c>
      <c r="E33" s="245" t="s">
        <v>14</v>
      </c>
      <c r="F33" s="245" t="s">
        <v>14</v>
      </c>
      <c r="G33" s="245" t="s">
        <v>14</v>
      </c>
      <c r="H33" s="245" t="s">
        <v>14</v>
      </c>
      <c r="I33" s="245" t="s">
        <v>14</v>
      </c>
      <c r="J33" s="245" t="s">
        <v>14</v>
      </c>
      <c r="K33" s="245" t="s">
        <v>14</v>
      </c>
      <c r="L33" s="245" t="s">
        <v>14</v>
      </c>
      <c r="M33" s="245" t="s">
        <v>14</v>
      </c>
      <c r="N33" s="245" t="s">
        <v>14</v>
      </c>
      <c r="O33" s="245" t="s">
        <v>14</v>
      </c>
      <c r="P33" s="245">
        <f>P29-P34</f>
        <v>211.39269790723256</v>
      </c>
      <c r="Q33" s="245">
        <f>Q29-Q34</f>
        <v>440.95831228986981</v>
      </c>
      <c r="R33" s="245">
        <v>61.307455204339</v>
      </c>
      <c r="S33" s="245">
        <v>466.94824113406497</v>
      </c>
      <c r="T33" s="245">
        <v>30.522707963519156</v>
      </c>
      <c r="U33" s="245">
        <v>-2.2593949925438825</v>
      </c>
      <c r="V33" s="245">
        <v>445.7083756337438</v>
      </c>
      <c r="W33" s="245">
        <v>-12.044400580000001</v>
      </c>
      <c r="X33" s="245">
        <v>1.0805361933971653</v>
      </c>
      <c r="Y33" s="97">
        <f t="shared" si="31"/>
        <v>-3.228245974901256</v>
      </c>
      <c r="Z33" s="97">
        <f t="shared" si="32"/>
        <v>-152.83617253689772</v>
      </c>
      <c r="AA33" s="245"/>
      <c r="AB33" s="245">
        <v>0</v>
      </c>
      <c r="AC33" s="245">
        <v>-10.088306999999986</v>
      </c>
      <c r="AD33" s="245">
        <v>-10.088307000003624</v>
      </c>
      <c r="AE33" s="245">
        <v>-3.228245974901256</v>
      </c>
      <c r="AF33" s="245">
        <v>-1.3456572700006291</v>
      </c>
      <c r="AG33" s="245">
        <v>19.533642029999555</v>
      </c>
      <c r="AH33" s="245">
        <v>19.533642030000465</v>
      </c>
      <c r="AI33" s="245">
        <v>-152.83617253689772</v>
      </c>
      <c r="AK33" s="245">
        <f t="shared" si="33"/>
        <v>0</v>
      </c>
      <c r="AL33" s="245">
        <f t="shared" si="38"/>
        <v>-10.088306999999986</v>
      </c>
      <c r="AM33" s="245">
        <f t="shared" si="39"/>
        <v>-3.637978807091713E-12</v>
      </c>
      <c r="AN33" s="245">
        <f t="shared" si="40"/>
        <v>6.8600610251023681</v>
      </c>
      <c r="AO33" s="245">
        <f t="shared" si="35"/>
        <v>-1.3456572700006291</v>
      </c>
      <c r="AP33" s="245">
        <f t="shared" si="41"/>
        <v>20.879299300000184</v>
      </c>
      <c r="AQ33" s="245">
        <f t="shared" si="41"/>
        <v>9.0949470177292824E-13</v>
      </c>
      <c r="AR33" s="245">
        <f t="shared" si="41"/>
        <v>-172.36981456689819</v>
      </c>
      <c r="AT33" s="64"/>
    </row>
    <row r="34" spans="2:46" ht="15" customHeight="1" x14ac:dyDescent="0.35">
      <c r="B34" s="6" t="s">
        <v>32</v>
      </c>
      <c r="C34" s="245" t="s">
        <v>14</v>
      </c>
      <c r="D34" s="245" t="s">
        <v>14</v>
      </c>
      <c r="E34" s="245" t="s">
        <v>14</v>
      </c>
      <c r="F34" s="245" t="s">
        <v>14</v>
      </c>
      <c r="G34" s="245" t="s">
        <v>14</v>
      </c>
      <c r="H34" s="245" t="s">
        <v>14</v>
      </c>
      <c r="I34" s="245" t="s">
        <v>14</v>
      </c>
      <c r="J34" s="245" t="s">
        <v>14</v>
      </c>
      <c r="K34" s="245" t="s">
        <v>14</v>
      </c>
      <c r="L34" s="245" t="s">
        <v>14</v>
      </c>
      <c r="M34" s="245" t="s">
        <v>14</v>
      </c>
      <c r="N34" s="245" t="s">
        <v>14</v>
      </c>
      <c r="O34" s="245" t="s">
        <v>14</v>
      </c>
      <c r="P34" s="251">
        <v>3431</v>
      </c>
      <c r="Q34" s="251">
        <v>3483</v>
      </c>
      <c r="R34" s="251">
        <v>3698</v>
      </c>
      <c r="S34" s="251">
        <v>3523</v>
      </c>
      <c r="T34" s="251">
        <v>3286.6660797041832</v>
      </c>
      <c r="U34" s="251">
        <v>3732.8870533530867</v>
      </c>
      <c r="V34" s="251">
        <v>3504.254208857255</v>
      </c>
      <c r="W34" s="251">
        <v>3735.0944332469921</v>
      </c>
      <c r="X34" s="251">
        <v>4522.4583364073105</v>
      </c>
      <c r="Y34" s="251">
        <f t="shared" si="31"/>
        <v>5023.2537662335926</v>
      </c>
      <c r="Z34" s="251">
        <f t="shared" si="32"/>
        <v>4953.9373792390097</v>
      </c>
      <c r="AA34" s="245"/>
      <c r="AB34" s="251">
        <v>1415.4758220632948</v>
      </c>
      <c r="AC34" s="251">
        <v>2464.2951454571003</v>
      </c>
      <c r="AD34" s="251">
        <v>3830.0639053889427</v>
      </c>
      <c r="AE34" s="251">
        <v>5023.2537662335926</v>
      </c>
      <c r="AF34" s="251">
        <v>1342.0745960781544</v>
      </c>
      <c r="AG34" s="251">
        <v>2670.3511720408546</v>
      </c>
      <c r="AH34" s="251">
        <v>3879.4428890943195</v>
      </c>
      <c r="AI34" s="251">
        <v>4953.9373792390097</v>
      </c>
      <c r="AK34" s="251">
        <f t="shared" si="33"/>
        <v>1415.4758220632948</v>
      </c>
      <c r="AL34" s="251">
        <f t="shared" si="38"/>
        <v>1048.8193233938055</v>
      </c>
      <c r="AM34" s="251">
        <f t="shared" si="39"/>
        <v>1365.7687599318424</v>
      </c>
      <c r="AN34" s="251">
        <f t="shared" si="40"/>
        <v>1193.18986084465</v>
      </c>
      <c r="AO34" s="251">
        <f t="shared" si="35"/>
        <v>1342.0745960781544</v>
      </c>
      <c r="AP34" s="251">
        <f t="shared" si="41"/>
        <v>1328.2765759627002</v>
      </c>
      <c r="AQ34" s="251">
        <f t="shared" si="41"/>
        <v>1209.0917170534649</v>
      </c>
      <c r="AR34" s="251">
        <f t="shared" si="41"/>
        <v>1074.4944901446902</v>
      </c>
      <c r="AT34" s="64"/>
    </row>
    <row r="35" spans="2:46" s="204" customFormat="1" ht="15" customHeight="1" x14ac:dyDescent="0.35">
      <c r="B35" s="467" t="s">
        <v>27</v>
      </c>
      <c r="C35" s="468" t="str">
        <f t="shared" ref="C35:X35" si="42">IFERROR(C34/B34-1,"-")</f>
        <v>-</v>
      </c>
      <c r="D35" s="468" t="str">
        <f t="shared" si="42"/>
        <v>-</v>
      </c>
      <c r="E35" s="468" t="str">
        <f t="shared" si="42"/>
        <v>-</v>
      </c>
      <c r="F35" s="468" t="str">
        <f t="shared" si="42"/>
        <v>-</v>
      </c>
      <c r="G35" s="468" t="str">
        <f t="shared" si="42"/>
        <v>-</v>
      </c>
      <c r="H35" s="468" t="str">
        <f t="shared" si="42"/>
        <v>-</v>
      </c>
      <c r="I35" s="468" t="str">
        <f t="shared" si="42"/>
        <v>-</v>
      </c>
      <c r="J35" s="468" t="str">
        <f t="shared" si="42"/>
        <v>-</v>
      </c>
      <c r="K35" s="468" t="str">
        <f t="shared" si="42"/>
        <v>-</v>
      </c>
      <c r="L35" s="468" t="str">
        <f t="shared" si="42"/>
        <v>-</v>
      </c>
      <c r="M35" s="468" t="str">
        <f t="shared" si="42"/>
        <v>-</v>
      </c>
      <c r="N35" s="468" t="str">
        <f t="shared" si="42"/>
        <v>-</v>
      </c>
      <c r="O35" s="468" t="str">
        <f t="shared" si="42"/>
        <v>-</v>
      </c>
      <c r="P35" s="468" t="str">
        <f t="shared" si="42"/>
        <v>-</v>
      </c>
      <c r="Q35" s="468">
        <f t="shared" si="42"/>
        <v>1.5155931215389051E-2</v>
      </c>
      <c r="R35" s="468">
        <f t="shared" si="42"/>
        <v>6.1728395061728447E-2</v>
      </c>
      <c r="S35" s="468">
        <f t="shared" si="42"/>
        <v>-4.7322877230935645E-2</v>
      </c>
      <c r="T35" s="468">
        <f t="shared" si="42"/>
        <v>-6.708314513080238E-2</v>
      </c>
      <c r="U35" s="468">
        <f t="shared" si="42"/>
        <v>0.13576705476848017</v>
      </c>
      <c r="V35" s="468">
        <f t="shared" si="42"/>
        <v>-6.1248262063129166E-2</v>
      </c>
      <c r="W35" s="252">
        <f t="shared" si="42"/>
        <v>6.587428041215504E-2</v>
      </c>
      <c r="X35" s="252">
        <f t="shared" si="42"/>
        <v>0.21080160548333104</v>
      </c>
      <c r="Y35" s="252">
        <f>IFERROR(Y34/X34-1,"-")</f>
        <v>0.11073522243305378</v>
      </c>
      <c r="Z35" s="252">
        <f>IFERROR(Z34/Y34-1,"-")</f>
        <v>-1.3799101184281959E-2</v>
      </c>
      <c r="AA35" s="245"/>
      <c r="AB35" s="252" t="str">
        <f>IFERROR(AB34/#REF!-1,"-")</f>
        <v>-</v>
      </c>
      <c r="AC35" s="252" t="str">
        <f>IFERROR(AC34/#REF!-1,"-")</f>
        <v>-</v>
      </c>
      <c r="AD35" s="252" t="str">
        <f>IFERROR(AD34/#REF!-1,"-")</f>
        <v>-</v>
      </c>
      <c r="AE35" s="252" t="str">
        <f>IFERROR(AE34/#REF!-1,"-")</f>
        <v>-</v>
      </c>
      <c r="AF35" s="252">
        <f>IFERROR(AF34/AB34-1,"-")</f>
        <v>-5.1856220248358453E-2</v>
      </c>
      <c r="AG35" s="252">
        <f>IFERROR(AG34/AC34-1,"-")</f>
        <v>8.361661831116951E-2</v>
      </c>
      <c r="AH35" s="252">
        <f>IFERROR(AH34/AD34-1,"-")</f>
        <v>1.2892469923517558E-2</v>
      </c>
      <c r="AI35" s="252">
        <f>IFERROR(AI34/AE34-1,"-")</f>
        <v>-1.3799101184281959E-2</v>
      </c>
      <c r="AJ35" s="470"/>
      <c r="AK35" s="252"/>
      <c r="AL35" s="252"/>
      <c r="AM35" s="252"/>
      <c r="AN35" s="252"/>
      <c r="AO35" s="252"/>
      <c r="AP35" s="252"/>
      <c r="AQ35" s="252"/>
      <c r="AR35" s="252"/>
      <c r="AS35" s="470"/>
    </row>
    <row r="36" spans="2:46" s="58" customFormat="1" ht="15" customHeight="1" outlineLevel="1" x14ac:dyDescent="0.35">
      <c r="B36" s="193" t="s">
        <v>28</v>
      </c>
      <c r="C36" s="97" t="s">
        <v>14</v>
      </c>
      <c r="D36" s="97" t="s">
        <v>14</v>
      </c>
      <c r="E36" s="97" t="s">
        <v>14</v>
      </c>
      <c r="F36" s="97" t="s">
        <v>14</v>
      </c>
      <c r="G36" s="97" t="s">
        <v>14</v>
      </c>
      <c r="H36" s="97" t="s">
        <v>14</v>
      </c>
      <c r="I36" s="97" t="s">
        <v>14</v>
      </c>
      <c r="J36" s="97" t="s">
        <v>14</v>
      </c>
      <c r="K36" s="97" t="s">
        <v>14</v>
      </c>
      <c r="L36" s="97" t="s">
        <v>14</v>
      </c>
      <c r="M36" s="97" t="s">
        <v>14</v>
      </c>
      <c r="N36" s="97" t="s">
        <v>14</v>
      </c>
      <c r="O36" s="97" t="s">
        <v>14</v>
      </c>
      <c r="P36" s="97" t="s">
        <v>14</v>
      </c>
      <c r="Q36" s="97" t="s">
        <v>14</v>
      </c>
      <c r="R36" s="97" t="s">
        <v>14</v>
      </c>
      <c r="S36" s="97" t="s">
        <v>14</v>
      </c>
      <c r="T36" s="97">
        <v>2458.8795343449428</v>
      </c>
      <c r="U36" s="97">
        <v>2770.4582321066036</v>
      </c>
      <c r="V36" s="97">
        <v>2655.1982243675166</v>
      </c>
      <c r="W36" s="97">
        <v>2414.0229308815278</v>
      </c>
      <c r="X36" s="97">
        <v>3026.1849405718085</v>
      </c>
      <c r="Y36" s="97">
        <f t="shared" ref="Y36:Y47" si="43">AE36</f>
        <v>3544.6024799961565</v>
      </c>
      <c r="Z36" s="97">
        <f t="shared" ref="Z36:Z47" si="44">AI36</f>
        <v>3335.5594059810669</v>
      </c>
      <c r="AA36" s="245"/>
      <c r="AB36" s="97">
        <v>1052.4679430486776</v>
      </c>
      <c r="AC36" s="97">
        <v>1741.536261437876</v>
      </c>
      <c r="AD36" s="97">
        <v>2707.5299827890576</v>
      </c>
      <c r="AE36" s="97">
        <v>3544.6024799961565</v>
      </c>
      <c r="AF36" s="97">
        <v>20.637134521643553</v>
      </c>
      <c r="AG36" s="97">
        <v>1847.3102046583419</v>
      </c>
      <c r="AH36" s="97">
        <v>2634.6465803091965</v>
      </c>
      <c r="AI36" s="97">
        <v>3335.5594059810669</v>
      </c>
      <c r="AJ36" s="107"/>
      <c r="AK36" s="97">
        <f t="shared" ref="AK36:AK47" si="45">AB36</f>
        <v>1052.4679430486776</v>
      </c>
      <c r="AL36" s="97">
        <f t="shared" ref="AL36:AL47" si="46">AC36-AB36</f>
        <v>689.06831838919834</v>
      </c>
      <c r="AM36" s="97">
        <f t="shared" ref="AM36:AM47" si="47">AD36-AC36</f>
        <v>965.99372135118165</v>
      </c>
      <c r="AN36" s="97">
        <f t="shared" ref="AN36:AN47" si="48">AE36-AD36</f>
        <v>837.07249720709888</v>
      </c>
      <c r="AO36" s="97">
        <f t="shared" ref="AO36:AO47" si="49">AF36</f>
        <v>20.637134521643553</v>
      </c>
      <c r="AP36" s="97">
        <f t="shared" ref="AP36:AR47" si="50">AG36-AF36</f>
        <v>1826.6730701366985</v>
      </c>
      <c r="AQ36" s="97">
        <f t="shared" si="50"/>
        <v>787.33637565085451</v>
      </c>
      <c r="AR36" s="97">
        <f t="shared" si="50"/>
        <v>700.91282567187045</v>
      </c>
      <c r="AS36" s="107"/>
      <c r="AT36" s="64"/>
    </row>
    <row r="37" spans="2:46" s="58" customFormat="1" ht="15" customHeight="1" outlineLevel="1" x14ac:dyDescent="0.35">
      <c r="B37" s="193" t="s">
        <v>160</v>
      </c>
      <c r="C37" s="97" t="s">
        <v>14</v>
      </c>
      <c r="D37" s="97" t="s">
        <v>14</v>
      </c>
      <c r="E37" s="97" t="s">
        <v>14</v>
      </c>
      <c r="F37" s="97" t="s">
        <v>14</v>
      </c>
      <c r="G37" s="97" t="s">
        <v>14</v>
      </c>
      <c r="H37" s="97" t="s">
        <v>14</v>
      </c>
      <c r="I37" s="97" t="s">
        <v>14</v>
      </c>
      <c r="J37" s="97" t="s">
        <v>14</v>
      </c>
      <c r="K37" s="97" t="s">
        <v>14</v>
      </c>
      <c r="L37" s="97" t="s">
        <v>14</v>
      </c>
      <c r="M37" s="97" t="s">
        <v>14</v>
      </c>
      <c r="N37" s="97" t="s">
        <v>14</v>
      </c>
      <c r="O37" s="97" t="s">
        <v>14</v>
      </c>
      <c r="P37" s="97" t="s">
        <v>14</v>
      </c>
      <c r="Q37" s="97" t="s">
        <v>14</v>
      </c>
      <c r="R37" s="97" t="s">
        <v>14</v>
      </c>
      <c r="S37" s="97" t="s">
        <v>14</v>
      </c>
      <c r="T37" s="97">
        <v>848.42003220704055</v>
      </c>
      <c r="U37" s="97">
        <v>1006.2678681468019</v>
      </c>
      <c r="V37" s="97">
        <v>888.96008744100448</v>
      </c>
      <c r="W37" s="97">
        <v>1339.8933689812507</v>
      </c>
      <c r="X37" s="97">
        <v>1504.3400054951105</v>
      </c>
      <c r="Y37" s="97">
        <f t="shared" si="43"/>
        <v>1501.094967189782</v>
      </c>
      <c r="Z37" s="97">
        <f t="shared" si="44"/>
        <v>1606.9045111351913</v>
      </c>
      <c r="AA37" s="245"/>
      <c r="AB37" s="97">
        <v>380.87947690832868</v>
      </c>
      <c r="AC37" s="97">
        <v>725.77438257807</v>
      </c>
      <c r="AD37" s="97">
        <v>1115.1028732307227</v>
      </c>
      <c r="AE37" s="97">
        <v>1501.094967189782</v>
      </c>
      <c r="AF37" s="97">
        <v>473.862329663151</v>
      </c>
      <c r="AG37" s="97">
        <v>837.58182856787266</v>
      </c>
      <c r="AH37" s="97">
        <v>1269.5647549657756</v>
      </c>
      <c r="AI37" s="97">
        <v>1606.9045111351913</v>
      </c>
      <c r="AJ37" s="107"/>
      <c r="AK37" s="97">
        <f t="shared" si="45"/>
        <v>380.87947690832868</v>
      </c>
      <c r="AL37" s="97">
        <f t="shared" si="46"/>
        <v>344.89490566974132</v>
      </c>
      <c r="AM37" s="97">
        <f t="shared" si="47"/>
        <v>389.3284906526527</v>
      </c>
      <c r="AN37" s="97">
        <f t="shared" si="48"/>
        <v>385.99209395905928</v>
      </c>
      <c r="AO37" s="97">
        <f t="shared" si="49"/>
        <v>473.862329663151</v>
      </c>
      <c r="AP37" s="97">
        <f t="shared" si="50"/>
        <v>363.71949890472166</v>
      </c>
      <c r="AQ37" s="97">
        <f t="shared" si="50"/>
        <v>431.98292639790293</v>
      </c>
      <c r="AR37" s="97">
        <f t="shared" si="50"/>
        <v>337.33975616941575</v>
      </c>
      <c r="AS37" s="107"/>
      <c r="AT37" s="64"/>
    </row>
    <row r="38" spans="2:46" s="58" customFormat="1" ht="15" customHeight="1" outlineLevel="1" x14ac:dyDescent="0.35">
      <c r="B38" s="193" t="s">
        <v>438</v>
      </c>
      <c r="C38" s="97" t="s">
        <v>14</v>
      </c>
      <c r="D38" s="97" t="s">
        <v>14</v>
      </c>
      <c r="E38" s="97" t="s">
        <v>14</v>
      </c>
      <c r="F38" s="97" t="s">
        <v>14</v>
      </c>
      <c r="G38" s="97" t="s">
        <v>14</v>
      </c>
      <c r="H38" s="97" t="s">
        <v>14</v>
      </c>
      <c r="I38" s="97" t="s">
        <v>14</v>
      </c>
      <c r="J38" s="97" t="s">
        <v>14</v>
      </c>
      <c r="K38" s="97" t="s">
        <v>14</v>
      </c>
      <c r="L38" s="97" t="s">
        <v>14</v>
      </c>
      <c r="M38" s="97" t="s">
        <v>14</v>
      </c>
      <c r="N38" s="97" t="s">
        <v>14</v>
      </c>
      <c r="O38" s="97" t="s">
        <v>14</v>
      </c>
      <c r="P38" s="97" t="s">
        <v>14</v>
      </c>
      <c r="Q38" s="97" t="s">
        <v>14</v>
      </c>
      <c r="R38" s="97" t="s">
        <v>14</v>
      </c>
      <c r="S38" s="97" t="s">
        <v>14</v>
      </c>
      <c r="T38" s="97">
        <v>-20.633486847800736</v>
      </c>
      <c r="U38" s="97">
        <v>-43.832134079746389</v>
      </c>
      <c r="V38" s="97">
        <v>-39.904102951265941</v>
      </c>
      <c r="W38" s="97">
        <v>-18.821866615786348</v>
      </c>
      <c r="X38" s="97">
        <v>-8.06660965960873</v>
      </c>
      <c r="Y38" s="97">
        <f t="shared" si="43"/>
        <v>-22.443680952345858</v>
      </c>
      <c r="Z38" s="97">
        <f t="shared" si="44"/>
        <v>11.473462122751471</v>
      </c>
      <c r="AA38" s="245"/>
      <c r="AB38" s="97">
        <f t="shared" ref="AB38:AF38" si="51">AB34-AB36-AB37</f>
        <v>-17.87159789371151</v>
      </c>
      <c r="AC38" s="97">
        <f t="shared" si="51"/>
        <v>-3.0154985588457066</v>
      </c>
      <c r="AD38" s="97">
        <f t="shared" si="51"/>
        <v>7.4310493691623378</v>
      </c>
      <c r="AE38" s="97">
        <f t="shared" si="51"/>
        <v>-22.443680952345858</v>
      </c>
      <c r="AF38" s="97">
        <f t="shared" si="51"/>
        <v>847.57513189335987</v>
      </c>
      <c r="AG38" s="97">
        <f t="shared" ref="AG38:AH38" si="52">AG34-AG36-AG37</f>
        <v>-14.540861185359972</v>
      </c>
      <c r="AH38" s="97">
        <f t="shared" si="52"/>
        <v>-24.768446180652518</v>
      </c>
      <c r="AI38" s="97">
        <f t="shared" ref="AI38" si="53">AI34-AI36-AI37</f>
        <v>11.473462122751471</v>
      </c>
      <c r="AJ38" s="107"/>
      <c r="AK38" s="97">
        <f t="shared" si="45"/>
        <v>-17.87159789371151</v>
      </c>
      <c r="AL38" s="97">
        <f t="shared" si="46"/>
        <v>14.856099334865803</v>
      </c>
      <c r="AM38" s="97">
        <f t="shared" si="47"/>
        <v>10.446547928008044</v>
      </c>
      <c r="AN38" s="97">
        <f t="shared" si="48"/>
        <v>-29.874730321508196</v>
      </c>
      <c r="AO38" s="97">
        <f t="shared" si="49"/>
        <v>847.57513189335987</v>
      </c>
      <c r="AP38" s="97">
        <f t="shared" si="50"/>
        <v>-862.11599307871984</v>
      </c>
      <c r="AQ38" s="97">
        <f t="shared" si="50"/>
        <v>-10.227584995292545</v>
      </c>
      <c r="AR38" s="97">
        <f t="shared" si="50"/>
        <v>36.241908303403989</v>
      </c>
      <c r="AS38" s="107"/>
      <c r="AT38" s="64"/>
    </row>
    <row r="39" spans="2:46" ht="15" customHeight="1" x14ac:dyDescent="0.35">
      <c r="B39" t="s">
        <v>273</v>
      </c>
      <c r="C39" s="245" t="s">
        <v>14</v>
      </c>
      <c r="D39" s="245" t="s">
        <v>14</v>
      </c>
      <c r="E39" s="245" t="s">
        <v>14</v>
      </c>
      <c r="F39" s="245" t="s">
        <v>14</v>
      </c>
      <c r="G39" s="245">
        <v>12.473952948954901</v>
      </c>
      <c r="H39" s="245">
        <v>94.5635916049863</v>
      </c>
      <c r="I39" s="245">
        <v>42.095423840364006</v>
      </c>
      <c r="J39" s="245">
        <v>32.070845804675102</v>
      </c>
      <c r="K39" s="245">
        <v>74.685195697285494</v>
      </c>
      <c r="L39" s="245">
        <v>103.578076092635</v>
      </c>
      <c r="M39" s="245">
        <v>0.692391124158941</v>
      </c>
      <c r="N39" s="245">
        <v>16.055443762018399</v>
      </c>
      <c r="O39" s="245">
        <v>54.537937961331998</v>
      </c>
      <c r="P39" s="245">
        <v>52.095035862261</v>
      </c>
      <c r="Q39" s="245">
        <v>16.055744439426999</v>
      </c>
      <c r="R39" s="245">
        <v>-15.075603228012</v>
      </c>
      <c r="S39" s="245">
        <v>-3.6272114922459999</v>
      </c>
      <c r="T39" s="245">
        <v>287.93776320562205</v>
      </c>
      <c r="U39" s="245">
        <v>101.529997150849</v>
      </c>
      <c r="V39" s="245">
        <v>112.09326412099999</v>
      </c>
      <c r="W39" s="245">
        <v>60.510281386000017</v>
      </c>
      <c r="X39" s="245">
        <v>14.538787679175996</v>
      </c>
      <c r="Y39" s="97">
        <f t="shared" si="43"/>
        <v>31.27192000737201</v>
      </c>
      <c r="Z39" s="97">
        <f t="shared" si="44"/>
        <v>166.57447482339299</v>
      </c>
      <c r="AA39" s="245"/>
      <c r="AB39" s="245">
        <v>1.5207395204889098</v>
      </c>
      <c r="AC39" s="245">
        <v>20.976360660792</v>
      </c>
      <c r="AD39" s="245">
        <v>21.103595022061999</v>
      </c>
      <c r="AE39" s="245">
        <v>31.27192000737201</v>
      </c>
      <c r="AF39" s="245">
        <v>2.0297041591790004</v>
      </c>
      <c r="AG39" s="245">
        <v>4.3387979792149975</v>
      </c>
      <c r="AH39" s="245">
        <v>6.5173703863729999</v>
      </c>
      <c r="AI39" s="245">
        <v>166.57447482339299</v>
      </c>
      <c r="AJ39" s="245"/>
      <c r="AK39" s="245">
        <f t="shared" si="45"/>
        <v>1.5207395204889098</v>
      </c>
      <c r="AL39" s="245">
        <f t="shared" si="46"/>
        <v>19.455621140303091</v>
      </c>
      <c r="AM39" s="245">
        <f t="shared" si="47"/>
        <v>0.12723436126999843</v>
      </c>
      <c r="AN39" s="245">
        <f t="shared" si="48"/>
        <v>10.168324985310011</v>
      </c>
      <c r="AO39" s="245">
        <f t="shared" si="49"/>
        <v>2.0297041591790004</v>
      </c>
      <c r="AP39" s="245">
        <f t="shared" si="50"/>
        <v>2.3090938200359972</v>
      </c>
      <c r="AQ39" s="245">
        <f t="shared" si="50"/>
        <v>2.1785724071580024</v>
      </c>
      <c r="AR39" s="245">
        <f t="shared" si="50"/>
        <v>160.05710443702</v>
      </c>
      <c r="AT39" s="64"/>
    </row>
    <row r="40" spans="2:46" ht="15" customHeight="1" outlineLevel="1" x14ac:dyDescent="0.35">
      <c r="B40" s="193" t="s">
        <v>28</v>
      </c>
      <c r="C40" s="97" t="s">
        <v>14</v>
      </c>
      <c r="D40" s="97" t="s">
        <v>14</v>
      </c>
      <c r="E40" s="97" t="s">
        <v>14</v>
      </c>
      <c r="F40" s="97" t="s">
        <v>14</v>
      </c>
      <c r="G40" s="97" t="s">
        <v>14</v>
      </c>
      <c r="H40" s="97" t="s">
        <v>14</v>
      </c>
      <c r="I40" s="97" t="s">
        <v>14</v>
      </c>
      <c r="J40" s="97" t="s">
        <v>14</v>
      </c>
      <c r="K40" s="97" t="s">
        <v>14</v>
      </c>
      <c r="L40" s="97" t="s">
        <v>14</v>
      </c>
      <c r="M40" s="97" t="s">
        <v>14</v>
      </c>
      <c r="N40" s="97" t="s">
        <v>14</v>
      </c>
      <c r="O40" s="97" t="s">
        <v>14</v>
      </c>
      <c r="P40" s="97" t="s">
        <v>14</v>
      </c>
      <c r="Q40" s="97" t="s">
        <v>14</v>
      </c>
      <c r="R40" s="97" t="s">
        <v>14</v>
      </c>
      <c r="S40" s="97" t="s">
        <v>14</v>
      </c>
      <c r="T40" s="97">
        <v>279.28758421124854</v>
      </c>
      <c r="U40" s="97">
        <v>87.820344176343397</v>
      </c>
      <c r="V40" s="97">
        <v>101.24540318760923</v>
      </c>
      <c r="W40" s="97">
        <v>51.348898860798002</v>
      </c>
      <c r="X40" s="97">
        <v>10.637679878179998</v>
      </c>
      <c r="Y40" s="97">
        <f t="shared" si="43"/>
        <v>18.237621295225999</v>
      </c>
      <c r="Z40" s="97">
        <f t="shared" si="44"/>
        <v>133.63764638627399</v>
      </c>
      <c r="AA40" s="245"/>
      <c r="AB40" s="97">
        <v>-0.36664976801433669</v>
      </c>
      <c r="AC40" s="97">
        <v>16.037433402741001</v>
      </c>
      <c r="AD40" s="97">
        <v>17.604346992587999</v>
      </c>
      <c r="AE40" s="97">
        <v>18.237621295225999</v>
      </c>
      <c r="AF40" s="97">
        <v>-7.0792522377863011E-7</v>
      </c>
      <c r="AG40" s="97">
        <v>-0.36323522694499993</v>
      </c>
      <c r="AH40" s="97">
        <v>1.1487995334069998</v>
      </c>
      <c r="AI40" s="97">
        <v>133.63764638627399</v>
      </c>
      <c r="AK40" s="97">
        <f t="shared" si="45"/>
        <v>-0.36664976801433669</v>
      </c>
      <c r="AL40" s="97">
        <f t="shared" si="46"/>
        <v>16.404083170755339</v>
      </c>
      <c r="AM40" s="97">
        <f t="shared" si="47"/>
        <v>1.5669135898469975</v>
      </c>
      <c r="AN40" s="97">
        <f t="shared" si="48"/>
        <v>0.63327430263800011</v>
      </c>
      <c r="AO40" s="97">
        <f t="shared" si="49"/>
        <v>-7.0792522377863011E-7</v>
      </c>
      <c r="AP40" s="97">
        <f t="shared" si="50"/>
        <v>-0.36323451901977616</v>
      </c>
      <c r="AQ40" s="97">
        <f t="shared" si="50"/>
        <v>1.5120347603519997</v>
      </c>
      <c r="AR40" s="97">
        <f t="shared" si="50"/>
        <v>132.488846852867</v>
      </c>
      <c r="AT40" s="64"/>
    </row>
    <row r="41" spans="2:46" ht="15" customHeight="1" outlineLevel="1" x14ac:dyDescent="0.35">
      <c r="B41" s="193" t="s">
        <v>160</v>
      </c>
      <c r="C41" s="97" t="s">
        <v>14</v>
      </c>
      <c r="D41" s="97" t="s">
        <v>14</v>
      </c>
      <c r="E41" s="97" t="s">
        <v>14</v>
      </c>
      <c r="F41" s="97" t="s">
        <v>14</v>
      </c>
      <c r="G41" s="97" t="s">
        <v>14</v>
      </c>
      <c r="H41" s="97" t="s">
        <v>14</v>
      </c>
      <c r="I41" s="97" t="s">
        <v>14</v>
      </c>
      <c r="J41" s="97" t="s">
        <v>14</v>
      </c>
      <c r="K41" s="97" t="s">
        <v>14</v>
      </c>
      <c r="L41" s="97" t="s">
        <v>14</v>
      </c>
      <c r="M41" s="97" t="s">
        <v>14</v>
      </c>
      <c r="N41" s="97" t="s">
        <v>14</v>
      </c>
      <c r="O41" s="97" t="s">
        <v>14</v>
      </c>
      <c r="P41" s="97" t="s">
        <v>14</v>
      </c>
      <c r="Q41" s="97" t="s">
        <v>14</v>
      </c>
      <c r="R41" s="97" t="s">
        <v>14</v>
      </c>
      <c r="S41" s="97" t="s">
        <v>14</v>
      </c>
      <c r="T41" s="97">
        <v>13.835524923868849</v>
      </c>
      <c r="U41" s="97">
        <v>14.132029712546677</v>
      </c>
      <c r="V41" s="97">
        <v>10.715659612509928</v>
      </c>
      <c r="W41" s="97">
        <v>7.1450714008120002</v>
      </c>
      <c r="X41" s="97">
        <v>2.0381043640070002</v>
      </c>
      <c r="Y41" s="97">
        <f t="shared" si="43"/>
        <v>10.281367003059</v>
      </c>
      <c r="Z41" s="97">
        <f t="shared" si="44"/>
        <v>13.177438288777999</v>
      </c>
      <c r="AA41" s="245"/>
      <c r="AB41" s="97">
        <v>2.0105783192211235</v>
      </c>
      <c r="AC41" s="97">
        <v>4.7555751241269997</v>
      </c>
      <c r="AD41" s="97">
        <v>3.4447581629180002</v>
      </c>
      <c r="AE41" s="97">
        <v>10.281367003059</v>
      </c>
      <c r="AF41" s="97">
        <v>1.6299766048790001</v>
      </c>
      <c r="AG41" s="97">
        <v>7.1292729502909999</v>
      </c>
      <c r="AH41" s="97">
        <v>9.7344428464000003</v>
      </c>
      <c r="AI41" s="97">
        <v>13.177438288777999</v>
      </c>
      <c r="AK41" s="97">
        <f t="shared" si="45"/>
        <v>2.0105783192211235</v>
      </c>
      <c r="AL41" s="97">
        <f t="shared" si="46"/>
        <v>2.7449968049058762</v>
      </c>
      <c r="AM41" s="97">
        <f t="shared" si="47"/>
        <v>-1.3108169612089995</v>
      </c>
      <c r="AN41" s="97">
        <f t="shared" si="48"/>
        <v>6.8366088401409995</v>
      </c>
      <c r="AO41" s="97">
        <f t="shared" si="49"/>
        <v>1.6299766048790001</v>
      </c>
      <c r="AP41" s="97">
        <f t="shared" si="50"/>
        <v>5.4992963454119996</v>
      </c>
      <c r="AQ41" s="97">
        <f t="shared" si="50"/>
        <v>2.6051698961090004</v>
      </c>
      <c r="AR41" s="97">
        <f t="shared" si="50"/>
        <v>3.4429954423779989</v>
      </c>
      <c r="AT41" s="64"/>
    </row>
    <row r="42" spans="2:46" ht="15" customHeight="1" outlineLevel="1" x14ac:dyDescent="0.35">
      <c r="B42" s="193" t="s">
        <v>438</v>
      </c>
      <c r="C42" s="97" t="s">
        <v>14</v>
      </c>
      <c r="D42" s="97" t="s">
        <v>14</v>
      </c>
      <c r="E42" s="97" t="s">
        <v>14</v>
      </c>
      <c r="F42" s="97" t="s">
        <v>14</v>
      </c>
      <c r="G42" s="97" t="s">
        <v>14</v>
      </c>
      <c r="H42" s="97" t="s">
        <v>14</v>
      </c>
      <c r="I42" s="97" t="s">
        <v>14</v>
      </c>
      <c r="J42" s="97" t="s">
        <v>14</v>
      </c>
      <c r="K42" s="97" t="s">
        <v>14</v>
      </c>
      <c r="L42" s="97" t="s">
        <v>14</v>
      </c>
      <c r="M42" s="97" t="s">
        <v>14</v>
      </c>
      <c r="N42" s="97" t="s">
        <v>14</v>
      </c>
      <c r="O42" s="97" t="s">
        <v>14</v>
      </c>
      <c r="P42" s="97" t="s">
        <v>14</v>
      </c>
      <c r="Q42" s="97" t="s">
        <v>14</v>
      </c>
      <c r="R42" s="97" t="s">
        <v>14</v>
      </c>
      <c r="S42" s="97" t="s">
        <v>14</v>
      </c>
      <c r="T42" s="97">
        <v>-5.1853459294953268</v>
      </c>
      <c r="U42" s="97">
        <v>-0.37138066999962405</v>
      </c>
      <c r="V42" s="97">
        <v>0.13220132088083858</v>
      </c>
      <c r="W42" s="97">
        <v>2.0163111243900147</v>
      </c>
      <c r="X42" s="97">
        <v>1.863003436988997</v>
      </c>
      <c r="Y42" s="97">
        <f t="shared" si="43"/>
        <v>2.7529317090870116</v>
      </c>
      <c r="Z42" s="97">
        <f t="shared" si="44"/>
        <v>19.759390148340998</v>
      </c>
      <c r="AA42" s="245"/>
      <c r="AB42" s="97">
        <v>-0.12318903071787687</v>
      </c>
      <c r="AC42" s="97">
        <v>0.18335213392400007</v>
      </c>
      <c r="AD42" s="97">
        <v>5.4489866556000521E-2</v>
      </c>
      <c r="AE42" s="97">
        <v>2.7529317090870116</v>
      </c>
      <c r="AF42" s="97">
        <v>-0.14567864874300041</v>
      </c>
      <c r="AG42" s="97">
        <v>-2.4272397441310023</v>
      </c>
      <c r="AH42" s="97">
        <v>-4.3658719934340011</v>
      </c>
      <c r="AI42" s="97">
        <v>19.759390148340998</v>
      </c>
      <c r="AK42" s="97">
        <f t="shared" si="45"/>
        <v>-0.12318903071787687</v>
      </c>
      <c r="AL42" s="97">
        <f t="shared" si="46"/>
        <v>0.30654116464187697</v>
      </c>
      <c r="AM42" s="97">
        <f t="shared" si="47"/>
        <v>-0.12886226736799955</v>
      </c>
      <c r="AN42" s="97">
        <f t="shared" si="48"/>
        <v>2.698441842531011</v>
      </c>
      <c r="AO42" s="97">
        <f t="shared" si="49"/>
        <v>-0.14567864874300041</v>
      </c>
      <c r="AP42" s="97">
        <f t="shared" si="50"/>
        <v>-2.2815610953880019</v>
      </c>
      <c r="AQ42" s="97">
        <f t="shared" si="50"/>
        <v>-1.9386322493029988</v>
      </c>
      <c r="AR42" s="97">
        <f t="shared" si="50"/>
        <v>24.125262141775</v>
      </c>
      <c r="AT42" s="64"/>
    </row>
    <row r="43" spans="2:46" ht="15" customHeight="1" x14ac:dyDescent="0.35">
      <c r="B43" t="s">
        <v>33</v>
      </c>
      <c r="C43" s="245" t="s">
        <v>14</v>
      </c>
      <c r="D43" s="245" t="s">
        <v>14</v>
      </c>
      <c r="E43" s="245" t="s">
        <v>14</v>
      </c>
      <c r="F43" s="245" t="s">
        <v>14</v>
      </c>
      <c r="G43" s="245">
        <v>898.93883291668158</v>
      </c>
      <c r="H43" s="245">
        <v>957.84992582724931</v>
      </c>
      <c r="I43" s="245">
        <v>1025.8510184234199</v>
      </c>
      <c r="J43" s="245">
        <v>1192.8716301342199</v>
      </c>
      <c r="K43" s="245">
        <v>1318.6963100073501</v>
      </c>
      <c r="L43" s="245">
        <v>1446.722705455968</v>
      </c>
      <c r="M43" s="245">
        <v>1487.5057650083988</v>
      </c>
      <c r="N43" s="245">
        <v>1468.9880257712696</v>
      </c>
      <c r="O43" s="245">
        <v>1425.0470871871048</v>
      </c>
      <c r="P43" s="245">
        <v>1397.2373042806501</v>
      </c>
      <c r="Q43" s="245">
        <v>1464.5230408024722</v>
      </c>
      <c r="R43" s="245">
        <v>1510.3038328227062</v>
      </c>
      <c r="S43" s="245">
        <v>1675.658629819256</v>
      </c>
      <c r="T43" s="245">
        <v>1444.8116585815528</v>
      </c>
      <c r="U43" s="245">
        <v>1765.6192507622709</v>
      </c>
      <c r="V43" s="245">
        <v>1631.8314147700005</v>
      </c>
      <c r="W43" s="245">
        <v>1731.7544942229999</v>
      </c>
      <c r="X43" s="245">
        <v>1979.0068017217409</v>
      </c>
      <c r="Y43" s="451">
        <f t="shared" si="43"/>
        <v>2190.5833155842211</v>
      </c>
      <c r="Z43" s="451">
        <f t="shared" si="44"/>
        <v>2372.5438593590757</v>
      </c>
      <c r="AA43" s="245"/>
      <c r="AB43" s="245">
        <v>424.32877166554908</v>
      </c>
      <c r="AC43" s="245">
        <v>960.63770545981595</v>
      </c>
      <c r="AD43" s="245">
        <v>1388.2749467967096</v>
      </c>
      <c r="AE43" s="245">
        <v>2190.5833155842211</v>
      </c>
      <c r="AF43" s="245">
        <v>426.76646524580883</v>
      </c>
      <c r="AG43" s="245">
        <v>853.98406826540975</v>
      </c>
      <c r="AH43" s="245">
        <v>1294.5851332755979</v>
      </c>
      <c r="AI43" s="245">
        <v>2372.5438593590757</v>
      </c>
      <c r="AK43" s="245">
        <f t="shared" si="45"/>
        <v>424.32877166554908</v>
      </c>
      <c r="AL43" s="245">
        <f t="shared" si="46"/>
        <v>536.30893379426686</v>
      </c>
      <c r="AM43" s="245">
        <f t="shared" si="47"/>
        <v>427.63724133689368</v>
      </c>
      <c r="AN43" s="245">
        <f t="shared" si="48"/>
        <v>802.30836878751143</v>
      </c>
      <c r="AO43" s="245">
        <f t="shared" si="49"/>
        <v>426.76646524580883</v>
      </c>
      <c r="AP43" s="245">
        <f t="shared" si="50"/>
        <v>427.21760301960092</v>
      </c>
      <c r="AQ43" s="245">
        <f t="shared" si="50"/>
        <v>440.60106501018811</v>
      </c>
      <c r="AR43" s="245">
        <f t="shared" si="50"/>
        <v>1077.9587260834778</v>
      </c>
      <c r="AT43" s="64"/>
    </row>
    <row r="44" spans="2:46" s="58" customFormat="1" ht="15" customHeight="1" outlineLevel="1" x14ac:dyDescent="0.35">
      <c r="B44" s="193" t="s">
        <v>28</v>
      </c>
      <c r="C44" s="97" t="s">
        <v>14</v>
      </c>
      <c r="D44" s="97" t="s">
        <v>14</v>
      </c>
      <c r="E44" s="97" t="s">
        <v>14</v>
      </c>
      <c r="F44" s="97" t="s">
        <v>14</v>
      </c>
      <c r="G44" s="97" t="s">
        <v>14</v>
      </c>
      <c r="H44" s="97" t="s">
        <v>14</v>
      </c>
      <c r="I44" s="97" t="s">
        <v>14</v>
      </c>
      <c r="J44" s="97" t="s">
        <v>14</v>
      </c>
      <c r="K44" s="97" t="s">
        <v>14</v>
      </c>
      <c r="L44" s="97" t="s">
        <v>14</v>
      </c>
      <c r="M44" s="97" t="s">
        <v>14</v>
      </c>
      <c r="N44" s="97" t="s">
        <v>14</v>
      </c>
      <c r="O44" s="97" t="s">
        <v>14</v>
      </c>
      <c r="P44" s="97" t="s">
        <v>14</v>
      </c>
      <c r="Q44" s="97" t="s">
        <v>14</v>
      </c>
      <c r="R44" s="97" t="s">
        <v>14</v>
      </c>
      <c r="S44" s="97" t="s">
        <v>14</v>
      </c>
      <c r="T44" s="97">
        <v>1054.8775048256086</v>
      </c>
      <c r="U44" s="97">
        <v>1354.5546269605711</v>
      </c>
      <c r="V44" s="97">
        <v>1218.181839391561</v>
      </c>
      <c r="W44" s="97">
        <v>1211.6322325762058</v>
      </c>
      <c r="X44" s="97">
        <v>1419.3342342161159</v>
      </c>
      <c r="Y44" s="97">
        <f t="shared" si="43"/>
        <v>1598.1134970477626</v>
      </c>
      <c r="Z44" s="97">
        <f t="shared" si="44"/>
        <v>1740.9364152098049</v>
      </c>
      <c r="AA44" s="245"/>
      <c r="AB44" s="97">
        <v>279.89607554880945</v>
      </c>
      <c r="AC44" s="97">
        <v>669.94053802193605</v>
      </c>
      <c r="AD44" s="97">
        <v>946.27501145164422</v>
      </c>
      <c r="AE44" s="97">
        <v>1598.1134970477626</v>
      </c>
      <c r="AF44" s="97">
        <v>276.43479302726104</v>
      </c>
      <c r="AG44" s="97">
        <v>549.25221687449903</v>
      </c>
      <c r="AH44" s="97">
        <v>831.36392082511793</v>
      </c>
      <c r="AI44" s="97">
        <v>1740.9364152098049</v>
      </c>
      <c r="AJ44" s="107"/>
      <c r="AK44" s="97">
        <f t="shared" si="45"/>
        <v>279.89607554880945</v>
      </c>
      <c r="AL44" s="97">
        <f t="shared" si="46"/>
        <v>390.0444624731266</v>
      </c>
      <c r="AM44" s="97">
        <f t="shared" si="47"/>
        <v>276.33447342970817</v>
      </c>
      <c r="AN44" s="97">
        <f t="shared" si="48"/>
        <v>651.8384855961184</v>
      </c>
      <c r="AO44" s="97">
        <f t="shared" si="49"/>
        <v>276.43479302726104</v>
      </c>
      <c r="AP44" s="97">
        <f t="shared" si="50"/>
        <v>272.81742384723799</v>
      </c>
      <c r="AQ44" s="97">
        <f t="shared" si="50"/>
        <v>282.1117039506189</v>
      </c>
      <c r="AR44" s="97">
        <f t="shared" si="50"/>
        <v>909.57249438468693</v>
      </c>
      <c r="AS44" s="107"/>
      <c r="AT44" s="64"/>
    </row>
    <row r="45" spans="2:46" s="58" customFormat="1" ht="15" customHeight="1" outlineLevel="1" x14ac:dyDescent="0.35">
      <c r="B45" s="193" t="s">
        <v>160</v>
      </c>
      <c r="C45" s="97" t="s">
        <v>14</v>
      </c>
      <c r="D45" s="97" t="s">
        <v>14</v>
      </c>
      <c r="E45" s="97" t="s">
        <v>14</v>
      </c>
      <c r="F45" s="97" t="s">
        <v>14</v>
      </c>
      <c r="G45" s="97" t="s">
        <v>14</v>
      </c>
      <c r="H45" s="97" t="s">
        <v>14</v>
      </c>
      <c r="I45" s="97" t="s">
        <v>14</v>
      </c>
      <c r="J45" s="97" t="s">
        <v>14</v>
      </c>
      <c r="K45" s="97" t="s">
        <v>14</v>
      </c>
      <c r="L45" s="97" t="s">
        <v>14</v>
      </c>
      <c r="M45" s="97" t="s">
        <v>14</v>
      </c>
      <c r="N45" s="97" t="s">
        <v>14</v>
      </c>
      <c r="O45" s="97" t="s">
        <v>14</v>
      </c>
      <c r="P45" s="97" t="s">
        <v>14</v>
      </c>
      <c r="Q45" s="97" t="s">
        <v>14</v>
      </c>
      <c r="R45" s="97" t="s">
        <v>14</v>
      </c>
      <c r="S45" s="97" t="s">
        <v>14</v>
      </c>
      <c r="T45" s="97">
        <v>334.37207432978488</v>
      </c>
      <c r="U45" s="97">
        <v>356.18400647268095</v>
      </c>
      <c r="V45" s="97">
        <v>373.31342338594527</v>
      </c>
      <c r="W45" s="97">
        <v>483.824391636016</v>
      </c>
      <c r="X45" s="97">
        <v>519.27049947682008</v>
      </c>
      <c r="Y45" s="97">
        <f t="shared" si="43"/>
        <v>547.48622124290398</v>
      </c>
      <c r="Z45" s="97">
        <f t="shared" si="44"/>
        <v>549.68240224724298</v>
      </c>
      <c r="AA45" s="245"/>
      <c r="AB45" s="97">
        <v>132.36633637303461</v>
      </c>
      <c r="AC45" s="97">
        <v>268.603051072288</v>
      </c>
      <c r="AD45" s="97">
        <v>407.29566255986907</v>
      </c>
      <c r="AE45" s="97">
        <v>547.48622124290398</v>
      </c>
      <c r="AF45" s="97">
        <v>137.13508168137602</v>
      </c>
      <c r="AG45" s="97">
        <v>268.95512110087697</v>
      </c>
      <c r="AH45" s="97">
        <v>407.38743371714804</v>
      </c>
      <c r="AI45" s="97">
        <v>549.68240224724298</v>
      </c>
      <c r="AJ45" s="107"/>
      <c r="AK45" s="97">
        <f t="shared" si="45"/>
        <v>132.36633637303461</v>
      </c>
      <c r="AL45" s="97">
        <f t="shared" si="46"/>
        <v>136.23671469925338</v>
      </c>
      <c r="AM45" s="97">
        <f t="shared" si="47"/>
        <v>138.69261148758108</v>
      </c>
      <c r="AN45" s="97">
        <f t="shared" si="48"/>
        <v>140.19055868303491</v>
      </c>
      <c r="AO45" s="97">
        <f t="shared" si="49"/>
        <v>137.13508168137602</v>
      </c>
      <c r="AP45" s="97">
        <f t="shared" si="50"/>
        <v>131.82003941950094</v>
      </c>
      <c r="AQ45" s="97">
        <f t="shared" si="50"/>
        <v>138.43231261627108</v>
      </c>
      <c r="AR45" s="97">
        <f t="shared" si="50"/>
        <v>142.29496853009493</v>
      </c>
      <c r="AS45" s="107"/>
      <c r="AT45" s="64"/>
    </row>
    <row r="46" spans="2:46" s="58" customFormat="1" ht="15" customHeight="1" outlineLevel="1" x14ac:dyDescent="0.35">
      <c r="B46" s="193" t="s">
        <v>438</v>
      </c>
      <c r="C46" s="97" t="s">
        <v>14</v>
      </c>
      <c r="D46" s="97" t="s">
        <v>14</v>
      </c>
      <c r="E46" s="97" t="s">
        <v>14</v>
      </c>
      <c r="F46" s="97" t="s">
        <v>14</v>
      </c>
      <c r="G46" s="97" t="s">
        <v>14</v>
      </c>
      <c r="H46" s="97" t="s">
        <v>14</v>
      </c>
      <c r="I46" s="97" t="s">
        <v>14</v>
      </c>
      <c r="J46" s="97" t="s">
        <v>14</v>
      </c>
      <c r="K46" s="97" t="s">
        <v>14</v>
      </c>
      <c r="L46" s="97" t="s">
        <v>14</v>
      </c>
      <c r="M46" s="97" t="s">
        <v>14</v>
      </c>
      <c r="N46" s="97" t="s">
        <v>14</v>
      </c>
      <c r="O46" s="97" t="s">
        <v>14</v>
      </c>
      <c r="P46" s="97" t="s">
        <v>14</v>
      </c>
      <c r="Q46" s="97" t="s">
        <v>14</v>
      </c>
      <c r="R46" s="97" t="s">
        <v>14</v>
      </c>
      <c r="S46" s="97" t="s">
        <v>14</v>
      </c>
      <c r="T46" s="97">
        <v>55.562079426159244</v>
      </c>
      <c r="U46" s="97">
        <v>54.880617329018605</v>
      </c>
      <c r="V46" s="97">
        <v>40.336151992494251</v>
      </c>
      <c r="W46" s="97">
        <v>36.29787001077807</v>
      </c>
      <c r="X46" s="97">
        <v>40.402068028804933</v>
      </c>
      <c r="Y46" s="97">
        <f t="shared" si="43"/>
        <v>44.98359729355434</v>
      </c>
      <c r="Z46" s="97">
        <f t="shared" si="44"/>
        <v>81.925041902027715</v>
      </c>
      <c r="AA46" s="245"/>
      <c r="AB46" s="97">
        <v>12.066359743705114</v>
      </c>
      <c r="AC46" s="97">
        <v>22.094116365591958</v>
      </c>
      <c r="AD46" s="97">
        <v>34.704272785196281</v>
      </c>
      <c r="AE46" s="97">
        <v>44.98359729355434</v>
      </c>
      <c r="AF46" s="97">
        <v>13.196590537171801</v>
      </c>
      <c r="AG46" s="97">
        <v>35.776730290033697</v>
      </c>
      <c r="AH46" s="97">
        <v>55.833778733331883</v>
      </c>
      <c r="AI46" s="97">
        <v>81.925041902027715</v>
      </c>
      <c r="AJ46" s="107"/>
      <c r="AK46" s="97">
        <f t="shared" si="45"/>
        <v>12.066359743705114</v>
      </c>
      <c r="AL46" s="97">
        <f t="shared" si="46"/>
        <v>10.027756621886844</v>
      </c>
      <c r="AM46" s="97">
        <f t="shared" si="47"/>
        <v>12.610156419604323</v>
      </c>
      <c r="AN46" s="97">
        <f t="shared" si="48"/>
        <v>10.279324508358059</v>
      </c>
      <c r="AO46" s="97">
        <f t="shared" si="49"/>
        <v>13.196590537171801</v>
      </c>
      <c r="AP46" s="97">
        <f t="shared" si="50"/>
        <v>22.580139752861896</v>
      </c>
      <c r="AQ46" s="97">
        <f t="shared" si="50"/>
        <v>20.057048443298186</v>
      </c>
      <c r="AR46" s="97">
        <f t="shared" si="50"/>
        <v>26.091263168695832</v>
      </c>
      <c r="AS46" s="107"/>
      <c r="AT46" s="64"/>
    </row>
    <row r="47" spans="2:46" ht="15" customHeight="1" x14ac:dyDescent="0.35">
      <c r="B47" s="6" t="s">
        <v>193</v>
      </c>
      <c r="C47" s="251" t="s">
        <v>14</v>
      </c>
      <c r="D47" s="251" t="s">
        <v>14</v>
      </c>
      <c r="E47" s="251" t="s">
        <v>14</v>
      </c>
      <c r="F47" s="251" t="s">
        <v>14</v>
      </c>
      <c r="G47" s="251">
        <v>1136.1262478158515</v>
      </c>
      <c r="H47" s="251">
        <v>1253.0361233744427</v>
      </c>
      <c r="I47" s="251">
        <v>1560.3277700000001</v>
      </c>
      <c r="J47" s="251">
        <v>1930.8716939999999</v>
      </c>
      <c r="K47" s="251">
        <v>1969.5669290000001</v>
      </c>
      <c r="L47" s="251">
        <v>2062.5090270000001</v>
      </c>
      <c r="M47" s="251">
        <v>2267.3895109999999</v>
      </c>
      <c r="N47" s="251">
        <v>2143.4140670000002</v>
      </c>
      <c r="O47" s="251">
        <v>2118.4253330000001</v>
      </c>
      <c r="P47" s="251">
        <v>2193.0603577643233</v>
      </c>
      <c r="Q47" s="251">
        <v>2443.3795270479704</v>
      </c>
      <c r="R47" s="251">
        <v>2264.0792256096447</v>
      </c>
      <c r="S47" s="251">
        <v>2317.9168228070548</v>
      </c>
      <c r="T47" s="251">
        <v>1584.3799107424577</v>
      </c>
      <c r="U47" s="251">
        <v>1863.4784104474095</v>
      </c>
      <c r="V47" s="251">
        <v>2206.0379056000002</v>
      </c>
      <c r="W47" s="251">
        <v>1930.7852570579867</v>
      </c>
      <c r="X47" s="251">
        <v>2529.9932831997976</v>
      </c>
      <c r="Y47" s="452">
        <f t="shared" si="43"/>
        <v>2798.1702846671101</v>
      </c>
      <c r="Z47" s="452">
        <f t="shared" si="44"/>
        <v>2261.9828725196417</v>
      </c>
      <c r="AA47" s="245"/>
      <c r="AB47" s="251">
        <v>989.62631087725697</v>
      </c>
      <c r="AC47" s="251">
        <v>1472.592772336491</v>
      </c>
      <c r="AD47" s="251">
        <v>2410.5970565701682</v>
      </c>
      <c r="AE47" s="251">
        <v>2798.1702846671101</v>
      </c>
      <c r="AF47" s="251">
        <v>911.93276940316605</v>
      </c>
      <c r="AG47" s="251">
        <v>1831.5619478262286</v>
      </c>
      <c r="AH47" s="251">
        <v>2597.8740274623501</v>
      </c>
      <c r="AI47" s="251">
        <v>2261.9828725196417</v>
      </c>
      <c r="AK47" s="251">
        <f t="shared" si="45"/>
        <v>989.62631087725697</v>
      </c>
      <c r="AL47" s="251">
        <f t="shared" si="46"/>
        <v>482.96646145923398</v>
      </c>
      <c r="AM47" s="251">
        <f t="shared" si="47"/>
        <v>938.00428423367725</v>
      </c>
      <c r="AN47" s="251">
        <f t="shared" si="48"/>
        <v>387.57322809694188</v>
      </c>
      <c r="AO47" s="251">
        <f t="shared" si="49"/>
        <v>911.93276940316605</v>
      </c>
      <c r="AP47" s="251">
        <f t="shared" si="50"/>
        <v>919.62917842306251</v>
      </c>
      <c r="AQ47" s="251">
        <f t="shared" si="50"/>
        <v>766.31207963612155</v>
      </c>
      <c r="AR47" s="251">
        <f t="shared" si="50"/>
        <v>-335.89115494270845</v>
      </c>
      <c r="AT47" s="64"/>
    </row>
    <row r="48" spans="2:46" s="204" customFormat="1" ht="15" customHeight="1" x14ac:dyDescent="0.35">
      <c r="B48" s="467" t="s">
        <v>27</v>
      </c>
      <c r="C48" s="468" t="str">
        <f t="shared" ref="C48:P48" si="54">IFERROR(C47/B47-1,"-")</f>
        <v>-</v>
      </c>
      <c r="D48" s="468" t="str">
        <f t="shared" si="54"/>
        <v>-</v>
      </c>
      <c r="E48" s="468" t="str">
        <f t="shared" si="54"/>
        <v>-</v>
      </c>
      <c r="F48" s="468" t="str">
        <f t="shared" si="54"/>
        <v>-</v>
      </c>
      <c r="G48" s="468" t="str">
        <f t="shared" si="54"/>
        <v>-</v>
      </c>
      <c r="H48" s="468">
        <f t="shared" si="54"/>
        <v>0.10290218695619857</v>
      </c>
      <c r="I48" s="468">
        <f t="shared" si="54"/>
        <v>0.2452376598673125</v>
      </c>
      <c r="J48" s="468">
        <f t="shared" si="54"/>
        <v>0.23747826009659478</v>
      </c>
      <c r="K48" s="468">
        <f t="shared" si="54"/>
        <v>2.0040293262489683E-2</v>
      </c>
      <c r="L48" s="468">
        <f t="shared" si="54"/>
        <v>4.7189103671226418E-2</v>
      </c>
      <c r="M48" s="468">
        <f t="shared" si="54"/>
        <v>9.9335557477780556E-2</v>
      </c>
      <c r="N48" s="468">
        <f t="shared" si="54"/>
        <v>-5.4677612028522615E-2</v>
      </c>
      <c r="O48" s="468">
        <f t="shared" si="54"/>
        <v>-1.1658379211336944E-2</v>
      </c>
      <c r="P48" s="468">
        <f t="shared" si="54"/>
        <v>3.5231369074797181E-2</v>
      </c>
      <c r="Q48" s="468">
        <f t="shared" ref="Q48" si="55">IFERROR(Q47/P47-1,"-")</f>
        <v>0.11414148652927669</v>
      </c>
      <c r="R48" s="468">
        <f t="shared" ref="R48" si="56">IFERROR(R47/Q47-1,"-")</f>
        <v>-7.3382092079224304E-2</v>
      </c>
      <c r="S48" s="468">
        <f t="shared" ref="S48" si="57">IFERROR(S47/R47-1,"-")</f>
        <v>2.3779025304608403E-2</v>
      </c>
      <c r="T48" s="468">
        <f t="shared" ref="T48" si="58">IFERROR(T47/S47-1,"-")</f>
        <v>-0.31646386308904118</v>
      </c>
      <c r="U48" s="468">
        <f t="shared" ref="U48" si="59">IFERROR(U47/T47-1,"-")</f>
        <v>0.17615629800188715</v>
      </c>
      <c r="V48" s="468">
        <f t="shared" ref="V48" si="60">IFERROR(V47/U47-1,"-")</f>
        <v>0.18382799244255499</v>
      </c>
      <c r="W48" s="252">
        <f>IFERROR(W47/V47-1,"-")</f>
        <v>-0.12477240207128271</v>
      </c>
      <c r="X48" s="252">
        <f>IFERROR(X47/W47-1,"-")</f>
        <v>0.31034421044567528</v>
      </c>
      <c r="Y48" s="252">
        <f>IFERROR(Y47/X47-1,"-")</f>
        <v>0.10599909622215953</v>
      </c>
      <c r="Z48" s="252">
        <f>IFERROR(Z47/Y47-1,"-")</f>
        <v>-0.19162072268638108</v>
      </c>
      <c r="AA48" s="245"/>
      <c r="AB48" s="252" t="str">
        <f>IFERROR(AB47/#REF!-1,"-")</f>
        <v>-</v>
      </c>
      <c r="AC48" s="252" t="str">
        <f>IFERROR(AC47/#REF!-1,"-")</f>
        <v>-</v>
      </c>
      <c r="AD48" s="252" t="str">
        <f>IFERROR(AD47/#REF!-1,"-")</f>
        <v>-</v>
      </c>
      <c r="AE48" s="252" t="str">
        <f>IFERROR(AE47/#REF!-1,"-")</f>
        <v>-</v>
      </c>
      <c r="AF48" s="252">
        <f>IFERROR(AF47/AB47-1,"-")</f>
        <v>-7.8507958630585795E-2</v>
      </c>
      <c r="AG48" s="252">
        <f>IFERROR(AG47/AC47-1,"-")</f>
        <v>0.24376676446685175</v>
      </c>
      <c r="AH48" s="252">
        <f>IFERROR(AH47/AD47-1,"-")</f>
        <v>7.7689039892317124E-2</v>
      </c>
      <c r="AI48" s="252">
        <f>IFERROR(AI47/AE47-1,"-")</f>
        <v>-0.19162072268638108</v>
      </c>
      <c r="AJ48" s="470"/>
      <c r="AK48" s="252"/>
      <c r="AL48" s="252"/>
      <c r="AM48" s="252"/>
      <c r="AN48" s="252"/>
      <c r="AO48" s="252"/>
      <c r="AP48" s="252"/>
      <c r="AQ48" s="252"/>
      <c r="AR48" s="252"/>
      <c r="AS48" s="470"/>
    </row>
    <row r="49" spans="2:46" ht="15" customHeight="1" outlineLevel="1" x14ac:dyDescent="0.35">
      <c r="B49" s="193" t="s">
        <v>28</v>
      </c>
      <c r="C49" s="97" t="s">
        <v>14</v>
      </c>
      <c r="D49" s="97" t="s">
        <v>14</v>
      </c>
      <c r="E49" s="97" t="s">
        <v>14</v>
      </c>
      <c r="F49" s="97" t="s">
        <v>14</v>
      </c>
      <c r="G49" s="97" t="s">
        <v>14</v>
      </c>
      <c r="H49" s="97" t="s">
        <v>14</v>
      </c>
      <c r="I49" s="97" t="s">
        <v>14</v>
      </c>
      <c r="J49" s="97" t="s">
        <v>14</v>
      </c>
      <c r="K49" s="97" t="s">
        <v>14</v>
      </c>
      <c r="L49" s="97" t="s">
        <v>14</v>
      </c>
      <c r="M49" s="97" t="s">
        <v>14</v>
      </c>
      <c r="N49" s="97" t="s">
        <v>14</v>
      </c>
      <c r="O49" s="97" t="s">
        <v>14</v>
      </c>
      <c r="P49" s="97" t="s">
        <v>14</v>
      </c>
      <c r="Q49" s="97" t="s">
        <v>14</v>
      </c>
      <c r="R49" s="97" t="s">
        <v>14</v>
      </c>
      <c r="S49" s="97" t="s">
        <v>14</v>
      </c>
      <c r="T49" s="97">
        <v>1174.726766701204</v>
      </c>
      <c r="U49" s="97">
        <v>1334.6058080377311</v>
      </c>
      <c r="V49" s="97">
        <v>1769.5650771570847</v>
      </c>
      <c r="W49" s="97">
        <v>1153.1081145445141</v>
      </c>
      <c r="X49" s="97">
        <v>1583.6458439309158</v>
      </c>
      <c r="Y49" s="97">
        <f t="shared" ref="Y49:Y58" si="61">AE49</f>
        <v>1935.4710306782727</v>
      </c>
      <c r="Z49" s="97">
        <f t="shared" ref="Z49:Z58" si="62">AI49</f>
        <v>1454.0953209049856</v>
      </c>
      <c r="AA49" s="245"/>
      <c r="AB49" s="97">
        <v>772.9385172678825</v>
      </c>
      <c r="AC49" s="97">
        <v>1045.4699830132015</v>
      </c>
      <c r="AD49" s="97">
        <v>1733.562317344825</v>
      </c>
      <c r="AE49" s="97">
        <v>1935.4710306782727</v>
      </c>
      <c r="AF49" s="97">
        <v>588.33034970051892</v>
      </c>
      <c r="AG49" s="97">
        <v>1297.8835901807886</v>
      </c>
      <c r="AH49" s="97">
        <v>1801.596227120672</v>
      </c>
      <c r="AI49" s="97">
        <v>1454.0953209049856</v>
      </c>
      <c r="AK49" s="97">
        <f t="shared" ref="AK49:AK58" si="63">AB49</f>
        <v>772.9385172678825</v>
      </c>
      <c r="AL49" s="97">
        <f t="shared" ref="AL49:AL58" si="64">AC49-AB49</f>
        <v>272.531465745319</v>
      </c>
      <c r="AM49" s="97">
        <f t="shared" ref="AM49:AM58" si="65">AD49-AC49</f>
        <v>688.09233433162353</v>
      </c>
      <c r="AN49" s="97">
        <f t="shared" ref="AN49:AN58" si="66">AE49-AD49</f>
        <v>201.90871333344762</v>
      </c>
      <c r="AO49" s="97">
        <f t="shared" ref="AO49:AO58" si="67">AF49</f>
        <v>588.33034970051892</v>
      </c>
      <c r="AP49" s="97">
        <f t="shared" ref="AP49:AR58" si="68">AG49-AF49</f>
        <v>709.55324048026966</v>
      </c>
      <c r="AQ49" s="97">
        <f t="shared" si="68"/>
        <v>503.7126369398834</v>
      </c>
      <c r="AR49" s="97">
        <f t="shared" si="68"/>
        <v>-347.50090621568643</v>
      </c>
      <c r="AT49" s="64"/>
    </row>
    <row r="50" spans="2:46" ht="15" customHeight="1" outlineLevel="1" x14ac:dyDescent="0.35">
      <c r="B50" s="193" t="s">
        <v>160</v>
      </c>
      <c r="C50" s="97" t="s">
        <v>14</v>
      </c>
      <c r="D50" s="97" t="s">
        <v>14</v>
      </c>
      <c r="E50" s="97" t="s">
        <v>14</v>
      </c>
      <c r="F50" s="97" t="s">
        <v>14</v>
      </c>
      <c r="G50" s="97" t="s">
        <v>14</v>
      </c>
      <c r="H50" s="97" t="s">
        <v>14</v>
      </c>
      <c r="I50" s="97" t="s">
        <v>14</v>
      </c>
      <c r="J50" s="97" t="s">
        <v>14</v>
      </c>
      <c r="K50" s="97" t="s">
        <v>14</v>
      </c>
      <c r="L50" s="97" t="s">
        <v>14</v>
      </c>
      <c r="M50" s="97" t="s">
        <v>14</v>
      </c>
      <c r="N50" s="97" t="s">
        <v>14</v>
      </c>
      <c r="O50" s="97" t="s">
        <v>14</v>
      </c>
      <c r="P50" s="97" t="s">
        <v>14</v>
      </c>
      <c r="Q50" s="97" t="s">
        <v>14</v>
      </c>
      <c r="R50" s="97" t="s">
        <v>14</v>
      </c>
      <c r="S50" s="97" t="s">
        <v>14</v>
      </c>
      <c r="T50" s="97">
        <v>482.84081513288481</v>
      </c>
      <c r="U50" s="97">
        <v>626.65197314845329</v>
      </c>
      <c r="V50" s="97">
        <v>523.47289861604702</v>
      </c>
      <c r="W50" s="97">
        <v>836.14843194442358</v>
      </c>
      <c r="X50" s="97">
        <v>984.39070817428308</v>
      </c>
      <c r="Y50" s="97">
        <f t="shared" si="61"/>
        <v>942.85837894381882</v>
      </c>
      <c r="Z50" s="97">
        <f t="shared" si="62"/>
        <v>1027.6303062791708</v>
      </c>
      <c r="AA50" s="245"/>
      <c r="AB50" s="97">
        <v>246.50256221607302</v>
      </c>
      <c r="AC50" s="97">
        <v>452.41575638165472</v>
      </c>
      <c r="AD50" s="97">
        <v>704.36245250793525</v>
      </c>
      <c r="AE50" s="97">
        <v>942.85837894381882</v>
      </c>
      <c r="AF50" s="97">
        <v>334.4741289268959</v>
      </c>
      <c r="AG50" s="97">
        <v>560.75067342670479</v>
      </c>
      <c r="AH50" s="97">
        <v>851.69611731222744</v>
      </c>
      <c r="AI50" s="97">
        <v>1027.6303062791708</v>
      </c>
      <c r="AK50" s="97">
        <f t="shared" si="63"/>
        <v>246.50256221607302</v>
      </c>
      <c r="AL50" s="97">
        <f t="shared" si="64"/>
        <v>205.9131941655817</v>
      </c>
      <c r="AM50" s="97">
        <f t="shared" si="65"/>
        <v>251.94669612628053</v>
      </c>
      <c r="AN50" s="97">
        <f t="shared" si="66"/>
        <v>238.49592643588358</v>
      </c>
      <c r="AO50" s="97">
        <f t="shared" si="67"/>
        <v>334.4741289268959</v>
      </c>
      <c r="AP50" s="97">
        <f t="shared" si="68"/>
        <v>226.27654449980889</v>
      </c>
      <c r="AQ50" s="97">
        <f t="shared" si="68"/>
        <v>290.94544388552265</v>
      </c>
      <c r="AR50" s="97">
        <f t="shared" si="68"/>
        <v>175.93418896694334</v>
      </c>
      <c r="AT50" s="64"/>
    </row>
    <row r="51" spans="2:46" ht="15" customHeight="1" outlineLevel="1" x14ac:dyDescent="0.35">
      <c r="B51" s="193" t="s">
        <v>438</v>
      </c>
      <c r="C51" s="97" t="s">
        <v>14</v>
      </c>
      <c r="D51" s="97" t="s">
        <v>14</v>
      </c>
      <c r="E51" s="97" t="s">
        <v>14</v>
      </c>
      <c r="F51" s="97" t="s">
        <v>14</v>
      </c>
      <c r="G51" s="97" t="s">
        <v>14</v>
      </c>
      <c r="H51" s="97" t="s">
        <v>14</v>
      </c>
      <c r="I51" s="97" t="s">
        <v>14</v>
      </c>
      <c r="J51" s="97" t="s">
        <v>14</v>
      </c>
      <c r="K51" s="97" t="s">
        <v>14</v>
      </c>
      <c r="L51" s="97" t="s">
        <v>14</v>
      </c>
      <c r="M51" s="97" t="s">
        <v>14</v>
      </c>
      <c r="N51" s="97" t="s">
        <v>14</v>
      </c>
      <c r="O51" s="97" t="s">
        <v>14</v>
      </c>
      <c r="P51" s="97" t="s">
        <v>14</v>
      </c>
      <c r="Q51" s="97" t="s">
        <v>14</v>
      </c>
      <c r="R51" s="97" t="s">
        <v>14</v>
      </c>
      <c r="S51" s="97" t="s">
        <v>14</v>
      </c>
      <c r="T51" s="97">
        <v>-73.187671091631273</v>
      </c>
      <c r="U51" s="97">
        <v>-97.779370738775015</v>
      </c>
      <c r="V51" s="97">
        <v>-87.000070173131462</v>
      </c>
      <c r="W51" s="97">
        <v>-58.471289430951174</v>
      </c>
      <c r="X51" s="97">
        <v>-38.043268905400964</v>
      </c>
      <c r="Y51" s="97">
        <f t="shared" si="61"/>
        <v>-80.159124954981507</v>
      </c>
      <c r="Z51" s="97">
        <f t="shared" si="62"/>
        <v>-219.74275466451445</v>
      </c>
      <c r="AA51" s="245"/>
      <c r="AB51" s="97">
        <v>-29.814768606697882</v>
      </c>
      <c r="AC51" s="97">
        <v>-25.292967058365321</v>
      </c>
      <c r="AD51" s="97">
        <v>-27.327713282591958</v>
      </c>
      <c r="AE51" s="97">
        <v>-80.159124954981507</v>
      </c>
      <c r="AF51" s="97">
        <v>-10.871709224248775</v>
      </c>
      <c r="AG51" s="97">
        <v>-27.072315781264706</v>
      </c>
      <c r="AH51" s="97">
        <v>-55.418316970549313</v>
      </c>
      <c r="AI51" s="97">
        <v>-219.74275466451445</v>
      </c>
      <c r="AK51" s="97">
        <f t="shared" si="63"/>
        <v>-29.814768606697882</v>
      </c>
      <c r="AL51" s="97">
        <f t="shared" si="64"/>
        <v>4.5218015483325615</v>
      </c>
      <c r="AM51" s="97">
        <f t="shared" si="65"/>
        <v>-2.0347462242266374</v>
      </c>
      <c r="AN51" s="97">
        <f t="shared" si="66"/>
        <v>-52.831411672389549</v>
      </c>
      <c r="AO51" s="97">
        <f t="shared" si="67"/>
        <v>-10.871709224248775</v>
      </c>
      <c r="AP51" s="97">
        <f t="shared" si="68"/>
        <v>-16.200606557015931</v>
      </c>
      <c r="AQ51" s="97">
        <f t="shared" si="68"/>
        <v>-28.346001189284607</v>
      </c>
      <c r="AR51" s="97">
        <f t="shared" si="68"/>
        <v>-164.32443769396514</v>
      </c>
      <c r="AT51" s="64"/>
    </row>
    <row r="52" spans="2:46" ht="15" customHeight="1" x14ac:dyDescent="0.35">
      <c r="B52" t="s">
        <v>0</v>
      </c>
      <c r="C52" s="245" t="s">
        <v>14</v>
      </c>
      <c r="D52" s="245" t="s">
        <v>14</v>
      </c>
      <c r="E52" s="245" t="s">
        <v>14</v>
      </c>
      <c r="F52" s="245" t="s">
        <v>14</v>
      </c>
      <c r="G52" s="245">
        <v>128.02408260786601</v>
      </c>
      <c r="H52" s="245">
        <v>42.770264071334708</v>
      </c>
      <c r="I52" s="245">
        <v>259.54895499999998</v>
      </c>
      <c r="J52" s="245">
        <v>426.28172999999998</v>
      </c>
      <c r="K52" s="245">
        <v>401.85424599999999</v>
      </c>
      <c r="L52" s="245">
        <v>400.67622</v>
      </c>
      <c r="M52" s="245">
        <v>675.03240400000004</v>
      </c>
      <c r="N52" s="245">
        <v>678.72207800000001</v>
      </c>
      <c r="O52" s="245">
        <v>712.49223400000005</v>
      </c>
      <c r="P52" s="245">
        <v>556.80280225901947</v>
      </c>
      <c r="Q52" s="245">
        <v>856.41452705411791</v>
      </c>
      <c r="R52" s="245">
        <v>891.47996332905302</v>
      </c>
      <c r="S52" s="245">
        <v>808.45299268659699</v>
      </c>
      <c r="T52" s="245">
        <v>554.14394416550522</v>
      </c>
      <c r="U52" s="245">
        <v>669.77303675332587</v>
      </c>
      <c r="V52" s="245">
        <v>670.62426921400049</v>
      </c>
      <c r="W52" s="245">
        <v>510.93314838100008</v>
      </c>
      <c r="X52" s="245">
        <v>910.22067166405327</v>
      </c>
      <c r="Y52" s="451">
        <f t="shared" si="61"/>
        <v>910.19656798093865</v>
      </c>
      <c r="Z52" s="451">
        <f t="shared" si="62"/>
        <v>882.48983491451372</v>
      </c>
      <c r="AA52" s="245"/>
      <c r="AB52" s="245">
        <v>259.80921345816796</v>
      </c>
      <c r="AC52" s="245">
        <v>416.09521608414644</v>
      </c>
      <c r="AD52" s="245">
        <v>635.06512650837158</v>
      </c>
      <c r="AE52" s="245">
        <v>910.19656798093865</v>
      </c>
      <c r="AF52" s="245">
        <v>235.65826973811488</v>
      </c>
      <c r="AG52" s="245">
        <v>460.53277991768556</v>
      </c>
      <c r="AH52" s="245">
        <v>656.79567097708559</v>
      </c>
      <c r="AI52" s="245">
        <v>882.48983491451372</v>
      </c>
      <c r="AK52" s="245">
        <f t="shared" si="63"/>
        <v>259.80921345816796</v>
      </c>
      <c r="AL52" s="245">
        <f t="shared" si="64"/>
        <v>156.28600262597848</v>
      </c>
      <c r="AM52" s="245">
        <f t="shared" si="65"/>
        <v>218.96991042422513</v>
      </c>
      <c r="AN52" s="245">
        <f t="shared" si="66"/>
        <v>275.13144147256708</v>
      </c>
      <c r="AO52" s="245">
        <f t="shared" si="67"/>
        <v>235.65826973811488</v>
      </c>
      <c r="AP52" s="245">
        <f t="shared" si="68"/>
        <v>224.87451017957068</v>
      </c>
      <c r="AQ52" s="245">
        <f t="shared" si="68"/>
        <v>196.26289105940003</v>
      </c>
      <c r="AR52" s="245">
        <f t="shared" si="68"/>
        <v>225.69416393742813</v>
      </c>
      <c r="AT52" s="64"/>
    </row>
    <row r="53" spans="2:46" ht="15" customHeight="1" outlineLevel="1" x14ac:dyDescent="0.35">
      <c r="B53" s="193" t="s">
        <v>440</v>
      </c>
      <c r="C53" s="97" t="s">
        <v>14</v>
      </c>
      <c r="D53" s="97" t="s">
        <v>14</v>
      </c>
      <c r="E53" s="97" t="s">
        <v>14</v>
      </c>
      <c r="F53" s="97" t="s">
        <v>14</v>
      </c>
      <c r="G53" s="97" t="s">
        <v>14</v>
      </c>
      <c r="H53" s="97" t="s">
        <v>14</v>
      </c>
      <c r="I53" s="97" t="s">
        <v>14</v>
      </c>
      <c r="J53" s="97" t="s">
        <v>14</v>
      </c>
      <c r="K53" s="97" t="s">
        <v>14</v>
      </c>
      <c r="L53" s="97" t="s">
        <v>14</v>
      </c>
      <c r="M53" s="97" t="s">
        <v>14</v>
      </c>
      <c r="N53" s="97" t="s">
        <v>14</v>
      </c>
      <c r="O53" s="97" t="s">
        <v>14</v>
      </c>
      <c r="P53" s="97" t="s">
        <v>14</v>
      </c>
      <c r="Q53" s="97" t="s">
        <v>14</v>
      </c>
      <c r="R53" s="97">
        <v>812.56171663144403</v>
      </c>
      <c r="S53" s="97">
        <v>690.78344091734198</v>
      </c>
      <c r="T53" s="97">
        <v>625.59416378823516</v>
      </c>
      <c r="U53" s="97">
        <v>597.29191753923499</v>
      </c>
      <c r="V53" s="97">
        <v>563.37120673799984</v>
      </c>
      <c r="W53" s="97">
        <v>548.58455896999988</v>
      </c>
      <c r="X53" s="97">
        <v>726.28765430962108</v>
      </c>
      <c r="Y53" s="97">
        <f t="shared" si="61"/>
        <v>846.49162818916841</v>
      </c>
      <c r="Z53" s="97">
        <f t="shared" si="62"/>
        <v>845.89816839210198</v>
      </c>
      <c r="AA53" s="245"/>
      <c r="AB53" s="97">
        <v>217.6344299153439</v>
      </c>
      <c r="AC53" s="97">
        <v>395.4507540718426</v>
      </c>
      <c r="AD53" s="97">
        <v>601.15591589022836</v>
      </c>
      <c r="AE53" s="97">
        <v>846.49162818916841</v>
      </c>
      <c r="AF53" s="97">
        <v>221.44528587910816</v>
      </c>
      <c r="AG53" s="97">
        <v>420.70062998837346</v>
      </c>
      <c r="AH53" s="97">
        <v>633.2088870092856</v>
      </c>
      <c r="AI53" s="97">
        <v>845.89816839210198</v>
      </c>
      <c r="AK53" s="97">
        <f t="shared" si="63"/>
        <v>217.6344299153439</v>
      </c>
      <c r="AL53" s="97">
        <f t="shared" si="64"/>
        <v>177.81632415649869</v>
      </c>
      <c r="AM53" s="97">
        <f t="shared" si="65"/>
        <v>205.70516181838576</v>
      </c>
      <c r="AN53" s="97">
        <f t="shared" si="66"/>
        <v>245.33571229894005</v>
      </c>
      <c r="AO53" s="97">
        <f t="shared" si="67"/>
        <v>221.44528587910816</v>
      </c>
      <c r="AP53" s="97">
        <f t="shared" si="68"/>
        <v>199.25534410926531</v>
      </c>
      <c r="AQ53" s="97">
        <f t="shared" si="68"/>
        <v>212.50825702091214</v>
      </c>
      <c r="AR53" s="97">
        <f t="shared" si="68"/>
        <v>212.68928138281638</v>
      </c>
      <c r="AT53" s="64"/>
    </row>
    <row r="54" spans="2:46" ht="15" customHeight="1" outlineLevel="1" x14ac:dyDescent="0.35">
      <c r="B54" s="193" t="s">
        <v>441</v>
      </c>
      <c r="C54" s="97" t="s">
        <v>14</v>
      </c>
      <c r="D54" s="97" t="s">
        <v>14</v>
      </c>
      <c r="E54" s="97" t="s">
        <v>14</v>
      </c>
      <c r="F54" s="97" t="s">
        <v>14</v>
      </c>
      <c r="G54" s="97" t="s">
        <v>14</v>
      </c>
      <c r="H54" s="97" t="s">
        <v>14</v>
      </c>
      <c r="I54" s="97" t="s">
        <v>14</v>
      </c>
      <c r="J54" s="97" t="s">
        <v>14</v>
      </c>
      <c r="K54" s="97" t="s">
        <v>14</v>
      </c>
      <c r="L54" s="97" t="s">
        <v>14</v>
      </c>
      <c r="M54" s="97" t="s">
        <v>14</v>
      </c>
      <c r="N54" s="97" t="s">
        <v>14</v>
      </c>
      <c r="O54" s="97" t="s">
        <v>14</v>
      </c>
      <c r="P54" s="97" t="s">
        <v>14</v>
      </c>
      <c r="Q54" s="97" t="s">
        <v>14</v>
      </c>
      <c r="R54" s="97">
        <v>-57.771369824301999</v>
      </c>
      <c r="S54" s="97">
        <v>-33.297439088566001</v>
      </c>
      <c r="T54" s="97">
        <v>-33.764210602496995</v>
      </c>
      <c r="U54" s="97">
        <v>-47.817109008000003</v>
      </c>
      <c r="V54" s="97">
        <v>-70.532348447000004</v>
      </c>
      <c r="W54" s="97">
        <v>-90.902104910000006</v>
      </c>
      <c r="X54" s="97">
        <v>-45.847366678545995</v>
      </c>
      <c r="Y54" s="97">
        <f t="shared" si="61"/>
        <v>-137.53065822414101</v>
      </c>
      <c r="Z54" s="97">
        <f t="shared" si="62"/>
        <v>-191.11377108560103</v>
      </c>
      <c r="AA54" s="245"/>
      <c r="AB54" s="97">
        <v>-17.440831443151001</v>
      </c>
      <c r="AC54" s="97">
        <v>-53.028241540360995</v>
      </c>
      <c r="AD54" s="97">
        <v>-85.938483811663943</v>
      </c>
      <c r="AE54" s="97">
        <v>-137.53065822414101</v>
      </c>
      <c r="AF54" s="97">
        <v>-41.77444107508402</v>
      </c>
      <c r="AG54" s="97">
        <v>-85.410437774673014</v>
      </c>
      <c r="AH54" s="97">
        <v>-131.42471323699604</v>
      </c>
      <c r="AI54" s="97">
        <v>-191.11377108560103</v>
      </c>
      <c r="AK54" s="97">
        <f t="shared" si="63"/>
        <v>-17.440831443151001</v>
      </c>
      <c r="AL54" s="97">
        <f t="shared" si="64"/>
        <v>-35.587410097209997</v>
      </c>
      <c r="AM54" s="97">
        <f t="shared" si="65"/>
        <v>-32.910242271302948</v>
      </c>
      <c r="AN54" s="97">
        <f t="shared" si="66"/>
        <v>-51.592174412477064</v>
      </c>
      <c r="AO54" s="97">
        <f t="shared" si="67"/>
        <v>-41.77444107508402</v>
      </c>
      <c r="AP54" s="97">
        <f t="shared" si="68"/>
        <v>-43.635996699588993</v>
      </c>
      <c r="AQ54" s="97">
        <f t="shared" si="68"/>
        <v>-46.014275462323027</v>
      </c>
      <c r="AR54" s="97">
        <f t="shared" si="68"/>
        <v>-59.689057848604989</v>
      </c>
      <c r="AT54" s="64"/>
    </row>
    <row r="55" spans="2:46" ht="15" customHeight="1" outlineLevel="1" x14ac:dyDescent="0.35">
      <c r="B55" s="193" t="s">
        <v>34</v>
      </c>
      <c r="C55" s="97" t="s">
        <v>14</v>
      </c>
      <c r="D55" s="97" t="s">
        <v>14</v>
      </c>
      <c r="E55" s="97" t="s">
        <v>14</v>
      </c>
      <c r="F55" s="97" t="s">
        <v>14</v>
      </c>
      <c r="G55" s="97" t="s">
        <v>14</v>
      </c>
      <c r="H55" s="97" t="s">
        <v>14</v>
      </c>
      <c r="I55" s="97" t="s">
        <v>14</v>
      </c>
      <c r="J55" s="97" t="s">
        <v>14</v>
      </c>
      <c r="K55" s="97" t="s">
        <v>14</v>
      </c>
      <c r="L55" s="97" t="s">
        <v>14</v>
      </c>
      <c r="M55" s="97" t="s">
        <v>14</v>
      </c>
      <c r="N55" s="97" t="s">
        <v>14</v>
      </c>
      <c r="O55" s="97" t="s">
        <v>14</v>
      </c>
      <c r="P55" s="97" t="s">
        <v>14</v>
      </c>
      <c r="Q55" s="97" t="s">
        <v>14</v>
      </c>
      <c r="R55" s="97">
        <v>188.954142201211</v>
      </c>
      <c r="S55" s="97">
        <v>187.28102286537401</v>
      </c>
      <c r="T55" s="97">
        <v>176.778571562965</v>
      </c>
      <c r="U55" s="97">
        <v>204.12658771967199</v>
      </c>
      <c r="V55" s="97">
        <v>204.61038241200001</v>
      </c>
      <c r="W55" s="97">
        <v>184.01275449999994</v>
      </c>
      <c r="X55" s="97">
        <v>209.61787442119999</v>
      </c>
      <c r="Y55" s="97">
        <f t="shared" si="61"/>
        <v>214.02733061746309</v>
      </c>
      <c r="Z55" s="97">
        <f t="shared" si="62"/>
        <v>212.14035537954197</v>
      </c>
      <c r="AA55" s="245"/>
      <c r="AB55" s="97">
        <v>53.69521228686699</v>
      </c>
      <c r="AC55" s="97">
        <v>106.46646891472201</v>
      </c>
      <c r="AD55" s="97">
        <v>151.48325161720501</v>
      </c>
      <c r="AE55" s="97">
        <v>214.02733061746309</v>
      </c>
      <c r="AF55" s="97">
        <v>48.939122391139001</v>
      </c>
      <c r="AG55" s="97">
        <v>102.06938840543297</v>
      </c>
      <c r="AH55" s="97">
        <v>157.60993513012195</v>
      </c>
      <c r="AI55" s="97">
        <v>212.14035537954197</v>
      </c>
      <c r="AK55" s="97">
        <f t="shared" si="63"/>
        <v>53.69521228686699</v>
      </c>
      <c r="AL55" s="97">
        <f t="shared" si="64"/>
        <v>52.771256627855024</v>
      </c>
      <c r="AM55" s="97">
        <f t="shared" si="65"/>
        <v>45.016782702482999</v>
      </c>
      <c r="AN55" s="97">
        <f t="shared" si="66"/>
        <v>62.54407900025808</v>
      </c>
      <c r="AO55" s="97">
        <f t="shared" si="67"/>
        <v>48.939122391139001</v>
      </c>
      <c r="AP55" s="97">
        <f t="shared" si="68"/>
        <v>53.130266014293973</v>
      </c>
      <c r="AQ55" s="97">
        <f t="shared" si="68"/>
        <v>55.54054672468898</v>
      </c>
      <c r="AR55" s="97">
        <f t="shared" si="68"/>
        <v>54.530420249420018</v>
      </c>
      <c r="AT55" s="64"/>
    </row>
    <row r="56" spans="2:46" s="56" customFormat="1" ht="15" customHeight="1" outlineLevel="1" x14ac:dyDescent="0.35">
      <c r="B56" s="193" t="s">
        <v>442</v>
      </c>
      <c r="C56" s="97" t="s">
        <v>14</v>
      </c>
      <c r="D56" s="97" t="s">
        <v>14</v>
      </c>
      <c r="E56" s="97" t="s">
        <v>14</v>
      </c>
      <c r="F56" s="97" t="s">
        <v>14</v>
      </c>
      <c r="G56" s="97" t="s">
        <v>14</v>
      </c>
      <c r="H56" s="97" t="s">
        <v>14</v>
      </c>
      <c r="I56" s="97" t="s">
        <v>14</v>
      </c>
      <c r="J56" s="97" t="s">
        <v>14</v>
      </c>
      <c r="K56" s="97" t="s">
        <v>14</v>
      </c>
      <c r="L56" s="97" t="s">
        <v>14</v>
      </c>
      <c r="M56" s="97" t="s">
        <v>14</v>
      </c>
      <c r="N56" s="97" t="s">
        <v>14</v>
      </c>
      <c r="O56" s="97" t="s">
        <v>14</v>
      </c>
      <c r="P56" s="97" t="s">
        <v>14</v>
      </c>
      <c r="Q56" s="97" t="s">
        <v>14</v>
      </c>
      <c r="R56" s="97">
        <v>17.755040261249999</v>
      </c>
      <c r="S56" s="97">
        <v>35.412490176505003</v>
      </c>
      <c r="T56" s="97">
        <v>4.9312461836310177</v>
      </c>
      <c r="U56" s="97">
        <v>18.635810212736992</v>
      </c>
      <c r="V56" s="97">
        <v>23.748460323000074</v>
      </c>
      <c r="W56" s="97">
        <v>-28.410867774000096</v>
      </c>
      <c r="X56" s="97">
        <v>39.224924156837915</v>
      </c>
      <c r="Y56" s="97">
        <f t="shared" si="61"/>
        <v>54.967347109058409</v>
      </c>
      <c r="Z56" s="97">
        <f t="shared" si="62"/>
        <v>53.215096464630051</v>
      </c>
      <c r="AA56" s="245"/>
      <c r="AB56" s="97">
        <v>16.889651025288003</v>
      </c>
      <c r="AC56" s="97">
        <v>-2.0407568893359098</v>
      </c>
      <c r="AD56" s="97">
        <v>16.377600863602964</v>
      </c>
      <c r="AE56" s="97">
        <v>54.967347109058409</v>
      </c>
      <c r="AF56" s="97">
        <v>16.998694635829949</v>
      </c>
      <c r="AG56" s="97">
        <v>45.906773524633962</v>
      </c>
      <c r="AH56" s="97">
        <v>47.939683564316965</v>
      </c>
      <c r="AI56" s="97">
        <v>53.215096464630051</v>
      </c>
      <c r="AJ56" s="254"/>
      <c r="AK56" s="97">
        <f t="shared" si="63"/>
        <v>16.889651025288003</v>
      </c>
      <c r="AL56" s="97">
        <f t="shared" si="64"/>
        <v>-18.930407914623913</v>
      </c>
      <c r="AM56" s="97">
        <f t="shared" si="65"/>
        <v>18.418357752938874</v>
      </c>
      <c r="AN56" s="97">
        <f t="shared" si="66"/>
        <v>38.589746245455444</v>
      </c>
      <c r="AO56" s="97">
        <f t="shared" si="67"/>
        <v>16.998694635829949</v>
      </c>
      <c r="AP56" s="97">
        <f t="shared" si="68"/>
        <v>28.908078888804013</v>
      </c>
      <c r="AQ56" s="97">
        <f t="shared" si="68"/>
        <v>2.0329100396830029</v>
      </c>
      <c r="AR56" s="97">
        <f t="shared" si="68"/>
        <v>5.2754129003130856</v>
      </c>
      <c r="AS56" s="254"/>
      <c r="AT56" s="64"/>
    </row>
    <row r="57" spans="2:46" ht="15" customHeight="1" outlineLevel="1" x14ac:dyDescent="0.35">
      <c r="B57" s="193" t="s">
        <v>443</v>
      </c>
      <c r="C57" s="97" t="s">
        <v>14</v>
      </c>
      <c r="D57" s="97" t="s">
        <v>14</v>
      </c>
      <c r="E57" s="97" t="s">
        <v>14</v>
      </c>
      <c r="F57" s="97" t="s">
        <v>14</v>
      </c>
      <c r="G57" s="97" t="s">
        <v>14</v>
      </c>
      <c r="H57" s="97" t="s">
        <v>14</v>
      </c>
      <c r="I57" s="97" t="s">
        <v>14</v>
      </c>
      <c r="J57" s="97" t="s">
        <v>14</v>
      </c>
      <c r="K57" s="97" t="s">
        <v>14</v>
      </c>
      <c r="L57" s="97" t="s">
        <v>14</v>
      </c>
      <c r="M57" s="97" t="s">
        <v>14</v>
      </c>
      <c r="N57" s="97" t="s">
        <v>14</v>
      </c>
      <c r="O57" s="97" t="s">
        <v>14</v>
      </c>
      <c r="P57" s="97" t="s">
        <v>14</v>
      </c>
      <c r="Q57" s="97" t="s">
        <v>14</v>
      </c>
      <c r="R57" s="97">
        <v>-70.019565940549995</v>
      </c>
      <c r="S57" s="97">
        <v>-71.726522184058993</v>
      </c>
      <c r="T57" s="97">
        <v>-219.395826766829</v>
      </c>
      <c r="U57" s="97">
        <v>-102.464169710318</v>
      </c>
      <c r="V57" s="97">
        <v>-50.573431811999306</v>
      </c>
      <c r="W57" s="97">
        <v>-102.35119240499955</v>
      </c>
      <c r="X57" s="97">
        <v>-19.062414545059752</v>
      </c>
      <c r="Y57" s="97">
        <f t="shared" si="61"/>
        <v>-67.759079710609925</v>
      </c>
      <c r="Z57" s="97">
        <f t="shared" si="62"/>
        <v>-37.650014236159187</v>
      </c>
      <c r="AA57" s="245"/>
      <c r="AB57" s="97">
        <v>-10.969248326179997</v>
      </c>
      <c r="AC57" s="97">
        <v>-30.753008472721234</v>
      </c>
      <c r="AD57" s="97">
        <v>-48.013158051000872</v>
      </c>
      <c r="AE57" s="97">
        <v>-67.759079710609925</v>
      </c>
      <c r="AF57" s="97">
        <v>-9.9503920928781699</v>
      </c>
      <c r="AG57" s="97">
        <v>-22.733574226081789</v>
      </c>
      <c r="AH57" s="97">
        <v>-50.538121489643267</v>
      </c>
      <c r="AI57" s="97">
        <v>-37.650014236159187</v>
      </c>
      <c r="AK57" s="97">
        <f t="shared" si="63"/>
        <v>-10.969248326179997</v>
      </c>
      <c r="AL57" s="97">
        <f t="shared" si="64"/>
        <v>-19.783760146541237</v>
      </c>
      <c r="AM57" s="97">
        <f t="shared" si="65"/>
        <v>-17.260149578279638</v>
      </c>
      <c r="AN57" s="97">
        <f t="shared" si="66"/>
        <v>-19.745921659609053</v>
      </c>
      <c r="AO57" s="97">
        <f t="shared" si="67"/>
        <v>-9.9503920928781699</v>
      </c>
      <c r="AP57" s="97">
        <f t="shared" si="68"/>
        <v>-12.783182133203619</v>
      </c>
      <c r="AQ57" s="97">
        <f t="shared" si="68"/>
        <v>-27.804547263561478</v>
      </c>
      <c r="AR57" s="97">
        <f t="shared" si="68"/>
        <v>12.88810725348408</v>
      </c>
      <c r="AT57" s="64"/>
    </row>
    <row r="58" spans="2:46" ht="15" customHeight="1" x14ac:dyDescent="0.35">
      <c r="B58" s="6" t="s">
        <v>59</v>
      </c>
      <c r="C58" s="251" t="s">
        <v>14</v>
      </c>
      <c r="D58" s="251" t="s">
        <v>14</v>
      </c>
      <c r="E58" s="251" t="s">
        <v>14</v>
      </c>
      <c r="F58" s="251" t="s">
        <v>14</v>
      </c>
      <c r="G58" s="251">
        <v>1264.1503304237176</v>
      </c>
      <c r="H58" s="251">
        <v>1295.8063874457775</v>
      </c>
      <c r="I58" s="251">
        <f>I47-I52</f>
        <v>1300.7788150000001</v>
      </c>
      <c r="J58" s="503">
        <f>J47-J52</f>
        <v>1504.589964</v>
      </c>
      <c r="K58" s="503">
        <f t="shared" ref="K58:P58" si="69">K47-K52</f>
        <v>1567.7126830000002</v>
      </c>
      <c r="L58" s="503">
        <f t="shared" si="69"/>
        <v>1661.832807</v>
      </c>
      <c r="M58" s="503">
        <f t="shared" si="69"/>
        <v>1592.3571069999998</v>
      </c>
      <c r="N58" s="503">
        <f t="shared" si="69"/>
        <v>1464.6919890000001</v>
      </c>
      <c r="O58" s="503">
        <f t="shared" si="69"/>
        <v>1405.9330990000001</v>
      </c>
      <c r="P58" s="503">
        <f t="shared" si="69"/>
        <v>1636.2575555053038</v>
      </c>
      <c r="Q58" s="251">
        <v>1586.9649999938515</v>
      </c>
      <c r="R58" s="251">
        <v>1350.5372778181986</v>
      </c>
      <c r="S58" s="251">
        <v>1520.9844137339257</v>
      </c>
      <c r="T58" s="251">
        <v>1041.0934949818786</v>
      </c>
      <c r="U58" s="251">
        <v>1193.7053736940832</v>
      </c>
      <c r="V58" s="251">
        <v>1535.413636386</v>
      </c>
      <c r="W58" s="251">
        <v>1419.8521086769838</v>
      </c>
      <c r="X58" s="251">
        <v>1619.7726115357455</v>
      </c>
      <c r="Y58" s="452">
        <f t="shared" si="61"/>
        <v>1887.9737166861735</v>
      </c>
      <c r="Z58" s="452">
        <f t="shared" si="62"/>
        <v>1379.4930376051279</v>
      </c>
      <c r="AA58" s="245"/>
      <c r="AB58" s="251">
        <v>729.81709741908901</v>
      </c>
      <c r="AC58" s="251">
        <v>1056.4975562523464</v>
      </c>
      <c r="AD58" s="251">
        <v>1775.5319300618005</v>
      </c>
      <c r="AE58" s="251">
        <v>1887.9737166861735</v>
      </c>
      <c r="AF58" s="251">
        <v>676.27449966505105</v>
      </c>
      <c r="AG58" s="251">
        <v>1371.0291679085417</v>
      </c>
      <c r="AH58" s="251">
        <v>1941.0783564852657</v>
      </c>
      <c r="AI58" s="251">
        <v>1379.4930376051279</v>
      </c>
      <c r="AK58" s="251">
        <f t="shared" si="63"/>
        <v>729.81709741908901</v>
      </c>
      <c r="AL58" s="251">
        <f t="shared" si="64"/>
        <v>326.68045883325738</v>
      </c>
      <c r="AM58" s="251">
        <f t="shared" si="65"/>
        <v>719.03437380945411</v>
      </c>
      <c r="AN58" s="251">
        <f t="shared" si="66"/>
        <v>112.44178662437298</v>
      </c>
      <c r="AO58" s="251">
        <f t="shared" si="67"/>
        <v>676.27449966505105</v>
      </c>
      <c r="AP58" s="251">
        <f t="shared" si="68"/>
        <v>694.75466824349064</v>
      </c>
      <c r="AQ58" s="251">
        <f t="shared" si="68"/>
        <v>570.04918857672396</v>
      </c>
      <c r="AR58" s="251">
        <f t="shared" si="68"/>
        <v>-561.58531888013772</v>
      </c>
      <c r="AT58" s="64"/>
    </row>
    <row r="59" spans="2:46" ht="15" customHeight="1" x14ac:dyDescent="0.35">
      <c r="B59" s="467" t="s">
        <v>27</v>
      </c>
      <c r="C59" s="468" t="str">
        <f t="shared" ref="C59:P59" si="70">IFERROR(C58/B58-1,"-")</f>
        <v>-</v>
      </c>
      <c r="D59" s="468" t="str">
        <f t="shared" si="70"/>
        <v>-</v>
      </c>
      <c r="E59" s="468" t="str">
        <f t="shared" si="70"/>
        <v>-</v>
      </c>
      <c r="F59" s="468" t="str">
        <f t="shared" si="70"/>
        <v>-</v>
      </c>
      <c r="G59" s="468" t="str">
        <f t="shared" si="70"/>
        <v>-</v>
      </c>
      <c r="H59" s="468">
        <f t="shared" si="70"/>
        <v>2.5041370682116204E-2</v>
      </c>
      <c r="I59" s="468">
        <f t="shared" si="70"/>
        <v>3.8373229229282657E-3</v>
      </c>
      <c r="J59" s="468">
        <f t="shared" si="70"/>
        <v>0.15668393938288405</v>
      </c>
      <c r="K59" s="468">
        <f t="shared" si="70"/>
        <v>4.1953436158903123E-2</v>
      </c>
      <c r="L59" s="468">
        <f t="shared" si="70"/>
        <v>6.0036590263395695E-2</v>
      </c>
      <c r="M59" s="468">
        <f t="shared" si="70"/>
        <v>-4.1806672552950896E-2</v>
      </c>
      <c r="N59" s="468">
        <f t="shared" si="70"/>
        <v>-8.0173673002609802E-2</v>
      </c>
      <c r="O59" s="468">
        <f t="shared" si="70"/>
        <v>-4.0116891770615171E-2</v>
      </c>
      <c r="P59" s="468">
        <f t="shared" si="70"/>
        <v>0.16382319803774936</v>
      </c>
      <c r="Q59" s="468">
        <f t="shared" ref="Q59" si="71">IFERROR(Q58/P58-1,"-")</f>
        <v>-3.0125181298997883E-2</v>
      </c>
      <c r="R59" s="468">
        <f t="shared" ref="R59" si="72">IFERROR(R58/Q58-1,"-")</f>
        <v>-0.14898105640424897</v>
      </c>
      <c r="S59" s="468">
        <f t="shared" ref="S59" si="73">IFERROR(S58/R58-1,"-")</f>
        <v>0.12620690943909785</v>
      </c>
      <c r="T59" s="468">
        <f t="shared" ref="T59" si="74">IFERROR(T58/S58-1,"-")</f>
        <v>-0.31551337043220817</v>
      </c>
      <c r="U59" s="468">
        <f t="shared" ref="U59" si="75">IFERROR(U58/T58-1,"-")</f>
        <v>0.14658806288561133</v>
      </c>
      <c r="V59" s="468">
        <f t="shared" ref="V59" si="76">IFERROR(V58/U58-1,"-")</f>
        <v>0.28625846060695381</v>
      </c>
      <c r="W59" s="252">
        <f t="shared" ref="W59:X59" si="77">IFERROR(W58/V58-1,"-")</f>
        <v>-7.526410145804141E-2</v>
      </c>
      <c r="X59" s="252">
        <f t="shared" si="77"/>
        <v>0.14080375106464249</v>
      </c>
      <c r="Y59" s="252">
        <f>IFERROR(Y58/X58-1,"-")</f>
        <v>0.16557947902091019</v>
      </c>
      <c r="Z59" s="252">
        <f>IFERROR(Z58/Y58-1,"-")</f>
        <v>-0.26932614293674895</v>
      </c>
      <c r="AA59" s="245"/>
      <c r="AB59" s="252" t="str">
        <f>IFERROR(AB58/#REF!-1,"-")</f>
        <v>-</v>
      </c>
      <c r="AC59" s="252" t="str">
        <f>IFERROR(AC58/#REF!-1,"-")</f>
        <v>-</v>
      </c>
      <c r="AD59" s="252" t="str">
        <f>IFERROR(AD58/#REF!-1,"-")</f>
        <v>-</v>
      </c>
      <c r="AE59" s="252" t="str">
        <f>IFERROR(AE58/#REF!-1,"-")</f>
        <v>-</v>
      </c>
      <c r="AF59" s="469">
        <f>IFERROR(AF58/AB58-1,"-")</f>
        <v>-7.336440588112414E-2</v>
      </c>
      <c r="AG59" s="252">
        <f>IFERROR(AG58/AC58-1,"-")</f>
        <v>0.29771163198135109</v>
      </c>
      <c r="AH59" s="252">
        <f>IFERROR(AH58/AD58-1,"-")</f>
        <v>9.323765099380843E-2</v>
      </c>
      <c r="AI59" s="252">
        <f>IFERROR(AI58/AE58-1,"-")</f>
        <v>-0.26932614293674895</v>
      </c>
      <c r="AK59" s="252"/>
      <c r="AL59" s="252"/>
      <c r="AM59" s="252"/>
      <c r="AN59" s="252"/>
      <c r="AO59" s="252"/>
      <c r="AP59" s="252"/>
      <c r="AQ59" s="252"/>
      <c r="AR59" s="252"/>
      <c r="AT59" s="204"/>
    </row>
    <row r="60" spans="2:46" s="64" customFormat="1" ht="15" customHeight="1" x14ac:dyDescent="0.35">
      <c r="B60" t="s">
        <v>444</v>
      </c>
      <c r="C60" s="246" t="s">
        <v>14</v>
      </c>
      <c r="D60" s="246" t="s">
        <v>14</v>
      </c>
      <c r="E60" s="246" t="s">
        <v>14</v>
      </c>
      <c r="F60" s="246" t="s">
        <v>14</v>
      </c>
      <c r="G60" s="245">
        <v>152.1886451756603</v>
      </c>
      <c r="H60" s="245">
        <v>265.91488878560421</v>
      </c>
      <c r="I60" s="245">
        <v>280.848092610891</v>
      </c>
      <c r="J60" s="245">
        <v>283.59100000000001</v>
      </c>
      <c r="K60" s="245">
        <v>399.76519403847493</v>
      </c>
      <c r="L60" s="245">
        <v>427.23181487306999</v>
      </c>
      <c r="M60" s="245">
        <v>260.37769525453575</v>
      </c>
      <c r="N60" s="245">
        <v>282.53665256147798</v>
      </c>
      <c r="O60" s="245">
        <v>212.28935416581098</v>
      </c>
      <c r="P60" s="245">
        <v>310.95219909994103</v>
      </c>
      <c r="Q60" s="245">
        <v>277.76896808577999</v>
      </c>
      <c r="R60" s="245">
        <v>88.796444962089993</v>
      </c>
      <c r="S60" s="245">
        <v>10.303633203148987</v>
      </c>
      <c r="T60" s="245">
        <v>99.667203448857009</v>
      </c>
      <c r="U60" s="245">
        <v>225.900711607235</v>
      </c>
      <c r="V60" s="245">
        <v>309.11099368299995</v>
      </c>
      <c r="W60" s="245">
        <v>261.89168124699972</v>
      </c>
      <c r="X60" s="245">
        <v>398.49013019496982</v>
      </c>
      <c r="Y60" s="245">
        <f t="shared" ref="Y60:Y70" si="78">AE60</f>
        <v>507.21922452084794</v>
      </c>
      <c r="Z60" s="245">
        <f t="shared" ref="Z60:Z70" si="79">AI60</f>
        <v>506.35577644767511</v>
      </c>
      <c r="AA60" s="245"/>
      <c r="AB60" s="245">
        <v>226.332376686808</v>
      </c>
      <c r="AC60" s="245">
        <v>350.52267223266</v>
      </c>
      <c r="AD60" s="245">
        <v>422.32690410221721</v>
      </c>
      <c r="AE60" s="245">
        <v>507.21922452084794</v>
      </c>
      <c r="AF60" s="245">
        <v>158.82538171089504</v>
      </c>
      <c r="AG60" s="245">
        <v>378.36753941554485</v>
      </c>
      <c r="AH60" s="245">
        <v>607.36348166271068</v>
      </c>
      <c r="AI60" s="245">
        <v>506.35577644767511</v>
      </c>
      <c r="AJ60" s="248"/>
      <c r="AK60" s="245">
        <f t="shared" ref="AK60:AK72" si="80">AB60</f>
        <v>226.332376686808</v>
      </c>
      <c r="AL60" s="245">
        <f>AC60-AB60</f>
        <v>124.190295545852</v>
      </c>
      <c r="AM60" s="245">
        <f>AD60-AC60</f>
        <v>71.804231869557213</v>
      </c>
      <c r="AN60" s="245">
        <f>AE60-AD60</f>
        <v>84.892320418630732</v>
      </c>
      <c r="AO60" s="245">
        <f t="shared" ref="AO60:AO72" si="81">AF60</f>
        <v>158.82538171089504</v>
      </c>
      <c r="AP60" s="245">
        <f>AG60-AF60</f>
        <v>219.54215770464981</v>
      </c>
      <c r="AQ60" s="245">
        <f>AH60-AG60</f>
        <v>228.99594224716583</v>
      </c>
      <c r="AR60" s="245">
        <f>AI60-AH60</f>
        <v>-101.00770521503557</v>
      </c>
      <c r="AS60" s="248"/>
    </row>
    <row r="61" spans="2:46" ht="15" customHeight="1" x14ac:dyDescent="0.35">
      <c r="B61" s="194" t="s">
        <v>445</v>
      </c>
      <c r="C61" s="255" t="s">
        <v>14</v>
      </c>
      <c r="D61" s="255" t="s">
        <v>14</v>
      </c>
      <c r="E61" s="255" t="s">
        <v>14</v>
      </c>
      <c r="F61" s="255" t="s">
        <v>14</v>
      </c>
      <c r="G61" s="256">
        <f t="shared" ref="G61:N61" si="82">G60/G58</f>
        <v>0.12038809112572058</v>
      </c>
      <c r="H61" s="256">
        <f t="shared" si="82"/>
        <v>0.20521189844553941</v>
      </c>
      <c r="I61" s="256">
        <f t="shared" si="82"/>
        <v>0.21590764653627217</v>
      </c>
      <c r="J61" s="256">
        <f t="shared" si="82"/>
        <v>0.18848391042438192</v>
      </c>
      <c r="K61" s="256">
        <f t="shared" si="82"/>
        <v>0.25499901759643728</v>
      </c>
      <c r="L61" s="256">
        <f t="shared" si="82"/>
        <v>0.2570847157869775</v>
      </c>
      <c r="M61" s="256">
        <f t="shared" si="82"/>
        <v>0.16351714958278876</v>
      </c>
      <c r="N61" s="256">
        <f t="shared" si="82"/>
        <v>0.19289833950302157</v>
      </c>
      <c r="O61" s="256">
        <f>O60/O58</f>
        <v>0.15099534559418673</v>
      </c>
      <c r="P61" s="256">
        <f>P60/P58</f>
        <v>0.19003866356718749</v>
      </c>
      <c r="Q61" s="256">
        <v>0.17503156533814934</v>
      </c>
      <c r="R61" s="256">
        <v>7.0000000000000007E-2</v>
      </c>
      <c r="S61" s="256">
        <v>0.01</v>
      </c>
      <c r="T61" s="256">
        <v>9.5733192003655571E-2</v>
      </c>
      <c r="U61" s="256">
        <v>0.18924327274171063</v>
      </c>
      <c r="V61" s="256">
        <v>0.20132099022552255</v>
      </c>
      <c r="W61" s="256">
        <v>0.18444997168826971</v>
      </c>
      <c r="X61" s="256">
        <v>0.24601609346706493</v>
      </c>
      <c r="Y61" s="256">
        <f t="shared" si="78"/>
        <v>0.26865799033004228</v>
      </c>
      <c r="Z61" s="256">
        <f t="shared" si="79"/>
        <v>0.36705932008670028</v>
      </c>
      <c r="AA61" s="245"/>
      <c r="AB61" s="256">
        <v>0.31012205316538272</v>
      </c>
      <c r="AC61" s="256">
        <v>0.33177802462321743</v>
      </c>
      <c r="AD61" s="256">
        <v>0.23785936876253044</v>
      </c>
      <c r="AE61" s="256">
        <v>0.26865799033004228</v>
      </c>
      <c r="AF61" s="256">
        <v>0.23485342385312319</v>
      </c>
      <c r="AG61" s="256">
        <v>0.27597336969331704</v>
      </c>
      <c r="AH61" s="490">
        <v>0.31290003292936158</v>
      </c>
      <c r="AI61" s="490">
        <v>0.36705932008670028</v>
      </c>
      <c r="AK61" s="485"/>
      <c r="AL61" s="485"/>
      <c r="AM61" s="485"/>
      <c r="AN61" s="485"/>
      <c r="AO61" s="485"/>
      <c r="AP61" s="485"/>
      <c r="AQ61" s="255"/>
      <c r="AR61" s="255"/>
      <c r="AT61" s="64"/>
    </row>
    <row r="62" spans="2:46" ht="15" customHeight="1" x14ac:dyDescent="0.35">
      <c r="B62" t="s">
        <v>35</v>
      </c>
      <c r="C62" s="246" t="s">
        <v>14</v>
      </c>
      <c r="D62" s="246" t="s">
        <v>14</v>
      </c>
      <c r="E62" s="246" t="s">
        <v>14</v>
      </c>
      <c r="F62" s="246" t="s">
        <v>14</v>
      </c>
      <c r="G62" s="245">
        <v>0</v>
      </c>
      <c r="H62" s="245">
        <v>-12.808512</v>
      </c>
      <c r="I62" s="245">
        <v>0</v>
      </c>
      <c r="J62" s="245">
        <v>-8.4475570000000015</v>
      </c>
      <c r="K62" s="246" t="s">
        <v>14</v>
      </c>
      <c r="L62" s="246" t="s">
        <v>14</v>
      </c>
      <c r="M62" s="246" t="s">
        <v>14</v>
      </c>
      <c r="N62" s="246" t="s">
        <v>14</v>
      </c>
      <c r="O62" s="246" t="s">
        <v>14</v>
      </c>
      <c r="P62" s="246" t="s">
        <v>14</v>
      </c>
      <c r="Q62" s="246" t="s">
        <v>14</v>
      </c>
      <c r="R62" s="246" t="s">
        <v>14</v>
      </c>
      <c r="S62" s="246" t="s">
        <v>14</v>
      </c>
      <c r="T62" s="246" t="s">
        <v>14</v>
      </c>
      <c r="U62" s="246" t="s">
        <v>14</v>
      </c>
      <c r="V62" s="246" t="s">
        <v>14</v>
      </c>
      <c r="W62" s="246" t="s">
        <v>14</v>
      </c>
      <c r="X62" s="246" t="s">
        <v>14</v>
      </c>
      <c r="Y62" s="246">
        <f t="shared" si="78"/>
        <v>0</v>
      </c>
      <c r="Z62" s="246">
        <f t="shared" si="79"/>
        <v>0</v>
      </c>
      <c r="AA62" s="245"/>
      <c r="AB62" s="246"/>
      <c r="AC62" s="246"/>
      <c r="AD62" s="246"/>
      <c r="AE62" s="246"/>
      <c r="AF62" s="246"/>
      <c r="AG62" s="246"/>
      <c r="AH62" s="246"/>
      <c r="AI62" s="246"/>
      <c r="AK62" s="485"/>
      <c r="AL62" s="485"/>
      <c r="AM62" s="485"/>
      <c r="AN62" s="485"/>
      <c r="AO62" s="485"/>
      <c r="AP62" s="485"/>
      <c r="AQ62" s="255"/>
      <c r="AR62" s="255"/>
      <c r="AT62" s="64"/>
    </row>
    <row r="63" spans="2:46" ht="15" customHeight="1" x14ac:dyDescent="0.35">
      <c r="B63" s="3" t="s">
        <v>446</v>
      </c>
      <c r="C63" s="246" t="s">
        <v>14</v>
      </c>
      <c r="D63" s="246" t="s">
        <v>14</v>
      </c>
      <c r="E63" s="246" t="s">
        <v>14</v>
      </c>
      <c r="F63" s="246" t="s">
        <v>14</v>
      </c>
      <c r="G63" s="246" t="s">
        <v>14</v>
      </c>
      <c r="H63" s="246" t="s">
        <v>14</v>
      </c>
      <c r="I63" s="246" t="s">
        <v>14</v>
      </c>
      <c r="J63" s="246" t="s">
        <v>14</v>
      </c>
      <c r="K63" s="246" t="s">
        <v>14</v>
      </c>
      <c r="L63" s="246" t="s">
        <v>14</v>
      </c>
      <c r="M63" s="246" t="s">
        <v>14</v>
      </c>
      <c r="N63" s="246" t="s">
        <v>14</v>
      </c>
      <c r="O63" s="246" t="s">
        <v>14</v>
      </c>
      <c r="P63" s="245">
        <v>61.495509939999998</v>
      </c>
      <c r="Q63" s="245">
        <v>62.053771679999997</v>
      </c>
      <c r="R63" s="245">
        <v>61.629912529999999</v>
      </c>
      <c r="S63" s="245">
        <v>69.24624759999999</v>
      </c>
      <c r="T63" s="245">
        <v>65.344551820000007</v>
      </c>
      <c r="U63" s="245">
        <v>68.47730331999999</v>
      </c>
      <c r="V63" s="245">
        <v>65.109403619999995</v>
      </c>
      <c r="W63" s="245">
        <v>53.314496079999998</v>
      </c>
      <c r="X63" s="245">
        <v>51.534143579999999</v>
      </c>
      <c r="Y63" s="245">
        <f t="shared" si="78"/>
        <v>49.364742880000001</v>
      </c>
      <c r="Z63" s="245">
        <f t="shared" si="79"/>
        <v>47.747502250000011</v>
      </c>
      <c r="AA63" s="245"/>
      <c r="AB63" s="245">
        <v>50.438309959999998</v>
      </c>
      <c r="AC63" s="245">
        <v>49.359173119999994</v>
      </c>
      <c r="AD63" s="245">
        <v>49.359173120000001</v>
      </c>
      <c r="AE63" s="245">
        <v>49.364742880000001</v>
      </c>
      <c r="AF63" s="245">
        <v>48.262786010000006</v>
      </c>
      <c r="AG63" s="245">
        <v>48.262786010000006</v>
      </c>
      <c r="AH63" s="245">
        <v>47.911284200000004</v>
      </c>
      <c r="AI63" s="245">
        <v>47.747502250000011</v>
      </c>
      <c r="AK63" s="245">
        <f t="shared" si="80"/>
        <v>50.438309959999998</v>
      </c>
      <c r="AL63" s="245">
        <f t="shared" ref="AL63:AL72" si="83">AC63-AB63</f>
        <v>-1.0791368400000039</v>
      </c>
      <c r="AM63" s="245">
        <f t="shared" ref="AM63:AM72" si="84">AD63-AC63</f>
        <v>0</v>
      </c>
      <c r="AN63" s="245">
        <f t="shared" ref="AN63:AN72" si="85">AE63-AD63</f>
        <v>5.5697600000002012E-3</v>
      </c>
      <c r="AO63" s="245">
        <f t="shared" si="81"/>
        <v>48.262786010000006</v>
      </c>
      <c r="AP63" s="245">
        <f t="shared" ref="AP63:AR72" si="86">AG63-AF63</f>
        <v>0</v>
      </c>
      <c r="AQ63" s="245">
        <f t="shared" si="86"/>
        <v>-0.35150181000000202</v>
      </c>
      <c r="AR63" s="245">
        <f t="shared" si="86"/>
        <v>-0.16378194999999351</v>
      </c>
      <c r="AT63" s="64"/>
    </row>
    <row r="64" spans="2:46" ht="15" customHeight="1" x14ac:dyDescent="0.35">
      <c r="B64" s="4" t="s">
        <v>36</v>
      </c>
      <c r="C64" s="246" t="s">
        <v>14</v>
      </c>
      <c r="D64" s="246" t="s">
        <v>14</v>
      </c>
      <c r="E64" s="246" t="s">
        <v>14</v>
      </c>
      <c r="F64" s="246" t="s">
        <v>14</v>
      </c>
      <c r="G64" s="245">
        <v>40.859190661908997</v>
      </c>
      <c r="H64" s="245">
        <v>76.259627013910091</v>
      </c>
      <c r="I64" s="245">
        <v>112.678570527547</v>
      </c>
      <c r="J64" s="245">
        <v>120.143</v>
      </c>
      <c r="K64" s="245">
        <v>144.10280517738698</v>
      </c>
      <c r="L64" s="245">
        <v>155.67614470996699</v>
      </c>
      <c r="M64" s="245">
        <v>207.316437595043</v>
      </c>
      <c r="N64" s="245">
        <v>169.67216780085599</v>
      </c>
      <c r="O64" s="245">
        <v>188.55301072875199</v>
      </c>
      <c r="P64" s="245">
        <v>223.36164880415501</v>
      </c>
      <c r="Q64" s="245">
        <v>334.43951855345398</v>
      </c>
      <c r="R64" s="245">
        <v>239.549915142896</v>
      </c>
      <c r="S64" s="245">
        <v>328.265930853643</v>
      </c>
      <c r="T64" s="245">
        <v>356.89243568504099</v>
      </c>
      <c r="U64" s="245">
        <v>387.57642128589998</v>
      </c>
      <c r="V64" s="245">
        <v>360.50125907699993</v>
      </c>
      <c r="W64" s="245">
        <v>447.92915008800009</v>
      </c>
      <c r="X64" s="245">
        <v>490.74750251467424</v>
      </c>
      <c r="Y64" s="245">
        <f t="shared" si="78"/>
        <v>379.04194389579203</v>
      </c>
      <c r="Z64" s="245">
        <f t="shared" si="79"/>
        <v>24.409459418903886</v>
      </c>
      <c r="AA64" s="245"/>
      <c r="AB64" s="245">
        <v>150.38768542771206</v>
      </c>
      <c r="AC64" s="245">
        <v>219.85705641471679</v>
      </c>
      <c r="AD64" s="245">
        <v>358.2660282612319</v>
      </c>
      <c r="AE64" s="245">
        <v>379.04194389579203</v>
      </c>
      <c r="AF64" s="245">
        <v>114.90296004798711</v>
      </c>
      <c r="AG64" s="245">
        <v>182.16369802909264</v>
      </c>
      <c r="AH64" s="502">
        <v>203.2688414617518</v>
      </c>
      <c r="AI64" s="245">
        <v>24.409459418903886</v>
      </c>
      <c r="AK64" s="245">
        <f t="shared" si="80"/>
        <v>150.38768542771206</v>
      </c>
      <c r="AL64" s="245">
        <f t="shared" si="83"/>
        <v>69.469370987004737</v>
      </c>
      <c r="AM64" s="245">
        <f t="shared" si="84"/>
        <v>138.4089718465151</v>
      </c>
      <c r="AN64" s="245">
        <f t="shared" si="85"/>
        <v>20.775915634560135</v>
      </c>
      <c r="AO64" s="502">
        <f t="shared" si="81"/>
        <v>114.90296004798711</v>
      </c>
      <c r="AP64" s="502">
        <f t="shared" si="86"/>
        <v>67.260737981105535</v>
      </c>
      <c r="AQ64" s="502">
        <f t="shared" si="86"/>
        <v>21.105143432659162</v>
      </c>
      <c r="AR64" s="502">
        <f t="shared" si="86"/>
        <v>-178.85938204284793</v>
      </c>
      <c r="AT64" s="64"/>
    </row>
    <row r="65" spans="2:46" ht="15" customHeight="1" outlineLevel="1" x14ac:dyDescent="0.35">
      <c r="B65" s="193" t="s">
        <v>37</v>
      </c>
      <c r="C65" s="97" t="s">
        <v>14</v>
      </c>
      <c r="D65" s="97" t="s">
        <v>14</v>
      </c>
      <c r="E65" s="97" t="s">
        <v>14</v>
      </c>
      <c r="F65" s="97" t="s">
        <v>14</v>
      </c>
      <c r="G65" s="97" t="s">
        <v>14</v>
      </c>
      <c r="H65" s="97" t="s">
        <v>14</v>
      </c>
      <c r="I65" s="97" t="s">
        <v>14</v>
      </c>
      <c r="J65" s="97" t="s">
        <v>14</v>
      </c>
      <c r="K65" s="97" t="s">
        <v>14</v>
      </c>
      <c r="L65" s="97" t="s">
        <v>14</v>
      </c>
      <c r="M65" s="97" t="s">
        <v>14</v>
      </c>
      <c r="N65" s="97" t="s">
        <v>14</v>
      </c>
      <c r="O65" s="97" t="s">
        <v>14</v>
      </c>
      <c r="P65" s="97" t="s">
        <v>14</v>
      </c>
      <c r="Q65" s="97" t="s">
        <v>14</v>
      </c>
      <c r="R65" s="97">
        <v>120</v>
      </c>
      <c r="S65" s="97">
        <v>180</v>
      </c>
      <c r="T65" s="97">
        <v>158.803819225719</v>
      </c>
      <c r="U65" s="97">
        <v>147.53881052548599</v>
      </c>
      <c r="V65" s="97">
        <v>127.171206394</v>
      </c>
      <c r="W65" s="97">
        <v>154.135062874</v>
      </c>
      <c r="X65" s="97">
        <v>200.87115877106629</v>
      </c>
      <c r="Y65" s="97">
        <f t="shared" si="78"/>
        <v>150.42048667230594</v>
      </c>
      <c r="Z65" s="97">
        <f t="shared" si="79"/>
        <v>152.73729983627197</v>
      </c>
      <c r="AA65" s="245"/>
      <c r="AB65" s="97">
        <v>51.728577641721017</v>
      </c>
      <c r="AC65" s="97">
        <v>84.992605132788952</v>
      </c>
      <c r="AD65" s="97">
        <v>114.41416015073794</v>
      </c>
      <c r="AE65" s="97">
        <v>150.42048667230594</v>
      </c>
      <c r="AF65" s="97">
        <v>45.950357437233031</v>
      </c>
      <c r="AG65" s="97">
        <v>88.081351002262039</v>
      </c>
      <c r="AH65" s="97">
        <v>118.44594525150605</v>
      </c>
      <c r="AI65" s="97">
        <v>152.73729983627197</v>
      </c>
      <c r="AK65" s="97">
        <f t="shared" si="80"/>
        <v>51.728577641721017</v>
      </c>
      <c r="AL65" s="97">
        <f t="shared" si="83"/>
        <v>33.264027491067935</v>
      </c>
      <c r="AM65" s="97">
        <f t="shared" si="84"/>
        <v>29.42155501794899</v>
      </c>
      <c r="AN65" s="97">
        <f t="shared" si="85"/>
        <v>36.006326521567999</v>
      </c>
      <c r="AO65" s="97">
        <f t="shared" si="81"/>
        <v>45.950357437233031</v>
      </c>
      <c r="AP65" s="97">
        <f t="shared" si="86"/>
        <v>42.130993565029009</v>
      </c>
      <c r="AQ65" s="97">
        <f t="shared" si="86"/>
        <v>30.364594249244007</v>
      </c>
      <c r="AR65" s="97">
        <f t="shared" si="86"/>
        <v>34.291354584765926</v>
      </c>
      <c r="AT65" s="64"/>
    </row>
    <row r="66" spans="2:46" ht="15" customHeight="1" outlineLevel="1" x14ac:dyDescent="0.35">
      <c r="B66" s="149" t="s">
        <v>38</v>
      </c>
      <c r="C66" s="97" t="s">
        <v>14</v>
      </c>
      <c r="D66" s="97" t="s">
        <v>14</v>
      </c>
      <c r="E66" s="97" t="s">
        <v>14</v>
      </c>
      <c r="F66" s="97" t="s">
        <v>14</v>
      </c>
      <c r="G66" s="97" t="s">
        <v>14</v>
      </c>
      <c r="H66" s="97" t="s">
        <v>14</v>
      </c>
      <c r="I66" s="97" t="s">
        <v>14</v>
      </c>
      <c r="J66" s="97" t="s">
        <v>14</v>
      </c>
      <c r="K66" s="97" t="s">
        <v>14</v>
      </c>
      <c r="L66" s="97" t="s">
        <v>14</v>
      </c>
      <c r="M66" s="97" t="s">
        <v>14</v>
      </c>
      <c r="N66" s="97" t="s">
        <v>14</v>
      </c>
      <c r="O66" s="97" t="s">
        <v>14</v>
      </c>
      <c r="P66" s="97" t="s">
        <v>14</v>
      </c>
      <c r="Q66" s="97" t="s">
        <v>14</v>
      </c>
      <c r="R66" s="97">
        <v>5</v>
      </c>
      <c r="S66" s="97">
        <v>51</v>
      </c>
      <c r="T66" s="97">
        <v>50.896180774281007</v>
      </c>
      <c r="U66" s="97">
        <v>70.361189474514021</v>
      </c>
      <c r="V66" s="97">
        <v>92.473851058999884</v>
      </c>
      <c r="W66" s="97">
        <v>86.584643276000008</v>
      </c>
      <c r="X66" s="97">
        <v>161.14636126664089</v>
      </c>
      <c r="Y66" s="97">
        <f t="shared" si="78"/>
        <v>144.68114460288294</v>
      </c>
      <c r="Z66" s="97">
        <f t="shared" si="79"/>
        <v>-185.60970462497207</v>
      </c>
      <c r="AA66" s="245"/>
      <c r="AB66" s="97">
        <v>49.046649212828981</v>
      </c>
      <c r="AC66" s="97">
        <v>84.555248174618782</v>
      </c>
      <c r="AD66" s="97">
        <v>175.15467985953342</v>
      </c>
      <c r="AE66" s="97">
        <v>144.68114460288294</v>
      </c>
      <c r="AF66" s="97">
        <v>53.198894593007843</v>
      </c>
      <c r="AG66" s="97">
        <v>63.367414010403792</v>
      </c>
      <c r="AH66" s="97">
        <v>38.978127024194791</v>
      </c>
      <c r="AI66" s="97">
        <v>-185.60970462497207</v>
      </c>
      <c r="AK66" s="97">
        <f t="shared" si="80"/>
        <v>49.046649212828981</v>
      </c>
      <c r="AL66" s="97">
        <f t="shared" si="83"/>
        <v>35.508598961789801</v>
      </c>
      <c r="AM66" s="97">
        <f t="shared" si="84"/>
        <v>90.599431684914634</v>
      </c>
      <c r="AN66" s="97">
        <f t="shared" si="85"/>
        <v>-30.473535256650479</v>
      </c>
      <c r="AO66" s="97">
        <f t="shared" si="81"/>
        <v>53.198894593007843</v>
      </c>
      <c r="AP66" s="97">
        <f t="shared" si="86"/>
        <v>10.168519417395949</v>
      </c>
      <c r="AQ66" s="97">
        <f t="shared" si="86"/>
        <v>-24.389286986209001</v>
      </c>
      <c r="AR66" s="97">
        <f t="shared" si="86"/>
        <v>-224.58783164916684</v>
      </c>
      <c r="AT66" s="64"/>
    </row>
    <row r="67" spans="2:46" ht="15" customHeight="1" outlineLevel="1" x14ac:dyDescent="0.35">
      <c r="B67" s="193" t="s">
        <v>39</v>
      </c>
      <c r="C67" s="97" t="s">
        <v>14</v>
      </c>
      <c r="D67" s="97" t="s">
        <v>14</v>
      </c>
      <c r="E67" s="97" t="s">
        <v>14</v>
      </c>
      <c r="F67" s="97" t="s">
        <v>14</v>
      </c>
      <c r="G67" s="97" t="s">
        <v>14</v>
      </c>
      <c r="H67" s="97" t="s">
        <v>14</v>
      </c>
      <c r="I67" s="97" t="s">
        <v>14</v>
      </c>
      <c r="J67" s="97" t="s">
        <v>14</v>
      </c>
      <c r="K67" s="97" t="s">
        <v>14</v>
      </c>
      <c r="L67" s="97" t="s">
        <v>14</v>
      </c>
      <c r="M67" s="97" t="s">
        <v>14</v>
      </c>
      <c r="N67" s="97" t="s">
        <v>14</v>
      </c>
      <c r="O67" s="97" t="s">
        <v>14</v>
      </c>
      <c r="P67" s="97" t="s">
        <v>14</v>
      </c>
      <c r="Q67" s="97" t="s">
        <v>14</v>
      </c>
      <c r="R67" s="97">
        <v>44</v>
      </c>
      <c r="S67" s="97">
        <v>22</v>
      </c>
      <c r="T67" s="97">
        <v>32.960428043364004</v>
      </c>
      <c r="U67" s="97">
        <v>35.225749775773004</v>
      </c>
      <c r="V67" s="97">
        <v>34.269300225999999</v>
      </c>
      <c r="W67" s="97">
        <v>32.544765683999998</v>
      </c>
      <c r="X67" s="97">
        <v>35.456595939065004</v>
      </c>
      <c r="Y67" s="97">
        <f t="shared" si="78"/>
        <v>39.349340742917001</v>
      </c>
      <c r="Z67" s="97">
        <f t="shared" si="79"/>
        <v>32.253431743290001</v>
      </c>
      <c r="AA67" s="245"/>
      <c r="AB67" s="97">
        <v>7.8963503246180009</v>
      </c>
      <c r="AC67" s="97">
        <v>17.426057737436</v>
      </c>
      <c r="AD67" s="97">
        <v>28.317953424795</v>
      </c>
      <c r="AE67" s="97">
        <v>39.349340742917001</v>
      </c>
      <c r="AF67" s="97">
        <v>8.8157184292970001</v>
      </c>
      <c r="AG67" s="97">
        <v>16.334427044740998</v>
      </c>
      <c r="AH67" s="97">
        <v>24.179897694076999</v>
      </c>
      <c r="AI67" s="97">
        <v>32.253431743290001</v>
      </c>
      <c r="AK67" s="97">
        <f t="shared" si="80"/>
        <v>7.8963503246180009</v>
      </c>
      <c r="AL67" s="97">
        <f t="shared" si="83"/>
        <v>9.5297074128179986</v>
      </c>
      <c r="AM67" s="97">
        <f t="shared" si="84"/>
        <v>10.891895687359</v>
      </c>
      <c r="AN67" s="97">
        <f t="shared" si="85"/>
        <v>11.031387318122</v>
      </c>
      <c r="AO67" s="97">
        <f t="shared" si="81"/>
        <v>8.8157184292970001</v>
      </c>
      <c r="AP67" s="97">
        <f t="shared" si="86"/>
        <v>7.5187086154439982</v>
      </c>
      <c r="AQ67" s="97">
        <f t="shared" si="86"/>
        <v>7.8454706493360007</v>
      </c>
      <c r="AR67" s="97">
        <f t="shared" si="86"/>
        <v>8.0735340492130021</v>
      </c>
      <c r="AT67" s="64"/>
    </row>
    <row r="68" spans="2:46" ht="15" customHeight="1" outlineLevel="1" x14ac:dyDescent="0.35">
      <c r="B68" s="149" t="s">
        <v>40</v>
      </c>
      <c r="C68" s="97" t="s">
        <v>14</v>
      </c>
      <c r="D68" s="97" t="s">
        <v>14</v>
      </c>
      <c r="E68" s="97" t="s">
        <v>14</v>
      </c>
      <c r="F68" s="97" t="s">
        <v>14</v>
      </c>
      <c r="G68" s="97" t="s">
        <v>14</v>
      </c>
      <c r="H68" s="97" t="s">
        <v>14</v>
      </c>
      <c r="I68" s="97" t="s">
        <v>14</v>
      </c>
      <c r="J68" s="97" t="s">
        <v>14</v>
      </c>
      <c r="K68" s="97" t="s">
        <v>14</v>
      </c>
      <c r="L68" s="97" t="s">
        <v>14</v>
      </c>
      <c r="M68" s="97" t="s">
        <v>14</v>
      </c>
      <c r="N68" s="97" t="s">
        <v>14</v>
      </c>
      <c r="O68" s="97" t="s">
        <v>14</v>
      </c>
      <c r="P68" s="97" t="s">
        <v>14</v>
      </c>
      <c r="Q68" s="97" t="s">
        <v>14</v>
      </c>
      <c r="R68" s="97">
        <v>73</v>
      </c>
      <c r="S68" s="97">
        <v>78</v>
      </c>
      <c r="T68" s="97">
        <v>118.139571956636</v>
      </c>
      <c r="U68" s="97">
        <v>142.27425022422699</v>
      </c>
      <c r="V68" s="97">
        <v>114.72641892599997</v>
      </c>
      <c r="W68" s="97">
        <v>143.69606242300009</v>
      </c>
      <c r="X68" s="97">
        <v>48.464250900521002</v>
      </c>
      <c r="Y68" s="97">
        <f t="shared" si="78"/>
        <v>17.773817950674001</v>
      </c>
      <c r="Z68" s="97">
        <f t="shared" si="79"/>
        <v>0</v>
      </c>
      <c r="AA68" s="245"/>
      <c r="AB68" s="97">
        <v>36.058972510521997</v>
      </c>
      <c r="AC68" s="97">
        <v>18.967492321271006</v>
      </c>
      <c r="AD68" s="97">
        <v>17.669647000000005</v>
      </c>
      <c r="AE68" s="97">
        <v>17.773817950674001</v>
      </c>
      <c r="AF68" s="97">
        <v>0</v>
      </c>
      <c r="AG68" s="97">
        <v>-3.0200197898011538E-10</v>
      </c>
      <c r="AH68" s="97">
        <v>-1.8200552176494966E-10</v>
      </c>
      <c r="AI68" s="97">
        <v>0</v>
      </c>
      <c r="AK68" s="97">
        <f t="shared" si="80"/>
        <v>36.058972510521997</v>
      </c>
      <c r="AL68" s="97">
        <f t="shared" si="83"/>
        <v>-17.091480189250991</v>
      </c>
      <c r="AM68" s="97">
        <f t="shared" si="84"/>
        <v>-1.2978453212710015</v>
      </c>
      <c r="AN68" s="97">
        <f t="shared" si="85"/>
        <v>0.10417095067399629</v>
      </c>
      <c r="AO68" s="97">
        <f t="shared" si="81"/>
        <v>0</v>
      </c>
      <c r="AP68" s="97">
        <f t="shared" si="86"/>
        <v>-3.0200197898011538E-10</v>
      </c>
      <c r="AQ68" s="97">
        <f t="shared" si="86"/>
        <v>1.1999645721516572E-10</v>
      </c>
      <c r="AR68" s="97">
        <f t="shared" si="86"/>
        <v>1.8200552176494966E-10</v>
      </c>
      <c r="AT68" s="64"/>
    </row>
    <row r="69" spans="2:46" ht="15" customHeight="1" outlineLevel="1" x14ac:dyDescent="0.35">
      <c r="B69" s="193" t="s">
        <v>41</v>
      </c>
      <c r="C69" s="97" t="s">
        <v>14</v>
      </c>
      <c r="D69" s="97" t="s">
        <v>14</v>
      </c>
      <c r="E69" s="97" t="s">
        <v>14</v>
      </c>
      <c r="F69" s="97" t="s">
        <v>14</v>
      </c>
      <c r="G69" s="97" t="s">
        <v>14</v>
      </c>
      <c r="H69" s="97" t="s">
        <v>14</v>
      </c>
      <c r="I69" s="97" t="s">
        <v>14</v>
      </c>
      <c r="J69" s="97" t="s">
        <v>14</v>
      </c>
      <c r="K69" s="97" t="s">
        <v>14</v>
      </c>
      <c r="L69" s="97" t="s">
        <v>14</v>
      </c>
      <c r="M69" s="97" t="s">
        <v>14</v>
      </c>
      <c r="N69" s="97" t="s">
        <v>14</v>
      </c>
      <c r="O69" s="97" t="s">
        <v>14</v>
      </c>
      <c r="P69" s="97" t="s">
        <v>14</v>
      </c>
      <c r="Q69" s="97" t="s">
        <v>14</v>
      </c>
      <c r="R69" s="97">
        <v>-3</v>
      </c>
      <c r="S69" s="97">
        <v>-2.7570000000000001</v>
      </c>
      <c r="T69" s="97">
        <v>-3.8999999999999995</v>
      </c>
      <c r="U69" s="97">
        <v>-7.823578714100023</v>
      </c>
      <c r="V69" s="97">
        <v>-8.1395175279999137</v>
      </c>
      <c r="W69" s="97">
        <v>30.968615830999994</v>
      </c>
      <c r="X69" s="97">
        <v>44.809135637381047</v>
      </c>
      <c r="Y69" s="97">
        <f t="shared" si="78"/>
        <v>26.81715392701215</v>
      </c>
      <c r="Z69" s="97">
        <f t="shared" si="79"/>
        <v>25.02843246431398</v>
      </c>
      <c r="AA69" s="245"/>
      <c r="AB69" s="97">
        <v>5.6571357380220633</v>
      </c>
      <c r="AC69" s="97">
        <v>13.915653048602053</v>
      </c>
      <c r="AD69" s="97">
        <v>22.709587826165546</v>
      </c>
      <c r="AE69" s="97">
        <v>26.81715392701215</v>
      </c>
      <c r="AF69" s="97">
        <v>6.9379895884492342</v>
      </c>
      <c r="AG69" s="97">
        <v>14.380505971685814</v>
      </c>
      <c r="AH69" s="97">
        <v>21.664871491973969</v>
      </c>
      <c r="AI69" s="97">
        <v>25.02843246431398</v>
      </c>
      <c r="AK69" s="97">
        <f t="shared" si="80"/>
        <v>5.6571357380220633</v>
      </c>
      <c r="AL69" s="97">
        <f t="shared" si="83"/>
        <v>8.2585173105799896</v>
      </c>
      <c r="AM69" s="97">
        <f t="shared" si="84"/>
        <v>8.7939347775634928</v>
      </c>
      <c r="AN69" s="97">
        <f t="shared" si="85"/>
        <v>4.1075661008466042</v>
      </c>
      <c r="AO69" s="97">
        <f t="shared" si="81"/>
        <v>6.9379895884492342</v>
      </c>
      <c r="AP69" s="97">
        <f t="shared" si="86"/>
        <v>7.4425163832365797</v>
      </c>
      <c r="AQ69" s="97">
        <f t="shared" si="86"/>
        <v>7.284365520288155</v>
      </c>
      <c r="AR69" s="97">
        <f t="shared" si="86"/>
        <v>3.3635609723400108</v>
      </c>
      <c r="AT69" s="64"/>
    </row>
    <row r="70" spans="2:46" ht="15" customHeight="1" x14ac:dyDescent="0.35">
      <c r="B70" s="15" t="s">
        <v>447</v>
      </c>
      <c r="C70" s="245">
        <v>450.8</v>
      </c>
      <c r="D70" s="245">
        <v>335.3</v>
      </c>
      <c r="E70" s="245">
        <v>381.1</v>
      </c>
      <c r="F70" s="245">
        <v>440.2</v>
      </c>
      <c r="G70" s="245">
        <v>1071</v>
      </c>
      <c r="H70" s="245">
        <v>940.8</v>
      </c>
      <c r="I70" s="245">
        <v>907.25215200000002</v>
      </c>
      <c r="J70" s="245">
        <v>1091.8658310000001</v>
      </c>
      <c r="K70" s="245">
        <v>1023.844684</v>
      </c>
      <c r="L70" s="245">
        <v>1078.924845</v>
      </c>
      <c r="M70" s="245">
        <v>1124.662975</v>
      </c>
      <c r="N70" s="245">
        <v>1012.483169</v>
      </c>
      <c r="O70" s="245">
        <v>1005.090735</v>
      </c>
      <c r="P70" s="245">
        <v>1040.4481976612078</v>
      </c>
      <c r="Q70" s="245">
        <v>912.70274167462037</v>
      </c>
      <c r="R70" s="245">
        <v>960.5610051832092</v>
      </c>
      <c r="S70" s="245">
        <v>1113.1686020771194</v>
      </c>
      <c r="T70" s="245">
        <v>519.18930402798094</v>
      </c>
      <c r="U70" s="245">
        <v>511.75093748094889</v>
      </c>
      <c r="V70" s="245">
        <v>800.69198000599738</v>
      </c>
      <c r="W70" s="245">
        <v>656.71678126198901</v>
      </c>
      <c r="X70" s="245">
        <v>679.00083524610125</v>
      </c>
      <c r="Y70" s="245">
        <f t="shared" si="78"/>
        <v>952.3478053895293</v>
      </c>
      <c r="Z70" s="245">
        <f t="shared" si="79"/>
        <v>800.98029948854742</v>
      </c>
      <c r="AA70" s="245"/>
      <c r="AB70" s="245">
        <v>302.65872534456929</v>
      </c>
      <c r="AC70" s="245">
        <v>436.75865448496864</v>
      </c>
      <c r="AD70" s="245">
        <v>945.57982457835158</v>
      </c>
      <c r="AE70" s="245">
        <v>952.3478053895293</v>
      </c>
      <c r="AF70" s="245">
        <v>354.28337189616866</v>
      </c>
      <c r="AG70" s="245">
        <v>762.23514445390526</v>
      </c>
      <c r="AH70" s="245">
        <v>1082.534749160799</v>
      </c>
      <c r="AI70" s="245">
        <v>800.98029948854742</v>
      </c>
      <c r="AK70" s="245">
        <f t="shared" si="80"/>
        <v>302.65872534456929</v>
      </c>
      <c r="AL70" s="245">
        <f t="shared" si="83"/>
        <v>134.09992914039935</v>
      </c>
      <c r="AM70" s="245">
        <f t="shared" si="84"/>
        <v>508.82117009338293</v>
      </c>
      <c r="AN70" s="245">
        <f t="shared" si="85"/>
        <v>6.767980811177722</v>
      </c>
      <c r="AO70" s="245">
        <f t="shared" si="81"/>
        <v>354.28337189616866</v>
      </c>
      <c r="AP70" s="245">
        <f t="shared" si="86"/>
        <v>407.9517725577366</v>
      </c>
      <c r="AQ70" s="245">
        <f t="shared" si="86"/>
        <v>320.29960470689377</v>
      </c>
      <c r="AR70" s="245">
        <f t="shared" si="86"/>
        <v>-281.55444967225162</v>
      </c>
      <c r="AT70" s="64"/>
    </row>
    <row r="71" spans="2:46" ht="15" customHeight="1" x14ac:dyDescent="0.35">
      <c r="B71" t="s">
        <v>448</v>
      </c>
      <c r="C71" s="245" t="str">
        <f t="shared" ref="C71:U71" si="87">IFERROR(C70-C72,"-")</f>
        <v>-</v>
      </c>
      <c r="D71" s="245" t="str">
        <f t="shared" si="87"/>
        <v>-</v>
      </c>
      <c r="E71" s="245" t="str">
        <f t="shared" si="87"/>
        <v>-</v>
      </c>
      <c r="F71" s="245" t="str">
        <f t="shared" si="87"/>
        <v>-</v>
      </c>
      <c r="G71" s="245" t="str">
        <f t="shared" si="87"/>
        <v>-</v>
      </c>
      <c r="H71" s="245" t="str">
        <f t="shared" si="87"/>
        <v>-</v>
      </c>
      <c r="I71" s="245" t="str">
        <f t="shared" si="87"/>
        <v>-</v>
      </c>
      <c r="J71" s="245" t="str">
        <f t="shared" si="87"/>
        <v>-</v>
      </c>
      <c r="K71" s="245" t="str">
        <f t="shared" si="87"/>
        <v>-</v>
      </c>
      <c r="L71" s="245" t="str">
        <f t="shared" si="87"/>
        <v>-</v>
      </c>
      <c r="M71" s="245" t="str">
        <f t="shared" si="87"/>
        <v>-</v>
      </c>
      <c r="N71" s="245" t="str">
        <f t="shared" si="87"/>
        <v>-</v>
      </c>
      <c r="O71" s="245" t="str">
        <f t="shared" si="87"/>
        <v>-</v>
      </c>
      <c r="P71" s="245" t="str">
        <f t="shared" si="87"/>
        <v>-</v>
      </c>
      <c r="Q71" s="245">
        <f t="shared" si="87"/>
        <v>163.70274167462037</v>
      </c>
      <c r="R71" s="245">
        <f>IFERROR(R70-R72,"-")</f>
        <v>41.561005183209204</v>
      </c>
      <c r="S71" s="245">
        <f>IFERROR(S70-S72,"-")</f>
        <v>268.16860207711943</v>
      </c>
      <c r="T71" s="245">
        <f t="shared" si="87"/>
        <v>-277.72170712181787</v>
      </c>
      <c r="U71" s="245">
        <f t="shared" si="87"/>
        <v>-342.12830854078823</v>
      </c>
      <c r="V71" s="245">
        <f>IFERROR(V70-V72,"-")</f>
        <v>21.180052692574691</v>
      </c>
      <c r="W71" s="245">
        <f>IFERROR(W70-W72,"-")</f>
        <v>-168.87625510779867</v>
      </c>
      <c r="X71" s="245">
        <f>IFERROR(X70-X72,"-")</f>
        <v>-192.14244456719996</v>
      </c>
      <c r="Y71" s="245">
        <f>IFERROR(Y70-Y72,"-")</f>
        <v>-337.42711592940202</v>
      </c>
      <c r="Z71" s="245">
        <f>IFERROR(Z70-Z72,"-")</f>
        <v>-592.31321414709305</v>
      </c>
      <c r="AA71" s="245"/>
      <c r="AB71" s="245">
        <f t="shared" ref="AB71" si="88">IFERROR(AB70-AB72,"-")</f>
        <v>4.5304755287020271E-2</v>
      </c>
      <c r="AC71" s="245">
        <f>IFERROR(AC70-AC72,"-")</f>
        <v>-80.036923429800993</v>
      </c>
      <c r="AD71" s="245">
        <f>IFERROR(AD70-AD72,"-")</f>
        <v>-80.03692342980014</v>
      </c>
      <c r="AE71" s="245">
        <f>IFERROR(AE70-AE72,"-")</f>
        <v>-337.42711592940202</v>
      </c>
      <c r="AF71" s="245">
        <f t="shared" ref="AF71:AG71" si="89">IFERROR(AF70-AF72,"-")</f>
        <v>-13.748406814898715</v>
      </c>
      <c r="AG71" s="245">
        <f t="shared" si="89"/>
        <v>-12.766694569299602</v>
      </c>
      <c r="AH71" s="245">
        <f t="shared" ref="AH71:AI71" si="90">IFERROR(AH70-AH72,"-")</f>
        <v>-12.766694569299716</v>
      </c>
      <c r="AI71" s="245">
        <f t="shared" si="90"/>
        <v>-592.31321414709305</v>
      </c>
      <c r="AK71" s="245">
        <f t="shared" si="80"/>
        <v>4.5304755287020271E-2</v>
      </c>
      <c r="AL71" s="245">
        <f t="shared" si="83"/>
        <v>-80.082228185088013</v>
      </c>
      <c r="AM71" s="245">
        <f t="shared" si="84"/>
        <v>8.5265128291212022E-13</v>
      </c>
      <c r="AN71" s="245">
        <f t="shared" si="85"/>
        <v>-257.39019249960188</v>
      </c>
      <c r="AO71" s="245">
        <f t="shared" si="81"/>
        <v>-13.748406814898715</v>
      </c>
      <c r="AP71" s="245">
        <f t="shared" si="86"/>
        <v>0.98171224559911252</v>
      </c>
      <c r="AQ71" s="245">
        <f t="shared" si="86"/>
        <v>-1.1368683772161603E-13</v>
      </c>
      <c r="AR71" s="245">
        <f t="shared" si="86"/>
        <v>-579.54651957779333</v>
      </c>
      <c r="AT71" s="204"/>
    </row>
    <row r="72" spans="2:46" ht="15" customHeight="1" x14ac:dyDescent="0.35">
      <c r="B72" s="2" t="s">
        <v>42</v>
      </c>
      <c r="C72" s="257" t="s">
        <v>14</v>
      </c>
      <c r="D72" s="257" t="s">
        <v>14</v>
      </c>
      <c r="E72" s="257" t="s">
        <v>14</v>
      </c>
      <c r="F72" s="257" t="s">
        <v>14</v>
      </c>
      <c r="G72" s="257" t="s">
        <v>14</v>
      </c>
      <c r="H72" s="257" t="s">
        <v>14</v>
      </c>
      <c r="I72" s="257" t="s">
        <v>14</v>
      </c>
      <c r="J72" s="257" t="s">
        <v>14</v>
      </c>
      <c r="K72" s="257" t="s">
        <v>14</v>
      </c>
      <c r="L72" s="257" t="s">
        <v>14</v>
      </c>
      <c r="M72" s="257" t="s">
        <v>14</v>
      </c>
      <c r="N72" s="257" t="s">
        <v>14</v>
      </c>
      <c r="O72" s="257" t="s">
        <v>14</v>
      </c>
      <c r="P72" s="257" t="s">
        <v>14</v>
      </c>
      <c r="Q72" s="251">
        <v>749</v>
      </c>
      <c r="R72" s="251">
        <v>919</v>
      </c>
      <c r="S72" s="251">
        <v>845</v>
      </c>
      <c r="T72" s="251">
        <v>796.91101114979881</v>
      </c>
      <c r="U72" s="251">
        <v>853.87924602173712</v>
      </c>
      <c r="V72" s="251">
        <v>779.51192731342269</v>
      </c>
      <c r="W72" s="251">
        <v>825.59303636978768</v>
      </c>
      <c r="X72" s="251">
        <v>871.14327981330121</v>
      </c>
      <c r="Y72" s="251">
        <f>AE72</f>
        <v>1289.7749213189313</v>
      </c>
      <c r="Z72" s="251">
        <f>AI72</f>
        <v>1393.2935136356405</v>
      </c>
      <c r="AA72" s="245"/>
      <c r="AB72" s="251">
        <v>302.61342058928227</v>
      </c>
      <c r="AC72" s="251">
        <v>516.79557791476964</v>
      </c>
      <c r="AD72" s="251">
        <v>1025.6167480081517</v>
      </c>
      <c r="AE72" s="251">
        <v>1289.7749213189313</v>
      </c>
      <c r="AF72" s="251">
        <v>368.03177871106737</v>
      </c>
      <c r="AG72" s="251">
        <v>775.00183902320487</v>
      </c>
      <c r="AH72" s="251">
        <v>1095.3014437300988</v>
      </c>
      <c r="AI72" s="251">
        <v>1393.2935136356405</v>
      </c>
      <c r="AJ72" s="258"/>
      <c r="AK72" s="251">
        <f t="shared" si="80"/>
        <v>302.61342058928227</v>
      </c>
      <c r="AL72" s="251">
        <f t="shared" si="83"/>
        <v>214.18215732548737</v>
      </c>
      <c r="AM72" s="251">
        <f t="shared" si="84"/>
        <v>508.82117009338208</v>
      </c>
      <c r="AN72" s="251">
        <f t="shared" si="85"/>
        <v>264.1581733107796</v>
      </c>
      <c r="AO72" s="251">
        <f t="shared" si="81"/>
        <v>368.03177871106737</v>
      </c>
      <c r="AP72" s="251">
        <f t="shared" si="86"/>
        <v>406.97006031213749</v>
      </c>
      <c r="AQ72" s="251">
        <f t="shared" si="86"/>
        <v>320.29960470689389</v>
      </c>
      <c r="AR72" s="251">
        <f t="shared" si="86"/>
        <v>297.99206990554171</v>
      </c>
      <c r="AT72" s="64"/>
    </row>
    <row r="73" spans="2:46" ht="15" customHeight="1" x14ac:dyDescent="0.35">
      <c r="B73" s="467" t="s">
        <v>27</v>
      </c>
      <c r="C73" s="468" t="str">
        <f t="shared" ref="C73:P73" si="91">IFERROR(C72/B72-1,"-")</f>
        <v>-</v>
      </c>
      <c r="D73" s="468" t="str">
        <f t="shared" si="91"/>
        <v>-</v>
      </c>
      <c r="E73" s="468" t="str">
        <f t="shared" si="91"/>
        <v>-</v>
      </c>
      <c r="F73" s="468" t="str">
        <f t="shared" si="91"/>
        <v>-</v>
      </c>
      <c r="G73" s="468" t="str">
        <f t="shared" si="91"/>
        <v>-</v>
      </c>
      <c r="H73" s="468" t="str">
        <f t="shared" si="91"/>
        <v>-</v>
      </c>
      <c r="I73" s="468" t="str">
        <f t="shared" si="91"/>
        <v>-</v>
      </c>
      <c r="J73" s="468" t="str">
        <f t="shared" si="91"/>
        <v>-</v>
      </c>
      <c r="K73" s="468" t="str">
        <f t="shared" si="91"/>
        <v>-</v>
      </c>
      <c r="L73" s="468" t="str">
        <f t="shared" si="91"/>
        <v>-</v>
      </c>
      <c r="M73" s="468" t="str">
        <f t="shared" si="91"/>
        <v>-</v>
      </c>
      <c r="N73" s="468" t="str">
        <f t="shared" si="91"/>
        <v>-</v>
      </c>
      <c r="O73" s="468" t="str">
        <f t="shared" si="91"/>
        <v>-</v>
      </c>
      <c r="P73" s="468" t="str">
        <f t="shared" si="91"/>
        <v>-</v>
      </c>
      <c r="Q73" s="468" t="str">
        <f t="shared" ref="Q73" si="92">IFERROR(Q72/P72-1,"-")</f>
        <v>-</v>
      </c>
      <c r="R73" s="468">
        <f t="shared" ref="R73" si="93">IFERROR(R72/Q72-1,"-")</f>
        <v>0.22696929238985319</v>
      </c>
      <c r="S73" s="468">
        <f t="shared" ref="S73" si="94">IFERROR(S72/R72-1,"-")</f>
        <v>-8.0522306855277503E-2</v>
      </c>
      <c r="T73" s="468">
        <f t="shared" ref="T73" si="95">IFERROR(T72/S72-1,"-")</f>
        <v>-5.6910045976569457E-2</v>
      </c>
      <c r="U73" s="468">
        <f t="shared" ref="U73" si="96">IFERROR(U72/T72-1,"-")</f>
        <v>7.1486319143392762E-2</v>
      </c>
      <c r="V73" s="468">
        <f t="shared" ref="V73" si="97">IFERROR(V72/U72-1,"-")</f>
        <v>-8.7093484300965529E-2</v>
      </c>
      <c r="W73" s="252">
        <f t="shared" ref="W73:X73" si="98">IFERROR(W72/V72-1,"-")</f>
        <v>5.9115335431983551E-2</v>
      </c>
      <c r="X73" s="252">
        <f t="shared" si="98"/>
        <v>5.5172756354392671E-2</v>
      </c>
      <c r="Y73" s="252">
        <f>IFERROR(Y72/X72-1,"-")</f>
        <v>0.4805542913622074</v>
      </c>
      <c r="Z73" s="252">
        <f>IFERROR(Z72/Y72-1,"-")</f>
        <v>8.0260974690723907E-2</v>
      </c>
      <c r="AA73" s="245"/>
      <c r="AB73" s="252" t="str">
        <f>IFERROR(AB72/#REF!-1,"-")</f>
        <v>-</v>
      </c>
      <c r="AC73" s="252" t="str">
        <f>IFERROR(AC72/#REF!-1,"-")</f>
        <v>-</v>
      </c>
      <c r="AD73" s="252" t="str">
        <f>IFERROR(AD72/#REF!-1,"-")</f>
        <v>-</v>
      </c>
      <c r="AE73" s="252" t="str">
        <f>IFERROR(AE72/#REF!-1,"-")</f>
        <v>-</v>
      </c>
      <c r="AF73" s="252">
        <f>IFERROR(AF72/AB72-1,"-")</f>
        <v>0.21617798045570891</v>
      </c>
      <c r="AG73" s="252">
        <f>IFERROR(AG72/AC72-1,"-")</f>
        <v>0.4996293934059528</v>
      </c>
      <c r="AH73" s="252">
        <f>IFERROR(AH72/AD72-1,"-")</f>
        <v>6.7944186614816493E-2</v>
      </c>
      <c r="AI73" s="252">
        <f>IFERROR(AI72/AE72-1,"-")</f>
        <v>8.0260974690723907E-2</v>
      </c>
      <c r="AK73" s="252"/>
      <c r="AL73" s="252"/>
      <c r="AM73" s="252"/>
      <c r="AN73" s="252"/>
      <c r="AO73" s="252"/>
      <c r="AP73" s="252"/>
      <c r="AQ73" s="252"/>
      <c r="AR73" s="252"/>
      <c r="AT73" s="204"/>
    </row>
    <row r="74" spans="2:46" ht="15" customHeight="1" x14ac:dyDescent="0.35">
      <c r="B74" s="15"/>
      <c r="C74" s="259"/>
      <c r="D74" s="259"/>
      <c r="E74" s="259"/>
      <c r="F74" s="259"/>
      <c r="G74" s="259"/>
      <c r="H74" s="259"/>
      <c r="I74" s="259"/>
      <c r="J74" s="259"/>
      <c r="K74" s="259"/>
      <c r="L74" s="259"/>
      <c r="M74" s="259"/>
      <c r="N74" s="259"/>
      <c r="O74" s="259"/>
      <c r="P74" s="259"/>
      <c r="Q74" s="260"/>
      <c r="R74" s="260"/>
      <c r="S74" s="260"/>
      <c r="T74" s="260"/>
      <c r="U74" s="260"/>
      <c r="AA74" s="245"/>
      <c r="AE74" s="245"/>
    </row>
    <row r="75" spans="2:46" ht="15" customHeight="1" x14ac:dyDescent="0.35">
      <c r="B75" s="201" t="s">
        <v>43</v>
      </c>
      <c r="C75" s="261" t="s">
        <v>14</v>
      </c>
      <c r="D75" s="261" t="s">
        <v>14</v>
      </c>
      <c r="E75" s="261" t="s">
        <v>14</v>
      </c>
      <c r="F75" s="261" t="s">
        <v>14</v>
      </c>
      <c r="G75" s="261" t="s">
        <v>14</v>
      </c>
      <c r="H75" s="261" t="s">
        <v>14</v>
      </c>
      <c r="I75" s="261" t="s">
        <v>14</v>
      </c>
      <c r="J75" s="261" t="s">
        <v>14</v>
      </c>
      <c r="K75" s="262">
        <v>3656.5377149999999</v>
      </c>
      <c r="L75" s="262">
        <v>3656.5377149999999</v>
      </c>
      <c r="M75" s="262">
        <v>3656.5377149999999</v>
      </c>
      <c r="N75" s="262">
        <v>3656.5377149999999</v>
      </c>
      <c r="O75" s="262">
        <v>3656.5377149999999</v>
      </c>
      <c r="P75" s="262">
        <v>3656.5377149999999</v>
      </c>
      <c r="Q75" s="262">
        <v>3656.5377149999999</v>
      </c>
      <c r="R75" s="262">
        <v>3656.5377149999999</v>
      </c>
      <c r="S75" s="262">
        <v>3656.5377149999999</v>
      </c>
      <c r="T75" s="262">
        <v>3656.5377149999999</v>
      </c>
      <c r="U75" s="262">
        <v>3656.5377149999999</v>
      </c>
      <c r="V75" s="262">
        <v>3965.681012</v>
      </c>
      <c r="W75" s="262">
        <v>3965.681012</v>
      </c>
      <c r="X75" s="262">
        <v>3965.681012</v>
      </c>
      <c r="Y75" s="262">
        <v>4184.0209999999997</v>
      </c>
      <c r="Z75" s="262">
        <f>AI75</f>
        <v>4184.021624</v>
      </c>
      <c r="AA75" s="245"/>
      <c r="AB75" s="262">
        <v>4184.0209999999997</v>
      </c>
      <c r="AC75" s="262">
        <v>4184.0209999999997</v>
      </c>
      <c r="AD75" s="262">
        <v>4184.0209999999997</v>
      </c>
      <c r="AE75" s="262">
        <v>4184.0209999999997</v>
      </c>
      <c r="AF75" s="262">
        <v>4184.021624</v>
      </c>
      <c r="AG75" s="262">
        <v>4184.021624</v>
      </c>
      <c r="AH75" s="262">
        <v>4184.021624</v>
      </c>
      <c r="AI75" s="262">
        <v>4184.021624</v>
      </c>
    </row>
    <row r="76" spans="2:46" ht="15" customHeight="1" x14ac:dyDescent="0.35">
      <c r="B76" s="200" t="s">
        <v>44</v>
      </c>
      <c r="C76" s="263" t="s">
        <v>14</v>
      </c>
      <c r="D76" s="263" t="s">
        <v>14</v>
      </c>
      <c r="E76" s="263" t="s">
        <v>14</v>
      </c>
      <c r="F76" s="263" t="s">
        <v>14</v>
      </c>
      <c r="G76" s="263" t="s">
        <v>14</v>
      </c>
      <c r="H76" s="263" t="s">
        <v>14</v>
      </c>
      <c r="I76" s="263" t="s">
        <v>14</v>
      </c>
      <c r="J76" s="263" t="s">
        <v>14</v>
      </c>
      <c r="K76" s="264">
        <v>0.155</v>
      </c>
      <c r="L76" s="264">
        <v>0.17</v>
      </c>
      <c r="M76" s="264">
        <v>0.185</v>
      </c>
      <c r="N76" s="264">
        <v>0.185</v>
      </c>
      <c r="O76" s="264">
        <v>0.185</v>
      </c>
      <c r="P76" s="264">
        <v>0.185</v>
      </c>
      <c r="Q76" s="264">
        <v>0.185</v>
      </c>
      <c r="R76" s="264">
        <v>0.19</v>
      </c>
      <c r="S76" s="264">
        <v>0.19</v>
      </c>
      <c r="T76" s="264">
        <v>0.19</v>
      </c>
      <c r="U76" s="264">
        <v>0.19</v>
      </c>
      <c r="V76" s="264">
        <v>0.19</v>
      </c>
      <c r="W76" s="265">
        <v>0.19</v>
      </c>
      <c r="X76" s="265">
        <v>0.19</v>
      </c>
      <c r="Y76" s="265">
        <f>X76</f>
        <v>0.19</v>
      </c>
      <c r="Z76" s="264">
        <f>AI76</f>
        <v>0.2</v>
      </c>
      <c r="AA76" s="245"/>
      <c r="AB76" s="266" t="s">
        <v>14</v>
      </c>
      <c r="AC76" s="266" t="s">
        <v>14</v>
      </c>
      <c r="AD76" s="266" t="s">
        <v>14</v>
      </c>
      <c r="AE76" s="266">
        <f>Y76</f>
        <v>0.19</v>
      </c>
      <c r="AF76" s="266" t="s">
        <v>14</v>
      </c>
      <c r="AG76" s="266" t="s">
        <v>14</v>
      </c>
      <c r="AH76" s="266" t="s">
        <v>14</v>
      </c>
      <c r="AI76" s="266">
        <v>0.2</v>
      </c>
    </row>
    <row r="77" spans="2:46" ht="15" customHeight="1" x14ac:dyDescent="0.35">
      <c r="B77" s="199"/>
      <c r="C77" s="246"/>
      <c r="D77" s="246"/>
      <c r="E77" s="246"/>
      <c r="F77" s="246"/>
      <c r="G77" s="246"/>
      <c r="H77" s="246"/>
      <c r="I77" s="246"/>
      <c r="J77" s="246"/>
      <c r="K77" s="243"/>
      <c r="L77" s="243"/>
      <c r="M77" s="243"/>
      <c r="N77" s="243"/>
      <c r="O77" s="243"/>
      <c r="P77" s="243"/>
      <c r="Q77" s="243"/>
      <c r="R77" s="243"/>
      <c r="S77" s="243"/>
      <c r="T77" s="243"/>
      <c r="U77" s="243"/>
      <c r="V77" s="243"/>
      <c r="W77" s="243"/>
      <c r="X77" s="243"/>
      <c r="Y77" s="243"/>
      <c r="AB77" s="243"/>
      <c r="AC77" s="243"/>
      <c r="AD77" s="243"/>
      <c r="AE77" s="243"/>
      <c r="AF77" s="243"/>
      <c r="AG77" s="243"/>
      <c r="AH77" s="243"/>
      <c r="AK77" s="243"/>
      <c r="AL77" s="243"/>
      <c r="AM77" s="243"/>
      <c r="AN77" s="243"/>
      <c r="AO77" s="243"/>
      <c r="AP77" s="243"/>
      <c r="AQ77" s="243"/>
    </row>
    <row r="78" spans="2:46" ht="15" customHeight="1" x14ac:dyDescent="0.35">
      <c r="B78" s="218" t="s">
        <v>45</v>
      </c>
      <c r="C78" s="259"/>
      <c r="D78" s="259"/>
      <c r="E78" s="259"/>
      <c r="F78" s="259"/>
      <c r="G78" s="259"/>
      <c r="H78" s="259"/>
      <c r="I78" s="259"/>
      <c r="J78" s="259"/>
      <c r="K78" s="259"/>
      <c r="L78" s="259"/>
      <c r="M78" s="259"/>
      <c r="N78" s="259"/>
      <c r="O78" s="259"/>
      <c r="P78" s="259"/>
      <c r="Q78" s="260"/>
      <c r="R78" s="260"/>
      <c r="S78" s="260"/>
      <c r="T78" s="260"/>
      <c r="U78" s="260"/>
      <c r="AS78"/>
    </row>
    <row r="79" spans="2:46" ht="15" customHeight="1" x14ac:dyDescent="0.35">
      <c r="B79" s="219" t="s">
        <v>46</v>
      </c>
      <c r="C79" s="267" t="s">
        <v>14</v>
      </c>
      <c r="D79" s="268" t="s">
        <v>14</v>
      </c>
      <c r="E79" s="268" t="s">
        <v>14</v>
      </c>
      <c r="F79" s="268" t="s">
        <v>14</v>
      </c>
      <c r="G79" s="267" t="s">
        <v>14</v>
      </c>
      <c r="H79" s="268" t="s">
        <v>14</v>
      </c>
      <c r="I79" s="268" t="s">
        <v>14</v>
      </c>
      <c r="J79" s="267" t="s">
        <v>14</v>
      </c>
      <c r="K79" s="268" t="s">
        <v>14</v>
      </c>
      <c r="L79" s="268" t="s">
        <v>14</v>
      </c>
      <c r="M79" s="268" t="s">
        <v>14</v>
      </c>
      <c r="N79" s="268" t="s">
        <v>14</v>
      </c>
      <c r="O79" s="268" t="s">
        <v>14</v>
      </c>
      <c r="P79" s="268" t="s">
        <v>14</v>
      </c>
      <c r="Q79" s="224" t="s">
        <v>14</v>
      </c>
      <c r="R79" s="224" t="s">
        <v>14</v>
      </c>
      <c r="S79" s="224" t="s">
        <v>14</v>
      </c>
      <c r="T79" s="224">
        <f t="shared" ref="T79:Y79" si="99">+T4-SUM(T6:T8)</f>
        <v>0</v>
      </c>
      <c r="U79" s="224">
        <f t="shared" si="99"/>
        <v>0</v>
      </c>
      <c r="V79" s="224">
        <f t="shared" si="99"/>
        <v>0</v>
      </c>
      <c r="W79" s="224">
        <f t="shared" si="99"/>
        <v>0</v>
      </c>
      <c r="X79" s="224">
        <f t="shared" si="99"/>
        <v>0</v>
      </c>
      <c r="Y79" s="224">
        <f t="shared" si="99"/>
        <v>0</v>
      </c>
      <c r="Z79" s="224">
        <f t="shared" ref="Z79" si="100">+Z4-SUM(Z6:Z8)</f>
        <v>0</v>
      </c>
      <c r="AA79" s="224">
        <f t="shared" ref="AA79:AH79" si="101">+AA4-SUM(AA6:AA8)</f>
        <v>0</v>
      </c>
      <c r="AB79" s="224">
        <f t="shared" si="101"/>
        <v>0</v>
      </c>
      <c r="AC79" s="224">
        <f t="shared" si="101"/>
        <v>0</v>
      </c>
      <c r="AD79" s="224">
        <f t="shared" si="101"/>
        <v>0</v>
      </c>
      <c r="AE79" s="224">
        <f t="shared" si="101"/>
        <v>0</v>
      </c>
      <c r="AF79" s="224">
        <f t="shared" si="101"/>
        <v>0</v>
      </c>
      <c r="AG79" s="224">
        <f t="shared" si="101"/>
        <v>0</v>
      </c>
      <c r="AH79" s="224">
        <f t="shared" si="101"/>
        <v>0</v>
      </c>
      <c r="AI79" s="224">
        <f t="shared" ref="AI79" si="102">+AI4-SUM(AI6:AI8)</f>
        <v>0</v>
      </c>
      <c r="AS79"/>
    </row>
    <row r="80" spans="2:46" ht="15" customHeight="1" x14ac:dyDescent="0.35">
      <c r="B80" s="219" t="s">
        <v>47</v>
      </c>
      <c r="C80" s="267" t="s">
        <v>14</v>
      </c>
      <c r="D80" s="268" t="s">
        <v>14</v>
      </c>
      <c r="E80" s="268" t="s">
        <v>14</v>
      </c>
      <c r="F80" s="268" t="s">
        <v>14</v>
      </c>
      <c r="G80" s="267" t="s">
        <v>14</v>
      </c>
      <c r="H80" s="268" t="s">
        <v>14</v>
      </c>
      <c r="I80" s="268" t="s">
        <v>14</v>
      </c>
      <c r="J80" s="267" t="s">
        <v>14</v>
      </c>
      <c r="K80" s="268" t="s">
        <v>14</v>
      </c>
      <c r="L80" s="268" t="s">
        <v>14</v>
      </c>
      <c r="M80" s="268" t="s">
        <v>14</v>
      </c>
      <c r="N80" s="268" t="s">
        <v>14</v>
      </c>
      <c r="O80" s="268" t="s">
        <v>14</v>
      </c>
      <c r="P80" s="268" t="s">
        <v>14</v>
      </c>
      <c r="Q80" s="224" t="s">
        <v>14</v>
      </c>
      <c r="R80" s="224" t="s">
        <v>14</v>
      </c>
      <c r="S80" s="224" t="s">
        <v>14</v>
      </c>
      <c r="T80" s="224">
        <f t="shared" ref="T80:Y80" si="103">+T9-SUM(T10:T12)</f>
        <v>0</v>
      </c>
      <c r="U80" s="224">
        <f t="shared" si="103"/>
        <v>0</v>
      </c>
      <c r="V80" s="224">
        <f t="shared" si="103"/>
        <v>0</v>
      </c>
      <c r="W80" s="224">
        <f t="shared" si="103"/>
        <v>0</v>
      </c>
      <c r="X80" s="224">
        <f t="shared" si="103"/>
        <v>0</v>
      </c>
      <c r="Y80" s="224">
        <f t="shared" si="103"/>
        <v>0</v>
      </c>
      <c r="Z80" s="224">
        <f t="shared" ref="Z80" si="104">+Z9-SUM(Z10:Z12)</f>
        <v>0</v>
      </c>
      <c r="AA80" s="224">
        <f t="shared" ref="AA80:AH80" si="105">+AA9-SUM(AA10:AA12)</f>
        <v>0</v>
      </c>
      <c r="AB80" s="224">
        <f t="shared" si="105"/>
        <v>0</v>
      </c>
      <c r="AC80" s="224">
        <f t="shared" si="105"/>
        <v>0</v>
      </c>
      <c r="AD80" s="224">
        <f t="shared" si="105"/>
        <v>0</v>
      </c>
      <c r="AE80" s="224">
        <f t="shared" si="105"/>
        <v>0</v>
      </c>
      <c r="AF80" s="224">
        <f>+AF9-SUM(AF10:AF12)</f>
        <v>3.1832314562052488E-12</v>
      </c>
      <c r="AG80" s="224">
        <f t="shared" si="105"/>
        <v>0</v>
      </c>
      <c r="AH80" s="224">
        <f t="shared" si="105"/>
        <v>0</v>
      </c>
      <c r="AI80" s="224">
        <f t="shared" ref="AI80" si="106">+AI9-SUM(AI10:AI12)</f>
        <v>0</v>
      </c>
      <c r="AS80"/>
    </row>
    <row r="81" spans="2:45" ht="15" customHeight="1" x14ac:dyDescent="0.35">
      <c r="B81" s="219" t="s">
        <v>48</v>
      </c>
      <c r="C81" s="267" t="s">
        <v>14</v>
      </c>
      <c r="D81" s="268" t="s">
        <v>14</v>
      </c>
      <c r="E81" s="268" t="s">
        <v>14</v>
      </c>
      <c r="F81" s="268" t="s">
        <v>14</v>
      </c>
      <c r="G81" s="267" t="s">
        <v>14</v>
      </c>
      <c r="H81" s="268" t="s">
        <v>14</v>
      </c>
      <c r="I81" s="268" t="s">
        <v>14</v>
      </c>
      <c r="J81" s="267" t="s">
        <v>14</v>
      </c>
      <c r="K81" s="268" t="s">
        <v>14</v>
      </c>
      <c r="L81" s="268" t="s">
        <v>14</v>
      </c>
      <c r="M81" s="268" t="s">
        <v>14</v>
      </c>
      <c r="N81" s="268" t="s">
        <v>14</v>
      </c>
      <c r="O81" s="268" t="s">
        <v>14</v>
      </c>
      <c r="P81" s="268" t="s">
        <v>14</v>
      </c>
      <c r="Q81" s="224" t="s">
        <v>14</v>
      </c>
      <c r="R81" s="224">
        <f t="shared" ref="R81:Z81" si="107">+Q4-Q9-Q13</f>
        <v>0</v>
      </c>
      <c r="S81" s="224">
        <f t="shared" si="107"/>
        <v>0</v>
      </c>
      <c r="T81" s="224">
        <f t="shared" si="107"/>
        <v>0</v>
      </c>
      <c r="U81" s="224">
        <f t="shared" si="107"/>
        <v>0</v>
      </c>
      <c r="V81" s="224">
        <f t="shared" si="107"/>
        <v>0</v>
      </c>
      <c r="W81" s="224">
        <f t="shared" si="107"/>
        <v>0</v>
      </c>
      <c r="X81" s="224">
        <f t="shared" si="107"/>
        <v>0</v>
      </c>
      <c r="Y81" s="224">
        <f t="shared" si="107"/>
        <v>0</v>
      </c>
      <c r="Z81" s="224">
        <f t="shared" si="107"/>
        <v>0</v>
      </c>
      <c r="AA81" s="224">
        <f t="shared" ref="AA81:AI81" si="108">+Z4-Z9-Z13</f>
        <v>0</v>
      </c>
      <c r="AB81" s="224">
        <f t="shared" si="108"/>
        <v>0</v>
      </c>
      <c r="AC81" s="224">
        <f t="shared" si="108"/>
        <v>0</v>
      </c>
      <c r="AD81" s="224">
        <f t="shared" si="108"/>
        <v>0</v>
      </c>
      <c r="AE81" s="224">
        <f t="shared" si="108"/>
        <v>0</v>
      </c>
      <c r="AF81" s="224">
        <f t="shared" si="108"/>
        <v>0</v>
      </c>
      <c r="AG81" s="224">
        <f t="shared" si="108"/>
        <v>0</v>
      </c>
      <c r="AH81" s="224">
        <f t="shared" si="108"/>
        <v>0</v>
      </c>
      <c r="AI81" s="224">
        <f t="shared" si="108"/>
        <v>0</v>
      </c>
      <c r="AS81"/>
    </row>
    <row r="82" spans="2:45" ht="15" customHeight="1" x14ac:dyDescent="0.35">
      <c r="B82" s="219" t="s">
        <v>49</v>
      </c>
      <c r="C82" s="267" t="s">
        <v>14</v>
      </c>
      <c r="D82" s="268" t="s">
        <v>14</v>
      </c>
      <c r="E82" s="268" t="s">
        <v>14</v>
      </c>
      <c r="F82" s="268" t="s">
        <v>14</v>
      </c>
      <c r="G82" s="267" t="s">
        <v>14</v>
      </c>
      <c r="H82" s="268" t="s">
        <v>14</v>
      </c>
      <c r="I82" s="268" t="s">
        <v>14</v>
      </c>
      <c r="J82" s="267" t="s">
        <v>14</v>
      </c>
      <c r="K82" s="268" t="s">
        <v>14</v>
      </c>
      <c r="L82" s="268" t="s">
        <v>14</v>
      </c>
      <c r="M82" s="268" t="s">
        <v>14</v>
      </c>
      <c r="N82" s="268" t="s">
        <v>14</v>
      </c>
      <c r="O82" s="268" t="s">
        <v>14</v>
      </c>
      <c r="P82" s="268" t="s">
        <v>14</v>
      </c>
      <c r="Q82" s="224" t="s">
        <v>14</v>
      </c>
      <c r="R82" s="224" t="s">
        <v>14</v>
      </c>
      <c r="S82" s="224" t="s">
        <v>14</v>
      </c>
      <c r="T82" s="224">
        <f t="shared" ref="T82:Y82" si="109">+T13-SUM(T15:T17)</f>
        <v>0</v>
      </c>
      <c r="U82" s="224">
        <f t="shared" si="109"/>
        <v>0</v>
      </c>
      <c r="V82" s="224">
        <f t="shared" si="109"/>
        <v>0</v>
      </c>
      <c r="W82" s="224">
        <f t="shared" si="109"/>
        <v>0</v>
      </c>
      <c r="X82" s="224">
        <f t="shared" si="109"/>
        <v>0</v>
      </c>
      <c r="Y82" s="224">
        <f t="shared" si="109"/>
        <v>0</v>
      </c>
      <c r="Z82" s="224">
        <f t="shared" ref="Z82" si="110">+Z13-SUM(Z15:Z17)</f>
        <v>0</v>
      </c>
      <c r="AA82" s="224">
        <f t="shared" ref="AA82:AH82" si="111">+AA13-SUM(AA15:AA17)</f>
        <v>0</v>
      </c>
      <c r="AB82" s="224">
        <f t="shared" si="111"/>
        <v>0</v>
      </c>
      <c r="AC82" s="224">
        <f t="shared" si="111"/>
        <v>0</v>
      </c>
      <c r="AD82" s="224">
        <f t="shared" si="111"/>
        <v>0</v>
      </c>
      <c r="AE82" s="224">
        <f t="shared" si="111"/>
        <v>0</v>
      </c>
      <c r="AF82" s="224">
        <f>+AF13-SUM(AF15:AF17)</f>
        <v>-2.2737367544323206E-12</v>
      </c>
      <c r="AG82" s="224">
        <f t="shared" si="111"/>
        <v>0</v>
      </c>
      <c r="AH82" s="224">
        <f t="shared" si="111"/>
        <v>0</v>
      </c>
      <c r="AI82" s="224">
        <f t="shared" ref="AI82" si="112">+AI13-SUM(AI15:AI17)</f>
        <v>0</v>
      </c>
      <c r="AS82"/>
    </row>
    <row r="83" spans="2:45" ht="15" customHeight="1" x14ac:dyDescent="0.35">
      <c r="B83" s="220" t="s">
        <v>50</v>
      </c>
      <c r="C83" s="267" t="s">
        <v>14</v>
      </c>
      <c r="D83" s="268" t="s">
        <v>14</v>
      </c>
      <c r="E83" s="268" t="s">
        <v>14</v>
      </c>
      <c r="F83" s="268" t="s">
        <v>14</v>
      </c>
      <c r="G83" s="267">
        <f t="shared" ref="G83:X83" si="113">+G21-SUM(G18:G20)</f>
        <v>0</v>
      </c>
      <c r="H83" s="268">
        <f t="shared" si="113"/>
        <v>0</v>
      </c>
      <c r="I83" s="268">
        <f t="shared" si="113"/>
        <v>0</v>
      </c>
      <c r="J83" s="267">
        <f t="shared" si="113"/>
        <v>0</v>
      </c>
      <c r="K83" s="268">
        <f t="shared" si="113"/>
        <v>0</v>
      </c>
      <c r="L83" s="268">
        <f t="shared" si="113"/>
        <v>0</v>
      </c>
      <c r="M83" s="268">
        <f t="shared" si="113"/>
        <v>0</v>
      </c>
      <c r="N83" s="268">
        <f t="shared" si="113"/>
        <v>0</v>
      </c>
      <c r="O83" s="268">
        <f t="shared" si="113"/>
        <v>0</v>
      </c>
      <c r="P83" s="268">
        <f t="shared" si="113"/>
        <v>0</v>
      </c>
      <c r="Q83" s="224">
        <f t="shared" si="113"/>
        <v>0</v>
      </c>
      <c r="R83" s="224">
        <f t="shared" si="113"/>
        <v>0</v>
      </c>
      <c r="S83" s="224">
        <f t="shared" si="113"/>
        <v>0</v>
      </c>
      <c r="T83" s="224">
        <f t="shared" si="113"/>
        <v>0</v>
      </c>
      <c r="U83" s="224">
        <f t="shared" si="113"/>
        <v>3.1832314562052488E-12</v>
      </c>
      <c r="V83" s="224">
        <f t="shared" si="113"/>
        <v>0</v>
      </c>
      <c r="W83" s="224">
        <f t="shared" si="113"/>
        <v>0</v>
      </c>
      <c r="X83" s="224">
        <f t="shared" si="113"/>
        <v>0</v>
      </c>
      <c r="Y83" s="224">
        <f t="shared" ref="Y83:Z83" si="114">+Y21-SUM(Y18:Y20)</f>
        <v>0</v>
      </c>
      <c r="Z83" s="224">
        <f t="shared" si="114"/>
        <v>0</v>
      </c>
      <c r="AA83" s="224">
        <f t="shared" ref="AA83:AH83" si="115">+AA21-SUM(AA18:AA20)</f>
        <v>0</v>
      </c>
      <c r="AB83" s="224">
        <f t="shared" si="115"/>
        <v>2.1259438653942198E-11</v>
      </c>
      <c r="AC83" s="224">
        <f t="shared" si="115"/>
        <v>0</v>
      </c>
      <c r="AD83" s="224">
        <f t="shared" si="115"/>
        <v>0</v>
      </c>
      <c r="AE83" s="224">
        <f t="shared" si="115"/>
        <v>0</v>
      </c>
      <c r="AF83" s="224">
        <f t="shared" si="115"/>
        <v>0</v>
      </c>
      <c r="AG83" s="224">
        <f t="shared" si="115"/>
        <v>0</v>
      </c>
      <c r="AH83" s="224">
        <f t="shared" si="115"/>
        <v>0</v>
      </c>
      <c r="AI83" s="224">
        <f t="shared" ref="AI83" si="116">+AI21-SUM(AI18:AI20)</f>
        <v>0</v>
      </c>
      <c r="AS83"/>
    </row>
    <row r="84" spans="2:45" ht="15" customHeight="1" x14ac:dyDescent="0.35">
      <c r="B84" s="221" t="s">
        <v>51</v>
      </c>
      <c r="C84" s="224" t="s">
        <v>14</v>
      </c>
      <c r="D84" s="224" t="s">
        <v>14</v>
      </c>
      <c r="E84" s="224" t="s">
        <v>14</v>
      </c>
      <c r="F84" s="224" t="s">
        <v>14</v>
      </c>
      <c r="G84" s="224">
        <f t="shared" ref="G84:T84" si="117">+G29-(G13-G21)</f>
        <v>-3.9033681487808281E-2</v>
      </c>
      <c r="H84" s="224">
        <f t="shared" si="117"/>
        <v>-4.9640806678780791E-2</v>
      </c>
      <c r="I84" s="224">
        <f t="shared" si="117"/>
        <v>0</v>
      </c>
      <c r="J84" s="224">
        <f t="shared" si="117"/>
        <v>0</v>
      </c>
      <c r="K84" s="224">
        <f t="shared" si="117"/>
        <v>0</v>
      </c>
      <c r="L84" s="224">
        <f t="shared" si="117"/>
        <v>0</v>
      </c>
      <c r="M84" s="224">
        <f t="shared" si="117"/>
        <v>0</v>
      </c>
      <c r="N84" s="224">
        <f t="shared" si="117"/>
        <v>0</v>
      </c>
      <c r="O84" s="224">
        <f t="shared" si="117"/>
        <v>0</v>
      </c>
      <c r="P84" s="224">
        <f t="shared" si="117"/>
        <v>0</v>
      </c>
      <c r="Q84" s="224">
        <f t="shared" si="117"/>
        <v>0</v>
      </c>
      <c r="R84" s="224">
        <f t="shared" si="117"/>
        <v>0</v>
      </c>
      <c r="S84" s="224">
        <f t="shared" si="117"/>
        <v>0</v>
      </c>
      <c r="T84" s="224">
        <f t="shared" si="117"/>
        <v>0</v>
      </c>
      <c r="U84" s="224">
        <f t="shared" ref="U84:Z84" si="118">+U29-(U13-U21+U25)</f>
        <v>0</v>
      </c>
      <c r="V84" s="224">
        <f t="shared" si="118"/>
        <v>0</v>
      </c>
      <c r="W84" s="224">
        <f t="shared" si="118"/>
        <v>0</v>
      </c>
      <c r="X84" s="224">
        <f t="shared" si="118"/>
        <v>0</v>
      </c>
      <c r="Y84" s="224">
        <f t="shared" si="118"/>
        <v>0</v>
      </c>
      <c r="Z84" s="224">
        <f t="shared" si="118"/>
        <v>0</v>
      </c>
      <c r="AA84" s="224">
        <f t="shared" ref="AA84:AH84" si="119">+AA29-(AA13-AA21+AA25)</f>
        <v>0</v>
      </c>
      <c r="AB84" s="224">
        <f t="shared" si="119"/>
        <v>0</v>
      </c>
      <c r="AC84" s="224">
        <f t="shared" si="119"/>
        <v>0</v>
      </c>
      <c r="AD84" s="224">
        <f t="shared" si="119"/>
        <v>-1.0004441719502211E-11</v>
      </c>
      <c r="AE84" s="224">
        <f>+AE29-(AE13-AE21+AE25)</f>
        <v>0</v>
      </c>
      <c r="AF84" s="224">
        <f>+AF29-(AF13-AF21+AF25)</f>
        <v>1.8189894035458565E-12</v>
      </c>
      <c r="AG84" s="224">
        <f>+AG29-(AG13-AG21+AG25)</f>
        <v>0</v>
      </c>
      <c r="AH84" s="224">
        <f t="shared" si="119"/>
        <v>0</v>
      </c>
      <c r="AI84" s="224">
        <f t="shared" ref="AI84" si="120">+AI29-(AI13-AI21+AI25)</f>
        <v>0</v>
      </c>
      <c r="AS84"/>
    </row>
    <row r="85" spans="2:45" ht="15" customHeight="1" x14ac:dyDescent="0.35">
      <c r="B85" s="222" t="s">
        <v>52</v>
      </c>
      <c r="C85" s="224" t="s">
        <v>14</v>
      </c>
      <c r="D85" s="224" t="s">
        <v>14</v>
      </c>
      <c r="E85" s="224" t="s">
        <v>14</v>
      </c>
      <c r="F85" s="224" t="s">
        <v>14</v>
      </c>
      <c r="G85" s="224" t="s">
        <v>14</v>
      </c>
      <c r="H85" s="224" t="s">
        <v>14</v>
      </c>
      <c r="I85" s="224" t="s">
        <v>14</v>
      </c>
      <c r="J85" s="224" t="s">
        <v>14</v>
      </c>
      <c r="K85" s="224" t="s">
        <v>14</v>
      </c>
      <c r="L85" s="224" t="s">
        <v>14</v>
      </c>
      <c r="M85" s="224" t="s">
        <v>14</v>
      </c>
      <c r="N85" s="224" t="s">
        <v>14</v>
      </c>
      <c r="O85" s="224" t="s">
        <v>14</v>
      </c>
      <c r="P85" s="224" t="s">
        <v>14</v>
      </c>
      <c r="Q85" s="224" t="s">
        <v>14</v>
      </c>
      <c r="R85" s="224" t="s">
        <v>14</v>
      </c>
      <c r="S85" s="224" t="s">
        <v>14</v>
      </c>
      <c r="T85" s="224">
        <f t="shared" ref="T85:Y85" si="121">+T29-SUM(T30:T32)</f>
        <v>0</v>
      </c>
      <c r="U85" s="224">
        <f t="shared" si="121"/>
        <v>0</v>
      </c>
      <c r="V85" s="224">
        <f t="shared" si="121"/>
        <v>0</v>
      </c>
      <c r="W85" s="224">
        <f t="shared" si="121"/>
        <v>0</v>
      </c>
      <c r="X85" s="224">
        <f t="shared" si="121"/>
        <v>0</v>
      </c>
      <c r="Y85" s="224">
        <f t="shared" si="121"/>
        <v>0</v>
      </c>
      <c r="Z85" s="224">
        <f t="shared" ref="Z85" si="122">+Z29-SUM(Z30:Z32)</f>
        <v>0</v>
      </c>
      <c r="AA85" s="224">
        <f t="shared" ref="AA85:AH85" si="123">+AA29-SUM(AA30:AA32)</f>
        <v>0</v>
      </c>
      <c r="AB85" s="224">
        <f t="shared" si="123"/>
        <v>0</v>
      </c>
      <c r="AC85" s="224">
        <f t="shared" si="123"/>
        <v>0</v>
      </c>
      <c r="AD85" s="224">
        <f t="shared" si="123"/>
        <v>0</v>
      </c>
      <c r="AE85" s="224">
        <f t="shared" si="123"/>
        <v>0</v>
      </c>
      <c r="AF85" s="224">
        <f>+AF29-SUM(AF30:AF32)</f>
        <v>0</v>
      </c>
      <c r="AG85" s="224">
        <f t="shared" si="123"/>
        <v>0</v>
      </c>
      <c r="AH85" s="224">
        <f t="shared" si="123"/>
        <v>0</v>
      </c>
      <c r="AI85" s="224">
        <f t="shared" ref="AI85" si="124">+AI29-SUM(AI30:AI32)</f>
        <v>0</v>
      </c>
      <c r="AS85"/>
    </row>
    <row r="86" spans="2:45" ht="15" customHeight="1" x14ac:dyDescent="0.35">
      <c r="B86" s="219" t="s">
        <v>53</v>
      </c>
      <c r="C86" s="224" t="s">
        <v>14</v>
      </c>
      <c r="D86" s="224" t="s">
        <v>14</v>
      </c>
      <c r="E86" s="224" t="s">
        <v>14</v>
      </c>
      <c r="F86" s="224" t="s">
        <v>14</v>
      </c>
      <c r="G86" s="224" t="s">
        <v>14</v>
      </c>
      <c r="H86" s="224" t="s">
        <v>14</v>
      </c>
      <c r="I86" s="224" t="s">
        <v>14</v>
      </c>
      <c r="J86" s="224" t="s">
        <v>14</v>
      </c>
      <c r="K86" s="224" t="s">
        <v>14</v>
      </c>
      <c r="L86" s="224" t="s">
        <v>14</v>
      </c>
      <c r="M86" s="224" t="s">
        <v>14</v>
      </c>
      <c r="N86" s="224" t="s">
        <v>14</v>
      </c>
      <c r="O86" s="224" t="s">
        <v>14</v>
      </c>
      <c r="P86" s="224" t="s">
        <v>14</v>
      </c>
      <c r="Q86" s="224" t="s">
        <v>14</v>
      </c>
      <c r="R86" s="224">
        <f t="shared" ref="R86:X86" si="125">+R34+R33-R29</f>
        <v>0</v>
      </c>
      <c r="S86" s="224">
        <f t="shared" si="125"/>
        <v>0</v>
      </c>
      <c r="T86" s="224">
        <f t="shared" si="125"/>
        <v>5.9455138081830228E-2</v>
      </c>
      <c r="U86" s="224">
        <f t="shared" si="125"/>
        <v>9.5496943686157465E-12</v>
      </c>
      <c r="V86" s="224">
        <f t="shared" si="125"/>
        <v>0</v>
      </c>
      <c r="W86" s="224">
        <f t="shared" si="125"/>
        <v>0</v>
      </c>
      <c r="X86" s="224">
        <f t="shared" si="125"/>
        <v>0</v>
      </c>
      <c r="Y86" s="224">
        <f t="shared" ref="Y86:Z86" si="126">+Y34+Y33-Y29</f>
        <v>-7.2759576141834259E-12</v>
      </c>
      <c r="Z86" s="224">
        <f t="shared" si="126"/>
        <v>0</v>
      </c>
      <c r="AA86" s="224">
        <f t="shared" ref="AA86:AH86" si="127">+AA34+AA33-AA29</f>
        <v>0</v>
      </c>
      <c r="AB86" s="224">
        <f t="shared" si="127"/>
        <v>0</v>
      </c>
      <c r="AC86" s="224">
        <f t="shared" si="127"/>
        <v>0</v>
      </c>
      <c r="AD86" s="224">
        <f t="shared" si="127"/>
        <v>0</v>
      </c>
      <c r="AE86" s="224">
        <f t="shared" si="127"/>
        <v>-7.2759576141834259E-12</v>
      </c>
      <c r="AF86" s="224">
        <f t="shared" si="127"/>
        <v>0</v>
      </c>
      <c r="AG86" s="224">
        <f t="shared" si="127"/>
        <v>0</v>
      </c>
      <c r="AH86" s="224">
        <f t="shared" si="127"/>
        <v>0</v>
      </c>
      <c r="AI86" s="224">
        <f t="shared" ref="AI86" si="128">+AI34+AI33-AI29</f>
        <v>0</v>
      </c>
      <c r="AS86"/>
    </row>
    <row r="87" spans="2:45" ht="15" customHeight="1" x14ac:dyDescent="0.35">
      <c r="B87" s="219" t="s">
        <v>54</v>
      </c>
      <c r="C87" s="224" t="s">
        <v>14</v>
      </c>
      <c r="D87" s="224" t="s">
        <v>14</v>
      </c>
      <c r="E87" s="224" t="s">
        <v>14</v>
      </c>
      <c r="F87" s="224" t="s">
        <v>14</v>
      </c>
      <c r="G87" s="224" t="s">
        <v>14</v>
      </c>
      <c r="H87" s="224" t="s">
        <v>14</v>
      </c>
      <c r="I87" s="224" t="s">
        <v>14</v>
      </c>
      <c r="J87" s="224" t="s">
        <v>14</v>
      </c>
      <c r="K87" s="224" t="s">
        <v>14</v>
      </c>
      <c r="L87" s="224" t="s">
        <v>14</v>
      </c>
      <c r="M87" s="224" t="s">
        <v>14</v>
      </c>
      <c r="N87" s="224" t="s">
        <v>14</v>
      </c>
      <c r="O87" s="224" t="s">
        <v>14</v>
      </c>
      <c r="P87" s="224" t="s">
        <v>14</v>
      </c>
      <c r="Q87" s="224" t="s">
        <v>14</v>
      </c>
      <c r="R87" s="224" t="s">
        <v>14</v>
      </c>
      <c r="S87" s="224" t="s">
        <v>14</v>
      </c>
      <c r="T87" s="224">
        <f t="shared" ref="T87:Y87" si="129">+T39-SUM(T40:T42)</f>
        <v>0</v>
      </c>
      <c r="U87" s="224">
        <f t="shared" si="129"/>
        <v>-5.099606804145651E-2</v>
      </c>
      <c r="V87" s="224">
        <f t="shared" si="129"/>
        <v>0</v>
      </c>
      <c r="W87" s="224">
        <f t="shared" si="129"/>
        <v>0</v>
      </c>
      <c r="X87" s="224">
        <f t="shared" si="129"/>
        <v>0</v>
      </c>
      <c r="Y87" s="224">
        <f t="shared" si="129"/>
        <v>0</v>
      </c>
      <c r="Z87" s="224">
        <f t="shared" ref="Z87" si="130">+Z39-SUM(Z40:Z42)</f>
        <v>0</v>
      </c>
      <c r="AA87" s="224">
        <f t="shared" ref="AA87:AH87" si="131">+AA39-SUM(AA40:AA42)</f>
        <v>0</v>
      </c>
      <c r="AB87" s="224">
        <f t="shared" si="131"/>
        <v>0</v>
      </c>
      <c r="AC87" s="224">
        <f t="shared" si="131"/>
        <v>0</v>
      </c>
      <c r="AD87" s="224">
        <f t="shared" si="131"/>
        <v>0</v>
      </c>
      <c r="AE87" s="224">
        <f t="shared" si="131"/>
        <v>0</v>
      </c>
      <c r="AF87" s="224">
        <f t="shared" si="131"/>
        <v>0.54540691096822447</v>
      </c>
      <c r="AG87" s="224">
        <f t="shared" si="131"/>
        <v>0</v>
      </c>
      <c r="AH87" s="224">
        <f t="shared" si="131"/>
        <v>0</v>
      </c>
      <c r="AI87" s="224">
        <f t="shared" ref="AI87" si="132">+AI39-SUM(AI40:AI42)</f>
        <v>0</v>
      </c>
      <c r="AS87"/>
    </row>
    <row r="88" spans="2:45" ht="15" customHeight="1" x14ac:dyDescent="0.35">
      <c r="B88" s="219" t="s">
        <v>55</v>
      </c>
      <c r="C88" s="224" t="s">
        <v>14</v>
      </c>
      <c r="D88" s="224" t="s">
        <v>14</v>
      </c>
      <c r="E88" s="224" t="s">
        <v>14</v>
      </c>
      <c r="F88" s="224" t="s">
        <v>14</v>
      </c>
      <c r="G88" s="224" t="s">
        <v>14</v>
      </c>
      <c r="H88" s="224" t="s">
        <v>14</v>
      </c>
      <c r="I88" s="224" t="s">
        <v>14</v>
      </c>
      <c r="J88" s="224" t="s">
        <v>14</v>
      </c>
      <c r="K88" s="224" t="s">
        <v>14</v>
      </c>
      <c r="L88" s="224" t="s">
        <v>14</v>
      </c>
      <c r="M88" s="224" t="s">
        <v>14</v>
      </c>
      <c r="N88" s="224" t="s">
        <v>14</v>
      </c>
      <c r="O88" s="224" t="s">
        <v>14</v>
      </c>
      <c r="P88" s="224" t="s">
        <v>14</v>
      </c>
      <c r="Q88" s="224" t="s">
        <v>14</v>
      </c>
      <c r="R88" s="224" t="s">
        <v>14</v>
      </c>
      <c r="S88" s="224" t="s">
        <v>14</v>
      </c>
      <c r="T88" s="224">
        <f t="shared" ref="T88:Y88" si="133">+T43-SUM(T44:T46)</f>
        <v>0</v>
      </c>
      <c r="U88" s="224">
        <f t="shared" si="133"/>
        <v>0</v>
      </c>
      <c r="V88" s="224">
        <f t="shared" si="133"/>
        <v>0</v>
      </c>
      <c r="W88" s="224">
        <f t="shared" si="133"/>
        <v>0</v>
      </c>
      <c r="X88" s="224">
        <f t="shared" si="133"/>
        <v>0</v>
      </c>
      <c r="Y88" s="224">
        <f t="shared" si="133"/>
        <v>0</v>
      </c>
      <c r="Z88" s="224">
        <f t="shared" ref="Z88" si="134">+Z43-SUM(Z44:Z46)</f>
        <v>0</v>
      </c>
      <c r="AA88" s="224">
        <f t="shared" ref="AA88:AH88" si="135">+AA43-SUM(AA44:AA46)</f>
        <v>0</v>
      </c>
      <c r="AB88" s="224">
        <f t="shared" si="135"/>
        <v>0</v>
      </c>
      <c r="AC88" s="224">
        <f t="shared" si="135"/>
        <v>0</v>
      </c>
      <c r="AD88" s="224">
        <f t="shared" si="135"/>
        <v>0</v>
      </c>
      <c r="AE88" s="224">
        <f t="shared" si="135"/>
        <v>0</v>
      </c>
      <c r="AF88" s="224">
        <f>+AF43-SUM(AF44:AF46)</f>
        <v>0</v>
      </c>
      <c r="AG88" s="224">
        <f t="shared" si="135"/>
        <v>0</v>
      </c>
      <c r="AH88" s="224">
        <f t="shared" si="135"/>
        <v>0</v>
      </c>
      <c r="AI88" s="224">
        <f t="shared" ref="AI88" si="136">+AI43-SUM(AI44:AI46)</f>
        <v>0</v>
      </c>
      <c r="AS88"/>
    </row>
    <row r="89" spans="2:45" ht="15" customHeight="1" x14ac:dyDescent="0.35">
      <c r="B89" s="219" t="s">
        <v>56</v>
      </c>
      <c r="C89" s="224" t="s">
        <v>14</v>
      </c>
      <c r="D89" s="224" t="s">
        <v>14</v>
      </c>
      <c r="E89" s="224" t="s">
        <v>14</v>
      </c>
      <c r="F89" s="224" t="s">
        <v>14</v>
      </c>
      <c r="G89" s="224">
        <f t="shared" ref="G89:X89" si="137">+G29-G39-G43-G47</f>
        <v>-3.9033681488035654E-2</v>
      </c>
      <c r="H89" s="224">
        <f t="shared" si="137"/>
        <v>-4.9640806678326044E-2</v>
      </c>
      <c r="I89" s="224">
        <f t="shared" si="137"/>
        <v>-2.6378438633400947E-7</v>
      </c>
      <c r="J89" s="224">
        <f t="shared" si="137"/>
        <v>-0.87846893889513922</v>
      </c>
      <c r="K89" s="224">
        <f t="shared" si="137"/>
        <v>2.9536408874264453E-7</v>
      </c>
      <c r="L89" s="224">
        <f t="shared" si="137"/>
        <v>-5.4860311138327233E-7</v>
      </c>
      <c r="M89" s="224">
        <f t="shared" si="137"/>
        <v>-1.3255748854135163E-7</v>
      </c>
      <c r="N89" s="224">
        <f t="shared" si="137"/>
        <v>-5.33288130100118E-7</v>
      </c>
      <c r="O89" s="224">
        <f t="shared" si="137"/>
        <v>-9.871484367067751E-4</v>
      </c>
      <c r="P89" s="224">
        <f t="shared" si="137"/>
        <v>0</v>
      </c>
      <c r="Q89" s="224">
        <f t="shared" si="137"/>
        <v>0</v>
      </c>
      <c r="R89" s="224">
        <f t="shared" si="137"/>
        <v>0</v>
      </c>
      <c r="S89" s="224">
        <f t="shared" si="137"/>
        <v>0</v>
      </c>
      <c r="T89" s="224">
        <f t="shared" si="137"/>
        <v>-1.2050804798491299E-11</v>
      </c>
      <c r="U89" s="224">
        <f t="shared" si="137"/>
        <v>3.865352482534945E-12</v>
      </c>
      <c r="V89" s="224">
        <f t="shared" si="137"/>
        <v>0</v>
      </c>
      <c r="W89" s="224">
        <f t="shared" si="137"/>
        <v>5.6843418860808015E-12</v>
      </c>
      <c r="X89" s="224">
        <f t="shared" si="137"/>
        <v>0</v>
      </c>
      <c r="Y89" s="224">
        <f t="shared" ref="Y89:Z89" si="138">+Y29-Y39-Y43-Y47</f>
        <v>-4.0927261579781771E-12</v>
      </c>
      <c r="Z89" s="224">
        <f t="shared" si="138"/>
        <v>0</v>
      </c>
      <c r="AA89" s="224">
        <f t="shared" ref="AA89:AH89" si="139">+AA29-AA39-AA43-AA47</f>
        <v>0</v>
      </c>
      <c r="AB89" s="224">
        <f t="shared" si="139"/>
        <v>0</v>
      </c>
      <c r="AC89" s="224">
        <f t="shared" si="139"/>
        <v>0</v>
      </c>
      <c r="AD89" s="224">
        <f t="shared" si="139"/>
        <v>0</v>
      </c>
      <c r="AE89" s="224">
        <f t="shared" si="139"/>
        <v>-4.0927261579781771E-12</v>
      </c>
      <c r="AF89" s="224">
        <f t="shared" si="139"/>
        <v>0</v>
      </c>
      <c r="AG89" s="224">
        <f t="shared" si="139"/>
        <v>0</v>
      </c>
      <c r="AH89" s="224">
        <f t="shared" si="139"/>
        <v>0</v>
      </c>
      <c r="AI89" s="224">
        <f t="shared" ref="AI89" si="140">+AI29-AI39-AI43-AI47</f>
        <v>0</v>
      </c>
      <c r="AS89"/>
    </row>
    <row r="90" spans="2:45" ht="15" customHeight="1" x14ac:dyDescent="0.35">
      <c r="B90" s="219" t="s">
        <v>57</v>
      </c>
      <c r="C90" s="224" t="s">
        <v>14</v>
      </c>
      <c r="D90" s="224" t="s">
        <v>14</v>
      </c>
      <c r="E90" s="224" t="s">
        <v>14</v>
      </c>
      <c r="F90" s="224" t="s">
        <v>14</v>
      </c>
      <c r="G90" s="224" t="s">
        <v>14</v>
      </c>
      <c r="H90" s="224" t="s">
        <v>14</v>
      </c>
      <c r="I90" s="224" t="s">
        <v>14</v>
      </c>
      <c r="J90" s="224" t="s">
        <v>14</v>
      </c>
      <c r="K90" s="224" t="s">
        <v>14</v>
      </c>
      <c r="L90" s="224" t="s">
        <v>14</v>
      </c>
      <c r="M90" s="224" t="s">
        <v>14</v>
      </c>
      <c r="N90" s="224" t="s">
        <v>14</v>
      </c>
      <c r="O90" s="224" t="s">
        <v>14</v>
      </c>
      <c r="P90" s="224" t="s">
        <v>14</v>
      </c>
      <c r="Q90" s="224" t="s">
        <v>14</v>
      </c>
      <c r="R90" s="224" t="s">
        <v>14</v>
      </c>
      <c r="S90" s="224" t="s">
        <v>14</v>
      </c>
      <c r="T90" s="224">
        <f t="shared" ref="T90:Y90" si="141">+T47-SUM(T49:T51)</f>
        <v>0</v>
      </c>
      <c r="U90" s="224">
        <f t="shared" si="141"/>
        <v>0</v>
      </c>
      <c r="V90" s="224">
        <f t="shared" si="141"/>
        <v>0</v>
      </c>
      <c r="W90" s="224">
        <f t="shared" si="141"/>
        <v>0</v>
      </c>
      <c r="X90" s="224">
        <f t="shared" si="141"/>
        <v>0</v>
      </c>
      <c r="Y90" s="224">
        <f t="shared" si="141"/>
        <v>0</v>
      </c>
      <c r="Z90" s="224">
        <f t="shared" ref="Z90" si="142">+Z47-SUM(Z49:Z51)</f>
        <v>0</v>
      </c>
      <c r="AA90" s="224">
        <f t="shared" ref="AA90:AH90" si="143">+AA47-SUM(AA49:AA51)</f>
        <v>0</v>
      </c>
      <c r="AB90" s="224">
        <f t="shared" si="143"/>
        <v>0</v>
      </c>
      <c r="AC90" s="224">
        <f t="shared" si="143"/>
        <v>0</v>
      </c>
      <c r="AD90" s="224">
        <f t="shared" si="143"/>
        <v>0</v>
      </c>
      <c r="AE90" s="224">
        <f t="shared" si="143"/>
        <v>0</v>
      </c>
      <c r="AF90" s="224">
        <f>+AF47-SUM(AF49:AF51)</f>
        <v>0</v>
      </c>
      <c r="AG90" s="224">
        <f t="shared" si="143"/>
        <v>0</v>
      </c>
      <c r="AH90" s="224">
        <f t="shared" si="143"/>
        <v>0</v>
      </c>
      <c r="AI90" s="224">
        <f t="shared" ref="AI90" si="144">+AI47-SUM(AI49:AI51)</f>
        <v>0</v>
      </c>
      <c r="AS90"/>
    </row>
    <row r="91" spans="2:45" ht="15" customHeight="1" x14ac:dyDescent="0.35">
      <c r="B91" s="219" t="s">
        <v>58</v>
      </c>
      <c r="C91" s="224" t="s">
        <v>14</v>
      </c>
      <c r="D91" s="224" t="s">
        <v>14</v>
      </c>
      <c r="E91" s="224" t="s">
        <v>14</v>
      </c>
      <c r="F91" s="224" t="s">
        <v>14</v>
      </c>
      <c r="G91" s="224" t="s">
        <v>14</v>
      </c>
      <c r="H91" s="224" t="s">
        <v>14</v>
      </c>
      <c r="I91" s="224" t="s">
        <v>14</v>
      </c>
      <c r="J91" s="224" t="s">
        <v>14</v>
      </c>
      <c r="K91" s="224" t="s">
        <v>14</v>
      </c>
      <c r="L91" s="224" t="s">
        <v>14</v>
      </c>
      <c r="M91" s="224" t="s">
        <v>14</v>
      </c>
      <c r="N91" s="224" t="s">
        <v>14</v>
      </c>
      <c r="O91" s="224" t="s">
        <v>14</v>
      </c>
      <c r="P91" s="224" t="s">
        <v>14</v>
      </c>
      <c r="Q91" s="224" t="s">
        <v>14</v>
      </c>
      <c r="R91" s="224">
        <f t="shared" ref="R91:X91" si="145">+R52-SUM(R53:R57)</f>
        <v>0</v>
      </c>
      <c r="S91" s="224">
        <f t="shared" si="145"/>
        <v>1.0231815394945443E-12</v>
      </c>
      <c r="T91" s="224">
        <f t="shared" si="145"/>
        <v>0</v>
      </c>
      <c r="U91" s="224">
        <f t="shared" si="145"/>
        <v>0</v>
      </c>
      <c r="V91" s="224">
        <f t="shared" si="145"/>
        <v>0</v>
      </c>
      <c r="W91" s="224">
        <f t="shared" si="145"/>
        <v>0</v>
      </c>
      <c r="X91" s="224">
        <f t="shared" si="145"/>
        <v>0</v>
      </c>
      <c r="Y91" s="224">
        <f t="shared" ref="Y91:Z91" si="146">+Y52-SUM(Y53:Y57)</f>
        <v>0</v>
      </c>
      <c r="Z91" s="224">
        <f t="shared" si="146"/>
        <v>0</v>
      </c>
      <c r="AA91" s="224">
        <f t="shared" ref="AA91" si="147">+AA52-SUM(AA53:AA57)</f>
        <v>0</v>
      </c>
      <c r="AB91" s="224">
        <f>+AB52-SUM(AB53:AB57)</f>
        <v>0</v>
      </c>
      <c r="AC91" s="224">
        <f>+AC52-SUM(AC53:AC57)</f>
        <v>0</v>
      </c>
      <c r="AD91" s="224">
        <f>+AD52-SUM(AD53:AD57)</f>
        <v>0</v>
      </c>
      <c r="AE91" s="224">
        <f t="shared" ref="AE91" si="148">+AE52-SUM(AE53:AE57)</f>
        <v>0</v>
      </c>
      <c r="AF91" s="224">
        <f>+AF52-SUM(AF53:AF57)</f>
        <v>0</v>
      </c>
      <c r="AG91" s="224">
        <f>+AG52-SUM(AG53:AG57)</f>
        <v>0</v>
      </c>
      <c r="AH91" s="224">
        <f>+AH52-SUM(AH53:AH57)</f>
        <v>0</v>
      </c>
      <c r="AI91" s="224">
        <f>+AI52-SUM(AI53:AI57)</f>
        <v>0</v>
      </c>
      <c r="AS91"/>
    </row>
    <row r="92" spans="2:45" ht="15" customHeight="1" x14ac:dyDescent="0.35">
      <c r="B92" s="221" t="s">
        <v>59</v>
      </c>
      <c r="C92" s="224" t="s">
        <v>14</v>
      </c>
      <c r="D92" s="224" t="s">
        <v>14</v>
      </c>
      <c r="E92" s="224" t="s">
        <v>14</v>
      </c>
      <c r="F92" s="224" t="s">
        <v>14</v>
      </c>
      <c r="G92" s="224">
        <f t="shared" ref="G92:H92" si="149">+G47-(-G52+G58)</f>
        <v>0</v>
      </c>
      <c r="H92" s="224">
        <f t="shared" si="149"/>
        <v>0</v>
      </c>
      <c r="I92" s="224">
        <f t="shared" ref="I92:R92" si="150">+I47-(I52+I58)</f>
        <v>0</v>
      </c>
      <c r="J92" s="224">
        <f t="shared" si="150"/>
        <v>0</v>
      </c>
      <c r="K92" s="224">
        <f t="shared" si="150"/>
        <v>0</v>
      </c>
      <c r="L92" s="224">
        <f t="shared" si="150"/>
        <v>0</v>
      </c>
      <c r="M92" s="224">
        <f t="shared" si="150"/>
        <v>0</v>
      </c>
      <c r="N92" s="224">
        <f t="shared" si="150"/>
        <v>0</v>
      </c>
      <c r="O92" s="224">
        <f t="shared" si="150"/>
        <v>0</v>
      </c>
      <c r="P92" s="224">
        <f t="shared" si="150"/>
        <v>0</v>
      </c>
      <c r="Q92" s="224">
        <f t="shared" si="150"/>
        <v>0</v>
      </c>
      <c r="R92" s="224">
        <f t="shared" si="150"/>
        <v>22.061984462392957</v>
      </c>
      <c r="S92" s="224">
        <f t="shared" ref="S92:Z92" si="151">+S47-(S52+S58)</f>
        <v>-11.520583613467807</v>
      </c>
      <c r="T92" s="224">
        <f t="shared" si="151"/>
        <v>-10.857528404926143</v>
      </c>
      <c r="U92" s="224">
        <f t="shared" si="151"/>
        <v>0</v>
      </c>
      <c r="V92" s="224">
        <f t="shared" si="151"/>
        <v>0</v>
      </c>
      <c r="W92" s="224">
        <f t="shared" si="151"/>
        <v>2.7284841053187847E-12</v>
      </c>
      <c r="X92" s="224">
        <f t="shared" si="151"/>
        <v>0</v>
      </c>
      <c r="Y92" s="224">
        <f t="shared" si="151"/>
        <v>0</v>
      </c>
      <c r="Z92" s="224">
        <f t="shared" si="151"/>
        <v>0</v>
      </c>
      <c r="AA92" s="224">
        <f t="shared" ref="AA92:AG92" si="152">+AA47-(AA52+AA58)</f>
        <v>0</v>
      </c>
      <c r="AB92" s="224">
        <f t="shared" si="152"/>
        <v>0</v>
      </c>
      <c r="AC92" s="224">
        <f t="shared" si="152"/>
        <v>-1.8189894035458565E-12</v>
      </c>
      <c r="AD92" s="224">
        <f t="shared" si="152"/>
        <v>-3.637978807091713E-12</v>
      </c>
      <c r="AE92" s="224">
        <f t="shared" si="152"/>
        <v>0</v>
      </c>
      <c r="AF92" s="224">
        <f t="shared" si="152"/>
        <v>0</v>
      </c>
      <c r="AG92" s="224">
        <f t="shared" si="152"/>
        <v>0</v>
      </c>
      <c r="AH92" s="224">
        <f>+AH47-(AH52+AH58)</f>
        <v>0</v>
      </c>
      <c r="AI92" s="224">
        <f>+AI47-(AI52+AI58)</f>
        <v>0</v>
      </c>
      <c r="AL92" s="231" t="s">
        <v>426</v>
      </c>
      <c r="AS92"/>
    </row>
    <row r="93" spans="2:45" ht="15" customHeight="1" x14ac:dyDescent="0.35">
      <c r="B93" s="222" t="s">
        <v>60</v>
      </c>
      <c r="C93" s="224" t="s">
        <v>14</v>
      </c>
      <c r="D93" s="224" t="s">
        <v>14</v>
      </c>
      <c r="E93" s="224" t="s">
        <v>14</v>
      </c>
      <c r="F93" s="224" t="s">
        <v>14</v>
      </c>
      <c r="G93" s="224" t="s">
        <v>14</v>
      </c>
      <c r="H93" s="224" t="s">
        <v>14</v>
      </c>
      <c r="I93" s="224" t="s">
        <v>14</v>
      </c>
      <c r="J93" s="224" t="s">
        <v>14</v>
      </c>
      <c r="K93" s="224" t="s">
        <v>14</v>
      </c>
      <c r="L93" s="224" t="s">
        <v>14</v>
      </c>
      <c r="M93" s="224" t="s">
        <v>14</v>
      </c>
      <c r="N93" s="224" t="s">
        <v>14</v>
      </c>
      <c r="O93" s="224" t="s">
        <v>14</v>
      </c>
      <c r="P93" s="224" t="s">
        <v>14</v>
      </c>
      <c r="Q93" s="224" t="s">
        <v>14</v>
      </c>
      <c r="R93" s="224">
        <f t="shared" ref="R93:W93" si="153">+R64-SUM(R65:R69)</f>
        <v>0.54991514289599763</v>
      </c>
      <c r="S93" s="224">
        <f t="shared" si="153"/>
        <v>2.2930853643003957E-2</v>
      </c>
      <c r="T93" s="224">
        <f t="shared" si="153"/>
        <v>-7.5643149590405301E-3</v>
      </c>
      <c r="U93" s="224">
        <f t="shared" si="153"/>
        <v>0</v>
      </c>
      <c r="V93" s="224">
        <f t="shared" si="153"/>
        <v>0</v>
      </c>
      <c r="W93" s="224">
        <f t="shared" si="153"/>
        <v>0</v>
      </c>
      <c r="X93" s="224">
        <f t="shared" ref="X93:Y93" si="154">+X64-SUM(X65:X69)</f>
        <v>0</v>
      </c>
      <c r="Y93" s="224">
        <f t="shared" si="154"/>
        <v>0</v>
      </c>
      <c r="Z93" s="224">
        <f t="shared" ref="Z93" si="155">+Z64-SUM(Z65:Z69)</f>
        <v>0</v>
      </c>
      <c r="AA93" s="224">
        <f t="shared" ref="AA93" si="156">+AA64-SUM(AA65:AA69)</f>
        <v>0</v>
      </c>
      <c r="AB93" s="224">
        <f>+AB64-SUM(AB65:AB69)</f>
        <v>0</v>
      </c>
      <c r="AC93" s="224">
        <f>+AC64-SUM(AC65:AC69)</f>
        <v>0</v>
      </c>
      <c r="AD93" s="224">
        <f>+AD64-SUM(AD65:AD69)</f>
        <v>0</v>
      </c>
      <c r="AE93" s="224">
        <f t="shared" ref="AE93" si="157">+AE64-SUM(AE65:AE69)</f>
        <v>0</v>
      </c>
      <c r="AF93" s="224">
        <f>+AF64-SUM(AF65:AF69)</f>
        <v>0</v>
      </c>
      <c r="AG93" s="224">
        <f>+AG64-SUM(AG65:AG69)</f>
        <v>3.0200908440747298E-10</v>
      </c>
      <c r="AH93" s="224">
        <f>+AH64-SUM(AH65:AH69)</f>
        <v>1.8201262719230726E-10</v>
      </c>
      <c r="AI93" s="224">
        <f>+AI64-SUM(AI65:AI69)</f>
        <v>0</v>
      </c>
      <c r="AS93"/>
    </row>
    <row r="94" spans="2:45" ht="15" customHeight="1" x14ac:dyDescent="0.35">
      <c r="B94" s="219" t="s">
        <v>61</v>
      </c>
      <c r="C94" s="224" t="s">
        <v>14</v>
      </c>
      <c r="D94" s="224" t="s">
        <v>14</v>
      </c>
      <c r="E94" s="224" t="s">
        <v>14</v>
      </c>
      <c r="F94" s="224" t="s">
        <v>14</v>
      </c>
      <c r="G94" s="224">
        <f t="shared" ref="G94:N94" si="158">+G58-G60-G64-G70</f>
        <v>0.10249458614839568</v>
      </c>
      <c r="H94" s="224">
        <f>+H58-H60-H64-H70+H62</f>
        <v>2.3359646263266143E-2</v>
      </c>
      <c r="I94" s="224">
        <f>+I58-I60-I64-I70+I62</f>
        <v>-1.384378265356645E-7</v>
      </c>
      <c r="J94" s="224">
        <f>+J58-J60-J64-J70+J62</f>
        <v>0.54257599999978545</v>
      </c>
      <c r="K94" s="224">
        <f t="shared" si="158"/>
        <v>-2.158616325687035E-7</v>
      </c>
      <c r="L94" s="224">
        <f t="shared" si="158"/>
        <v>2.4169630705728196E-6</v>
      </c>
      <c r="M94" s="224">
        <f t="shared" si="158"/>
        <v>-8.4957900980953127E-7</v>
      </c>
      <c r="N94" s="224">
        <f t="shared" si="158"/>
        <v>-3.623337079261546E-7</v>
      </c>
      <c r="O94" s="224">
        <f>+O58-O60-O64-O70</f>
        <v>-8.9456284513289575E-7</v>
      </c>
      <c r="P94" s="224">
        <f t="shared" ref="P94:U94" si="159">+P58-P60-P63-P64-P70</f>
        <v>0</v>
      </c>
      <c r="Q94" s="224">
        <f t="shared" si="159"/>
        <v>-2.8421709430404007E-12</v>
      </c>
      <c r="R94" s="224">
        <f t="shared" si="159"/>
        <v>3.5242919693700969E-12</v>
      </c>
      <c r="S94" s="224">
        <f t="shared" si="159"/>
        <v>1.4097167877480388E-11</v>
      </c>
      <c r="T94" s="224">
        <f t="shared" si="159"/>
        <v>0</v>
      </c>
      <c r="U94" s="224">
        <f t="shared" si="159"/>
        <v>-7.9580786405131221E-13</v>
      </c>
      <c r="V94" s="224">
        <f>+V58-V60-V63-V64-V70</f>
        <v>2.6147972675971687E-12</v>
      </c>
      <c r="W94" s="224">
        <f>+W58-W60-W63-W64-W70</f>
        <v>-5.1159076974727213E-12</v>
      </c>
      <c r="X94" s="224">
        <f>+X58-X60-X63-X64-X70</f>
        <v>0</v>
      </c>
      <c r="Y94" s="224">
        <f>+Y58-Y60-Y63-Y64-Y70</f>
        <v>4.2064129956997931E-12</v>
      </c>
      <c r="Z94" s="224">
        <f>+Z58-Z60-Z63-Z64-Z70</f>
        <v>1.4779288903810084E-12</v>
      </c>
      <c r="AA94" s="224">
        <f t="shared" ref="AA94:AB94" si="160">+AA58-AA60-AA63-AA64-AA70</f>
        <v>0</v>
      </c>
      <c r="AB94" s="224">
        <f t="shared" si="160"/>
        <v>0</v>
      </c>
      <c r="AC94" s="224">
        <f>+AC58-AC60-AC63-AC64-AC70</f>
        <v>9.6633812063373625E-13</v>
      </c>
      <c r="AD94" s="224">
        <f>+AD58-AD60-AD63-AD64-AD70</f>
        <v>0</v>
      </c>
      <c r="AE94" s="224">
        <f t="shared" ref="AE94" si="161">+AE58-AE60-AE63-AE64-AE70</f>
        <v>4.2064129956997931E-12</v>
      </c>
      <c r="AF94" s="224">
        <f>+AF58-AF60-AF63-AF64-AF70</f>
        <v>0</v>
      </c>
      <c r="AG94" s="224">
        <f>+AG58-AG60-AG63-AG64-AG70</f>
        <v>-1.0231815394945443E-12</v>
      </c>
      <c r="AH94" s="224">
        <f>+AH58-AH60-AH63-AH64-AH70</f>
        <v>4.0927261579781771E-12</v>
      </c>
      <c r="AI94" s="224">
        <f>+AI58-AI60-AI63-AI64-AI70</f>
        <v>1.4779288903810084E-12</v>
      </c>
      <c r="AS94"/>
    </row>
    <row r="95" spans="2:45" ht="15" customHeight="1" x14ac:dyDescent="0.35">
      <c r="B95" s="19"/>
      <c r="C95" s="271"/>
      <c r="D95" s="271"/>
      <c r="E95" s="271"/>
      <c r="F95" s="271"/>
      <c r="G95" s="271"/>
      <c r="H95" s="271"/>
      <c r="I95" s="271"/>
      <c r="J95" s="271"/>
      <c r="K95" s="271"/>
      <c r="L95" s="271"/>
      <c r="M95" s="271"/>
      <c r="N95" s="271"/>
      <c r="O95" s="271"/>
      <c r="P95" s="271"/>
      <c r="Q95" s="260"/>
      <c r="R95" s="260"/>
      <c r="S95" s="260"/>
      <c r="T95" s="260"/>
      <c r="U95" s="260"/>
      <c r="AS95"/>
    </row>
    <row r="96" spans="2:45" ht="15" customHeight="1" x14ac:dyDescent="0.35">
      <c r="B96" s="5"/>
      <c r="C96" s="272"/>
      <c r="D96" s="272"/>
      <c r="E96" s="272"/>
      <c r="F96" s="272"/>
      <c r="G96" s="272"/>
      <c r="H96" s="272"/>
      <c r="I96" s="272"/>
      <c r="J96" s="272"/>
      <c r="K96" s="272"/>
      <c r="L96" s="272"/>
      <c r="M96" s="272"/>
      <c r="N96" s="272"/>
      <c r="O96" s="272"/>
      <c r="P96" s="272"/>
      <c r="Q96" s="269"/>
      <c r="R96" s="269"/>
      <c r="S96" s="269"/>
      <c r="T96" s="269"/>
      <c r="U96" s="269"/>
      <c r="AS96"/>
    </row>
    <row r="97" spans="2:21" ht="15" customHeight="1" x14ac:dyDescent="0.35">
      <c r="B97" s="24"/>
      <c r="C97" s="273"/>
      <c r="D97" s="273"/>
      <c r="E97" s="273"/>
      <c r="F97" s="273"/>
      <c r="G97" s="273"/>
      <c r="H97" s="273"/>
      <c r="I97" s="273"/>
      <c r="J97" s="273"/>
      <c r="K97" s="273"/>
      <c r="L97" s="273"/>
      <c r="M97" s="273"/>
      <c r="N97" s="273"/>
      <c r="O97" s="273"/>
      <c r="P97" s="224"/>
      <c r="Q97" s="269"/>
      <c r="R97" s="269"/>
      <c r="S97" s="269"/>
      <c r="T97" s="269"/>
      <c r="U97" s="269"/>
    </row>
    <row r="98" spans="2:21" ht="15" customHeight="1" x14ac:dyDescent="0.35">
      <c r="B98" s="24"/>
      <c r="C98" s="273"/>
      <c r="D98" s="273"/>
      <c r="E98" s="273"/>
      <c r="F98" s="273"/>
      <c r="G98" s="273"/>
      <c r="H98" s="273"/>
      <c r="I98" s="273"/>
      <c r="J98" s="273"/>
      <c r="K98" s="273"/>
      <c r="L98" s="273"/>
      <c r="M98" s="273"/>
      <c r="N98" s="273"/>
      <c r="O98" s="273"/>
      <c r="P98" s="273"/>
      <c r="Q98" s="260"/>
      <c r="R98" s="260"/>
      <c r="S98" s="260"/>
      <c r="T98" s="260"/>
      <c r="U98" s="260"/>
    </row>
    <row r="99" spans="2:21" ht="15" customHeight="1" x14ac:dyDescent="0.35">
      <c r="B99" s="2"/>
      <c r="C99" s="274"/>
      <c r="D99" s="274"/>
      <c r="E99" s="274"/>
      <c r="F99" s="274"/>
      <c r="G99" s="274"/>
      <c r="H99" s="274"/>
      <c r="I99" s="274"/>
      <c r="J99" s="274"/>
      <c r="K99" s="274"/>
      <c r="L99" s="274"/>
      <c r="M99" s="274"/>
      <c r="N99" s="274"/>
      <c r="O99" s="274"/>
      <c r="P99" s="274"/>
      <c r="Q99" s="270"/>
      <c r="R99" s="270"/>
      <c r="S99" s="270"/>
      <c r="T99" s="270"/>
      <c r="U99" s="270"/>
    </row>
    <row r="100" spans="2:21" ht="15" customHeight="1" x14ac:dyDescent="0.35">
      <c r="B100" s="5"/>
      <c r="C100" s="272"/>
      <c r="D100" s="272"/>
      <c r="E100" s="272"/>
      <c r="F100" s="272"/>
      <c r="G100" s="272"/>
      <c r="H100" s="272"/>
      <c r="I100" s="272"/>
      <c r="J100" s="272"/>
      <c r="K100" s="272"/>
      <c r="L100" s="272"/>
      <c r="M100" s="272"/>
      <c r="N100" s="272"/>
      <c r="O100" s="272"/>
      <c r="P100" s="272"/>
      <c r="Q100" s="269"/>
      <c r="R100" s="269"/>
      <c r="S100" s="269"/>
      <c r="T100" s="269"/>
      <c r="U100" s="269"/>
    </row>
    <row r="101" spans="2:21" ht="15" customHeight="1" x14ac:dyDescent="0.35">
      <c r="B101" s="13"/>
      <c r="C101" s="275"/>
      <c r="D101" s="275"/>
      <c r="E101" s="275"/>
      <c r="F101" s="275"/>
      <c r="G101" s="275"/>
      <c r="H101" s="275"/>
      <c r="I101" s="275"/>
      <c r="J101" s="275"/>
      <c r="K101" s="275"/>
      <c r="L101" s="275"/>
      <c r="M101" s="275"/>
      <c r="N101" s="275"/>
      <c r="O101" s="275"/>
      <c r="P101" s="275"/>
      <c r="Q101" s="260"/>
      <c r="R101" s="260"/>
      <c r="S101" s="260"/>
      <c r="T101" s="260"/>
      <c r="U101" s="260"/>
    </row>
    <row r="102" spans="2:21" ht="15" customHeight="1" x14ac:dyDescent="0.35">
      <c r="B102" s="13"/>
      <c r="C102" s="275"/>
      <c r="D102" s="275"/>
      <c r="E102" s="275"/>
      <c r="F102" s="275"/>
      <c r="G102" s="275"/>
      <c r="H102" s="275"/>
      <c r="I102" s="275"/>
      <c r="J102" s="275"/>
      <c r="K102" s="275"/>
      <c r="L102" s="275"/>
      <c r="M102" s="275"/>
      <c r="N102" s="275"/>
      <c r="O102" s="275"/>
      <c r="P102" s="275"/>
      <c r="Q102" s="260"/>
      <c r="R102" s="260"/>
      <c r="S102" s="260"/>
      <c r="T102" s="260"/>
      <c r="U102" s="260"/>
    </row>
    <row r="103" spans="2:21" ht="15" customHeight="1" x14ac:dyDescent="0.35">
      <c r="B103" s="5"/>
      <c r="C103" s="272"/>
      <c r="D103" s="272"/>
      <c r="E103" s="272"/>
      <c r="F103" s="272"/>
      <c r="G103" s="272"/>
      <c r="H103" s="272"/>
      <c r="I103" s="272"/>
      <c r="J103" s="272"/>
      <c r="K103" s="272"/>
      <c r="L103" s="272"/>
      <c r="M103" s="272"/>
      <c r="N103" s="272"/>
      <c r="O103" s="272"/>
      <c r="P103" s="272"/>
      <c r="Q103" s="269"/>
      <c r="R103" s="269"/>
      <c r="S103" s="269"/>
      <c r="T103" s="269"/>
      <c r="U103" s="269"/>
    </row>
    <row r="104" spans="2:21" ht="15" customHeight="1" x14ac:dyDescent="0.35">
      <c r="B104" s="10"/>
      <c r="C104" s="276"/>
      <c r="D104" s="276"/>
      <c r="E104" s="276"/>
      <c r="F104" s="276"/>
      <c r="G104" s="276"/>
      <c r="H104" s="276"/>
      <c r="I104" s="276"/>
      <c r="J104" s="276"/>
      <c r="K104" s="276"/>
      <c r="L104" s="276"/>
      <c r="M104" s="276"/>
      <c r="N104" s="276"/>
      <c r="O104" s="276"/>
      <c r="P104" s="276"/>
      <c r="Q104" s="269"/>
      <c r="R104" s="269"/>
      <c r="S104" s="269"/>
      <c r="T104" s="269"/>
      <c r="U104" s="269"/>
    </row>
  </sheetData>
  <pageMargins left="0.7" right="0.7" top="0.75" bottom="0.75" header="0.3" footer="0.3"/>
  <pageSetup paperSize="9" orientation="portrait" r:id="rId1"/>
  <customProperties>
    <customPr name="EpmWorksheetKeyString_GUID" r:id="rId2"/>
  </customProperties>
  <ignoredErrors>
    <ignoredError sqref="AO44:AO47" formula="1"/>
  </ignoredError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B4A72-6421-4757-9D0C-352186D75490}">
  <sheetPr>
    <tabColor rgb="FF8CA7AF"/>
  </sheetPr>
  <dimension ref="A1:AU115"/>
  <sheetViews>
    <sheetView showGridLines="0" zoomScale="80" zoomScaleNormal="80" workbookViewId="0">
      <pane xSplit="6" ySplit="3" topLeftCell="Q4" activePane="bottomRight" state="frozen"/>
      <selection pane="topRight" activeCell="B2" sqref="B2"/>
      <selection pane="bottomLeft" activeCell="B2" sqref="B2"/>
      <selection pane="bottomRight" activeCell="S9" sqref="S9"/>
    </sheetView>
  </sheetViews>
  <sheetFormatPr defaultColWidth="10.54296875" defaultRowHeight="14.5" outlineLevelRow="1" x14ac:dyDescent="0.35"/>
  <cols>
    <col min="1" max="1" width="5.54296875" customWidth="1"/>
    <col min="2" max="2" width="38.453125" customWidth="1"/>
    <col min="3" max="6" width="0" hidden="1" customWidth="1"/>
    <col min="7" max="44" width="10.54296875" style="231"/>
  </cols>
  <sheetData>
    <row r="1" spans="2:35" ht="5.15" customHeight="1" x14ac:dyDescent="0.35">
      <c r="Q1" s="244"/>
      <c r="R1" s="244"/>
      <c r="S1" s="244"/>
      <c r="T1" s="244"/>
      <c r="U1" s="244"/>
      <c r="V1" s="244"/>
      <c r="W1" s="60"/>
      <c r="X1" s="60"/>
      <c r="Y1" s="60"/>
      <c r="Z1" s="60"/>
      <c r="AA1" s="244"/>
    </row>
    <row r="2" spans="2:35" ht="30" customHeight="1" x14ac:dyDescent="0.35">
      <c r="B2" s="168" t="s">
        <v>62</v>
      </c>
      <c r="C2" s="33"/>
      <c r="D2" s="33"/>
      <c r="E2" s="33"/>
      <c r="F2" s="33"/>
      <c r="G2" s="232"/>
      <c r="H2" s="232"/>
      <c r="I2" s="232"/>
      <c r="J2" s="232"/>
      <c r="K2" s="232"/>
      <c r="L2" s="232"/>
      <c r="M2" s="233"/>
      <c r="N2" s="233"/>
      <c r="O2" s="234"/>
      <c r="P2" s="233"/>
      <c r="U2" s="235"/>
      <c r="V2" s="235"/>
      <c r="AA2" s="235"/>
    </row>
    <row r="3" spans="2:35" x14ac:dyDescent="0.35">
      <c r="B3" s="164" t="s">
        <v>449</v>
      </c>
      <c r="C3" s="61">
        <v>2001</v>
      </c>
      <c r="D3" s="61">
        <v>2002</v>
      </c>
      <c r="E3" s="61">
        <v>2003</v>
      </c>
      <c r="F3" s="61">
        <v>2004</v>
      </c>
      <c r="G3" s="236">
        <v>2005</v>
      </c>
      <c r="H3" s="236">
        <v>2006</v>
      </c>
      <c r="I3" s="236">
        <v>2007</v>
      </c>
      <c r="J3" s="236">
        <v>2008</v>
      </c>
      <c r="K3" s="236">
        <v>2009</v>
      </c>
      <c r="L3" s="236">
        <v>2010</v>
      </c>
      <c r="M3" s="236">
        <v>2011</v>
      </c>
      <c r="N3" s="236">
        <v>2012</v>
      </c>
      <c r="O3" s="236">
        <v>2013</v>
      </c>
      <c r="P3" s="236">
        <v>2014</v>
      </c>
      <c r="Q3" s="236">
        <v>2015</v>
      </c>
      <c r="R3" s="236">
        <v>2016</v>
      </c>
      <c r="S3" s="236">
        <v>2017</v>
      </c>
      <c r="T3" s="236">
        <v>2018</v>
      </c>
      <c r="U3" s="236">
        <v>2019</v>
      </c>
      <c r="V3" s="236">
        <v>2020</v>
      </c>
      <c r="W3" s="236">
        <v>2021</v>
      </c>
      <c r="X3" s="236">
        <v>2022</v>
      </c>
      <c r="Y3" s="237">
        <v>2023</v>
      </c>
      <c r="Z3" s="238">
        <v>2024</v>
      </c>
      <c r="AB3" s="239" t="s">
        <v>3</v>
      </c>
      <c r="AC3" s="239" t="s">
        <v>4</v>
      </c>
      <c r="AD3" s="239" t="s">
        <v>5</v>
      </c>
      <c r="AE3" s="239">
        <v>2023</v>
      </c>
      <c r="AF3" s="240" t="s">
        <v>6</v>
      </c>
      <c r="AG3" s="240" t="s">
        <v>7</v>
      </c>
      <c r="AH3" s="240" t="s">
        <v>8</v>
      </c>
      <c r="AI3" s="240">
        <v>2024</v>
      </c>
    </row>
    <row r="4" spans="2:35" x14ac:dyDescent="0.35">
      <c r="B4" s="3" t="s">
        <v>450</v>
      </c>
      <c r="C4" s="103" t="s">
        <v>14</v>
      </c>
      <c r="D4" s="103" t="s">
        <v>14</v>
      </c>
      <c r="E4" s="103" t="s">
        <v>14</v>
      </c>
      <c r="F4" s="103" t="s">
        <v>14</v>
      </c>
      <c r="G4" s="260">
        <v>13891.377757999999</v>
      </c>
      <c r="H4" s="260">
        <v>15081.727999999999</v>
      </c>
      <c r="I4" s="260">
        <v>18669.477210000001</v>
      </c>
      <c r="J4" s="260">
        <v>21125.562000000002</v>
      </c>
      <c r="K4" s="260">
        <v>24093.738000000001</v>
      </c>
      <c r="L4" s="260">
        <v>20323.582999999999</v>
      </c>
      <c r="M4" s="260">
        <v>20708.312999999998</v>
      </c>
      <c r="N4" s="260">
        <v>20905.34</v>
      </c>
      <c r="O4" s="260">
        <v>19454.098999999998</v>
      </c>
      <c r="P4" s="260">
        <v>20523.108</v>
      </c>
      <c r="Q4" s="260">
        <v>22773.716</v>
      </c>
      <c r="R4" s="260">
        <v>24193.736000000001</v>
      </c>
      <c r="S4" s="260">
        <v>22730.615000000002</v>
      </c>
      <c r="T4" s="260">
        <v>22707.510999999999</v>
      </c>
      <c r="U4" s="260">
        <v>19676.222000000002</v>
      </c>
      <c r="V4" s="260">
        <v>20390.294225000001</v>
      </c>
      <c r="W4" s="260">
        <v>21099.241246460995</v>
      </c>
      <c r="X4" s="260">
        <v>24216.806797019814</v>
      </c>
      <c r="Y4" s="260">
        <f t="shared" ref="Y4:Y14" si="0">AE4</f>
        <v>26078.762102817804</v>
      </c>
      <c r="Z4" s="260">
        <f t="shared" ref="Z4:Z14" si="1">AI4</f>
        <v>28029.32350064307</v>
      </c>
      <c r="AB4" s="260">
        <v>24762.783801361693</v>
      </c>
      <c r="AC4" s="260">
        <v>25448.844102210307</v>
      </c>
      <c r="AD4" s="260">
        <v>26061.258578444085</v>
      </c>
      <c r="AE4" s="260">
        <v>26078.762102817804</v>
      </c>
      <c r="AF4" s="260">
        <v>26592.304828392429</v>
      </c>
      <c r="AG4" s="260">
        <v>26890.201083618071</v>
      </c>
      <c r="AH4" s="260">
        <v>26648.326013640355</v>
      </c>
      <c r="AI4" s="260">
        <v>28029.32350064307</v>
      </c>
    </row>
    <row r="5" spans="2:35" x14ac:dyDescent="0.35">
      <c r="B5" s="4" t="s">
        <v>451</v>
      </c>
      <c r="C5" s="103" t="s">
        <v>14</v>
      </c>
      <c r="D5" s="103" t="s">
        <v>14</v>
      </c>
      <c r="E5" s="103" t="s">
        <v>14</v>
      </c>
      <c r="F5" s="103" t="s">
        <v>14</v>
      </c>
      <c r="G5" s="277" t="s">
        <v>14</v>
      </c>
      <c r="H5" s="277" t="s">
        <v>14</v>
      </c>
      <c r="I5" s="277" t="s">
        <v>14</v>
      </c>
      <c r="J5" s="277" t="s">
        <v>14</v>
      </c>
      <c r="K5" s="277" t="s">
        <v>14</v>
      </c>
      <c r="L5" s="277" t="s">
        <v>14</v>
      </c>
      <c r="M5" s="277" t="s">
        <v>14</v>
      </c>
      <c r="N5" s="277" t="s">
        <v>14</v>
      </c>
      <c r="O5" s="277" t="s">
        <v>14</v>
      </c>
      <c r="P5" s="277" t="s">
        <v>14</v>
      </c>
      <c r="Q5" s="277" t="s">
        <v>14</v>
      </c>
      <c r="R5" s="260" t="s">
        <v>14</v>
      </c>
      <c r="S5" s="277" t="s">
        <v>14</v>
      </c>
      <c r="T5" s="260">
        <v>0</v>
      </c>
      <c r="U5" s="260">
        <v>828.50300000000004</v>
      </c>
      <c r="V5" s="260">
        <v>1030.192901616</v>
      </c>
      <c r="W5" s="260">
        <v>1007.0285552459994</v>
      </c>
      <c r="X5" s="260">
        <v>1320.2697639606381</v>
      </c>
      <c r="Y5" s="260">
        <f t="shared" si="0"/>
        <v>1225.4303306947934</v>
      </c>
      <c r="Z5" s="260">
        <f t="shared" si="1"/>
        <v>1209.3082189358424</v>
      </c>
      <c r="AB5" s="260">
        <v>1301.680061757555</v>
      </c>
      <c r="AC5" s="260">
        <v>1283.8519116881787</v>
      </c>
      <c r="AD5" s="260">
        <v>1338.1681242199979</v>
      </c>
      <c r="AE5" s="260">
        <v>1225.4303306947934</v>
      </c>
      <c r="AF5" s="260">
        <v>1217.1817071067019</v>
      </c>
      <c r="AG5" s="260">
        <v>1182.9888390269293</v>
      </c>
      <c r="AH5" s="260">
        <v>1118.3772974611654</v>
      </c>
      <c r="AI5" s="260">
        <v>1209.3082189358424</v>
      </c>
    </row>
    <row r="6" spans="2:35" x14ac:dyDescent="0.35">
      <c r="B6" s="15" t="s">
        <v>452</v>
      </c>
      <c r="C6" s="103" t="s">
        <v>14</v>
      </c>
      <c r="D6" s="103" t="s">
        <v>14</v>
      </c>
      <c r="E6" s="103" t="s">
        <v>14</v>
      </c>
      <c r="F6" s="103" t="s">
        <v>14</v>
      </c>
      <c r="G6" s="260">
        <v>3508.8281179999999</v>
      </c>
      <c r="H6" s="260">
        <v>3660.17577209</v>
      </c>
      <c r="I6" s="260">
        <v>5221.8322500000004</v>
      </c>
      <c r="J6" s="260">
        <v>5842.3</v>
      </c>
      <c r="K6" s="260">
        <v>5966.5460000000003</v>
      </c>
      <c r="L6" s="260">
        <v>9963.3179999999993</v>
      </c>
      <c r="M6" s="277">
        <v>6800.4780000000001</v>
      </c>
      <c r="N6" s="277">
        <v>6541.8620000000001</v>
      </c>
      <c r="O6" s="277">
        <v>6017.8019999999997</v>
      </c>
      <c r="P6" s="277">
        <v>5813.0259999999998</v>
      </c>
      <c r="Q6" s="260">
        <v>5524.634</v>
      </c>
      <c r="R6" s="260">
        <v>5128.5439999999999</v>
      </c>
      <c r="S6" s="260">
        <v>4747.3599999999997</v>
      </c>
      <c r="T6" s="260">
        <v>4736.53</v>
      </c>
      <c r="U6" s="260">
        <v>4223.8230000000003</v>
      </c>
      <c r="V6" s="260">
        <v>4998.2349636040008</v>
      </c>
      <c r="W6" s="260">
        <v>4915.0254681630022</v>
      </c>
      <c r="X6" s="260">
        <v>4984.002099715869</v>
      </c>
      <c r="Y6" s="260">
        <f t="shared" si="0"/>
        <v>4824.7734183326374</v>
      </c>
      <c r="Z6" s="260">
        <f t="shared" si="1"/>
        <v>4656.9064571408844</v>
      </c>
      <c r="AB6" s="260">
        <v>4974.5881673421227</v>
      </c>
      <c r="AC6" s="260">
        <v>4944.3061546835334</v>
      </c>
      <c r="AD6" s="260">
        <v>4878.1032266837819</v>
      </c>
      <c r="AE6" s="260">
        <v>4824.7734183326374</v>
      </c>
      <c r="AF6" s="260">
        <v>4849.0216026307471</v>
      </c>
      <c r="AG6" s="260">
        <v>4769.1183114842152</v>
      </c>
      <c r="AH6" s="260">
        <v>4660.9799490246523</v>
      </c>
      <c r="AI6" s="260">
        <v>4656.9064571408844</v>
      </c>
    </row>
    <row r="7" spans="2:35" x14ac:dyDescent="0.35">
      <c r="B7" s="15" t="s">
        <v>453</v>
      </c>
      <c r="C7" s="103" t="s">
        <v>14</v>
      </c>
      <c r="D7" s="103" t="s">
        <v>14</v>
      </c>
      <c r="E7" s="103" t="s">
        <v>14</v>
      </c>
      <c r="F7" s="103" t="s">
        <v>14</v>
      </c>
      <c r="G7" s="277" t="s">
        <v>14</v>
      </c>
      <c r="H7" s="260" t="s">
        <v>14</v>
      </c>
      <c r="I7" s="277" t="s">
        <v>14</v>
      </c>
      <c r="J7" s="277" t="s">
        <v>14</v>
      </c>
      <c r="K7" s="277" t="s">
        <v>14</v>
      </c>
      <c r="L7" s="260">
        <v>590.83600000000001</v>
      </c>
      <c r="M7" s="260">
        <v>3327.2570000000001</v>
      </c>
      <c r="N7" s="260">
        <v>3318.4569999999999</v>
      </c>
      <c r="O7" s="260">
        <v>3253.1439999999998</v>
      </c>
      <c r="P7" s="260">
        <v>3321.2860000000001</v>
      </c>
      <c r="Q7" s="260">
        <v>3388.5880000000002</v>
      </c>
      <c r="R7" s="260">
        <v>3414.8519999999999</v>
      </c>
      <c r="S7" s="260">
        <v>2232.6680000000001</v>
      </c>
      <c r="T7" s="260">
        <v>2251.4609999999998</v>
      </c>
      <c r="U7" s="260">
        <v>2119.8620000000001</v>
      </c>
      <c r="V7" s="260">
        <v>2335.9635590000003</v>
      </c>
      <c r="W7" s="260">
        <v>2379.3863610339995</v>
      </c>
      <c r="X7" s="260">
        <v>3469.228418630501</v>
      </c>
      <c r="Y7" s="260">
        <f t="shared" si="0"/>
        <v>3378.8029219818691</v>
      </c>
      <c r="Z7" s="260">
        <f t="shared" si="1"/>
        <v>3418.1723392568001</v>
      </c>
      <c r="AB7" s="260">
        <v>3468.2900827666535</v>
      </c>
      <c r="AC7" s="260">
        <v>3422.5638414107639</v>
      </c>
      <c r="AD7" s="260">
        <v>3447.8222009557994</v>
      </c>
      <c r="AE7" s="260">
        <v>3378.8029219818691</v>
      </c>
      <c r="AF7" s="260">
        <v>3394.3639581664952</v>
      </c>
      <c r="AG7" s="260">
        <v>3403.6167945599136</v>
      </c>
      <c r="AH7" s="260">
        <v>3375.4450494096059</v>
      </c>
      <c r="AI7" s="260">
        <v>3418.1723392568001</v>
      </c>
    </row>
    <row r="8" spans="2:35" x14ac:dyDescent="0.35">
      <c r="B8" s="15" t="s">
        <v>63</v>
      </c>
      <c r="C8" s="103" t="s">
        <v>14</v>
      </c>
      <c r="D8" s="103" t="s">
        <v>14</v>
      </c>
      <c r="E8" s="103" t="s">
        <v>14</v>
      </c>
      <c r="F8" s="103" t="s">
        <v>14</v>
      </c>
      <c r="G8" s="260">
        <v>917.74909899999989</v>
      </c>
      <c r="H8" s="260">
        <v>1016.465</v>
      </c>
      <c r="I8" s="260">
        <v>1015.6248399999999</v>
      </c>
      <c r="J8" s="260">
        <v>523.64099999999996</v>
      </c>
      <c r="K8" s="260">
        <v>618.38900000000001</v>
      </c>
      <c r="L8" s="260">
        <v>515.33199999999999</v>
      </c>
      <c r="M8" s="260">
        <v>533.755</v>
      </c>
      <c r="N8" s="260">
        <v>587.41999999999996</v>
      </c>
      <c r="O8" s="260">
        <v>1577.9580000000001</v>
      </c>
      <c r="P8" s="260">
        <v>1272.498</v>
      </c>
      <c r="Q8" s="260">
        <v>1028.0340000000001</v>
      </c>
      <c r="R8" s="260">
        <v>1546.9780000000001</v>
      </c>
      <c r="S8" s="260">
        <v>1235.777</v>
      </c>
      <c r="T8" s="260">
        <v>1087.825</v>
      </c>
      <c r="U8" s="260">
        <v>3525.2050000000004</v>
      </c>
      <c r="V8" s="260">
        <v>1147.3576763769943</v>
      </c>
      <c r="W8" s="260">
        <v>2241.1783684399934</v>
      </c>
      <c r="X8" s="260">
        <v>1924.0604555816471</v>
      </c>
      <c r="Y8" s="260">
        <f t="shared" si="0"/>
        <v>2933.3966214945094</v>
      </c>
      <c r="Z8" s="260">
        <f t="shared" si="1"/>
        <v>2288.1216655070966</v>
      </c>
      <c r="AB8" s="260">
        <v>1976.7830061019474</v>
      </c>
      <c r="AC8" s="260">
        <v>2791.1808002188122</v>
      </c>
      <c r="AD8" s="260">
        <v>3518.2817899446868</v>
      </c>
      <c r="AE8" s="260">
        <v>2933.3966214945094</v>
      </c>
      <c r="AF8" s="260">
        <v>2102.7379077323117</v>
      </c>
      <c r="AG8" s="260">
        <v>1991.8414763893297</v>
      </c>
      <c r="AH8" s="260">
        <v>1918.9404452135177</v>
      </c>
      <c r="AI8" s="260">
        <v>2288.1216655070966</v>
      </c>
    </row>
    <row r="9" spans="2:35" x14ac:dyDescent="0.35">
      <c r="B9" s="16" t="s">
        <v>454</v>
      </c>
      <c r="C9" s="103" t="s">
        <v>14</v>
      </c>
      <c r="D9" s="103" t="s">
        <v>14</v>
      </c>
      <c r="E9" s="103" t="s">
        <v>14</v>
      </c>
      <c r="F9" s="103" t="s">
        <v>14</v>
      </c>
      <c r="G9" s="260">
        <v>892.65332100000001</v>
      </c>
      <c r="H9" s="260">
        <v>898.32299999999998</v>
      </c>
      <c r="I9" s="260">
        <v>757.82563000000005</v>
      </c>
      <c r="J9" s="260">
        <v>539.87800000000004</v>
      </c>
      <c r="K9" s="260">
        <v>661.33500000000004</v>
      </c>
      <c r="L9" s="260">
        <v>30.952000000000002</v>
      </c>
      <c r="M9" s="260">
        <v>1156.2329999999999</v>
      </c>
      <c r="N9" s="260">
        <v>776.44399999999996</v>
      </c>
      <c r="O9" s="260">
        <v>753.64200000000005</v>
      </c>
      <c r="P9" s="260">
        <v>590.4</v>
      </c>
      <c r="Q9" s="260">
        <v>587.36500000000001</v>
      </c>
      <c r="R9" s="260">
        <v>1398.9159999999999</v>
      </c>
      <c r="S9" s="260">
        <v>1329.021</v>
      </c>
      <c r="T9" s="260">
        <v>1559.98</v>
      </c>
      <c r="U9" s="260">
        <v>1888.8180000000002</v>
      </c>
      <c r="V9" s="260">
        <v>1872.6749620000001</v>
      </c>
      <c r="W9" s="260">
        <v>2234.7810106880006</v>
      </c>
      <c r="X9" s="260">
        <v>2708.4924717185977</v>
      </c>
      <c r="Y9" s="260">
        <f t="shared" si="0"/>
        <v>2362.2485171832695</v>
      </c>
      <c r="Z9" s="260">
        <f t="shared" si="1"/>
        <v>2053.2429330056907</v>
      </c>
      <c r="AB9" s="260">
        <v>2705.9663899583825</v>
      </c>
      <c r="AC9" s="260">
        <v>2702.9855970020913</v>
      </c>
      <c r="AD9" s="260">
        <v>2633.0933634344392</v>
      </c>
      <c r="AE9" s="260">
        <v>2362.2485171832695</v>
      </c>
      <c r="AF9" s="260">
        <v>2390.3927819079513</v>
      </c>
      <c r="AG9" s="260">
        <v>2209.0416739416287</v>
      </c>
      <c r="AH9" s="260">
        <v>2198.3491987779594</v>
      </c>
      <c r="AI9" s="260">
        <v>2053.2429330056907</v>
      </c>
    </row>
    <row r="10" spans="2:35" x14ac:dyDescent="0.35">
      <c r="B10" s="15" t="s">
        <v>455</v>
      </c>
      <c r="C10" s="103" t="s">
        <v>14</v>
      </c>
      <c r="D10" s="103" t="s">
        <v>14</v>
      </c>
      <c r="E10" s="103" t="s">
        <v>14</v>
      </c>
      <c r="F10" s="103" t="s">
        <v>14</v>
      </c>
      <c r="G10" s="260">
        <v>219.19394699999998</v>
      </c>
      <c r="H10" s="260">
        <v>228.69200000000001</v>
      </c>
      <c r="I10" s="260">
        <v>282.59505000000001</v>
      </c>
      <c r="J10" s="260">
        <v>276.8</v>
      </c>
      <c r="K10" s="260">
        <v>273.37599999999998</v>
      </c>
      <c r="L10" s="260">
        <v>356.97800000000001</v>
      </c>
      <c r="M10" s="260">
        <v>346.06</v>
      </c>
      <c r="N10" s="260">
        <v>377.61799999999999</v>
      </c>
      <c r="O10" s="260">
        <v>264.78800000000001</v>
      </c>
      <c r="P10" s="260">
        <v>266.45600000000002</v>
      </c>
      <c r="Q10" s="260">
        <v>204.20599999999999</v>
      </c>
      <c r="R10" s="260">
        <v>316.577</v>
      </c>
      <c r="S10" s="260">
        <v>265.77499999999998</v>
      </c>
      <c r="T10" s="260">
        <v>342.03699999999998</v>
      </c>
      <c r="U10" s="260">
        <v>368.334</v>
      </c>
      <c r="V10" s="260">
        <v>323.94461946199982</v>
      </c>
      <c r="W10" s="260">
        <v>575.84880763000012</v>
      </c>
      <c r="X10" s="260">
        <v>1256.3004072029019</v>
      </c>
      <c r="Y10" s="260">
        <f t="shared" si="0"/>
        <v>805.44763800868998</v>
      </c>
      <c r="Z10" s="260">
        <f t="shared" si="1"/>
        <v>589.92644147522515</v>
      </c>
      <c r="AB10" s="260">
        <v>1078.6770685613144</v>
      </c>
      <c r="AC10" s="260">
        <v>1026.3292263613878</v>
      </c>
      <c r="AD10" s="260">
        <v>824.25474328580663</v>
      </c>
      <c r="AE10" s="260">
        <v>805.44763800868998</v>
      </c>
      <c r="AF10" s="260">
        <v>734.04301324873802</v>
      </c>
      <c r="AG10" s="260">
        <v>703.05105998856516</v>
      </c>
      <c r="AH10" s="260">
        <v>670.59413873438723</v>
      </c>
      <c r="AI10" s="260">
        <v>589.92644147522515</v>
      </c>
    </row>
    <row r="11" spans="2:35" x14ac:dyDescent="0.35">
      <c r="B11" s="15" t="s">
        <v>456</v>
      </c>
      <c r="C11" s="103" t="s">
        <v>14</v>
      </c>
      <c r="D11" s="103" t="s">
        <v>14</v>
      </c>
      <c r="E11" s="103" t="s">
        <v>14</v>
      </c>
      <c r="F11" s="103" t="s">
        <v>14</v>
      </c>
      <c r="G11" s="260">
        <v>3742.0558594592512</v>
      </c>
      <c r="H11" s="260">
        <v>3651.7960000000003</v>
      </c>
      <c r="I11" s="260">
        <v>5010.3931899999998</v>
      </c>
      <c r="J11" s="260">
        <v>6604.0990000000002</v>
      </c>
      <c r="K11" s="260">
        <v>6373.7610000000004</v>
      </c>
      <c r="L11" s="260">
        <v>7160.8850000000002</v>
      </c>
      <c r="M11" s="260">
        <v>6595.6369999999997</v>
      </c>
      <c r="N11" s="260">
        <v>7996.8709999999992</v>
      </c>
      <c r="O11" s="260">
        <v>8148.5869999999995</v>
      </c>
      <c r="P11" s="260">
        <v>8043.0859999999993</v>
      </c>
      <c r="Q11" s="260">
        <v>7705.058</v>
      </c>
      <c r="R11" s="260">
        <v>6510.8590000000004</v>
      </c>
      <c r="S11" s="260">
        <v>7088.5010000000002</v>
      </c>
      <c r="T11" s="260">
        <v>6945.52</v>
      </c>
      <c r="U11" s="260">
        <v>8126.6810000000005</v>
      </c>
      <c r="V11" s="260">
        <v>8185.5426455559982</v>
      </c>
      <c r="W11" s="260">
        <v>13269.179175186002</v>
      </c>
      <c r="X11" s="260">
        <v>13983.943894088537</v>
      </c>
      <c r="Y11" s="260">
        <f t="shared" si="0"/>
        <v>11644.649622073597</v>
      </c>
      <c r="Z11" s="260">
        <f t="shared" si="1"/>
        <v>10511.960882103393</v>
      </c>
      <c r="AB11" s="260">
        <v>13664.58470240629</v>
      </c>
      <c r="AC11" s="260">
        <v>13182.298969823896</v>
      </c>
      <c r="AD11" s="260">
        <v>13157.951244704722</v>
      </c>
      <c r="AE11" s="260">
        <v>11644.649622073597</v>
      </c>
      <c r="AF11" s="260">
        <v>12083.962170597822</v>
      </c>
      <c r="AG11" s="260">
        <v>12297.070215337546</v>
      </c>
      <c r="AH11" s="260">
        <v>12384.93237998185</v>
      </c>
      <c r="AI11" s="260">
        <v>10511.960882103393</v>
      </c>
    </row>
    <row r="12" spans="2:35" x14ac:dyDescent="0.35">
      <c r="B12" s="4" t="s">
        <v>457</v>
      </c>
      <c r="C12" s="103" t="s">
        <v>14</v>
      </c>
      <c r="D12" s="103" t="s">
        <v>14</v>
      </c>
      <c r="E12" s="103" t="s">
        <v>14</v>
      </c>
      <c r="F12" s="103" t="s">
        <v>14</v>
      </c>
      <c r="G12" s="260">
        <v>275.61759418999998</v>
      </c>
      <c r="H12" s="260">
        <v>116.43899999999999</v>
      </c>
      <c r="I12" s="260">
        <v>49.033749999999998</v>
      </c>
      <c r="J12" s="260">
        <v>83.227000000000004</v>
      </c>
      <c r="K12" s="260">
        <v>84.852000000000004</v>
      </c>
      <c r="L12" s="260">
        <v>35.744999999999997</v>
      </c>
      <c r="M12" s="260">
        <v>68.372</v>
      </c>
      <c r="N12" s="260">
        <v>428.49599999999998</v>
      </c>
      <c r="O12" s="260">
        <v>438.81</v>
      </c>
      <c r="P12" s="260">
        <v>429.17</v>
      </c>
      <c r="Q12" s="260">
        <v>79.915000000000006</v>
      </c>
      <c r="R12" s="260">
        <v>52.030999999999999</v>
      </c>
      <c r="S12" s="260">
        <v>45.255000000000003</v>
      </c>
      <c r="T12" s="260">
        <v>192.89100000000002</v>
      </c>
      <c r="U12" s="260">
        <v>61.475999999999999</v>
      </c>
      <c r="V12" s="260">
        <v>32.068865605999989</v>
      </c>
      <c r="W12" s="260">
        <v>50.074396378999992</v>
      </c>
      <c r="X12" s="260">
        <v>53.10187580510302</v>
      </c>
      <c r="Y12" s="260">
        <f t="shared" si="0"/>
        <v>70.730792506010005</v>
      </c>
      <c r="Z12" s="260">
        <f t="shared" si="1"/>
        <v>42.569023694324997</v>
      </c>
      <c r="AB12" s="260">
        <v>76.862876919971001</v>
      </c>
      <c r="AC12" s="260">
        <v>85.231037170315005</v>
      </c>
      <c r="AD12" s="260">
        <v>65.397392093746006</v>
      </c>
      <c r="AE12" s="260">
        <v>70.730792506010005</v>
      </c>
      <c r="AF12" s="260">
        <v>71.329763790914001</v>
      </c>
      <c r="AG12" s="260">
        <v>62.289874191437988</v>
      </c>
      <c r="AH12" s="260">
        <v>67.447490770787994</v>
      </c>
      <c r="AI12" s="260">
        <v>42.569023694324997</v>
      </c>
    </row>
    <row r="13" spans="2:35" x14ac:dyDescent="0.35">
      <c r="B13" s="15" t="s">
        <v>458</v>
      </c>
      <c r="C13" s="103" t="s">
        <v>14</v>
      </c>
      <c r="D13" s="103" t="s">
        <v>14</v>
      </c>
      <c r="E13" s="103" t="s">
        <v>14</v>
      </c>
      <c r="F13" s="103" t="s">
        <v>14</v>
      </c>
      <c r="G13" s="260">
        <v>585.49923680999996</v>
      </c>
      <c r="H13" s="260">
        <v>753.49300000000005</v>
      </c>
      <c r="I13" s="260">
        <v>864.71074999999996</v>
      </c>
      <c r="J13" s="260">
        <v>713.58699999999999</v>
      </c>
      <c r="K13" s="260">
        <v>2189.56</v>
      </c>
      <c r="L13" s="260">
        <v>1511.2239999999999</v>
      </c>
      <c r="M13" s="260">
        <v>1731.5239999999999</v>
      </c>
      <c r="N13" s="260">
        <v>1695.336</v>
      </c>
      <c r="O13" s="260">
        <v>2156.7069999999999</v>
      </c>
      <c r="P13" s="260">
        <v>2613.9949999999999</v>
      </c>
      <c r="Q13" s="260">
        <v>1245.4490000000001</v>
      </c>
      <c r="R13" s="260">
        <v>1521.2529999999999</v>
      </c>
      <c r="S13" s="260">
        <v>2400.0770000000002</v>
      </c>
      <c r="T13" s="260">
        <v>1803.2049999999999</v>
      </c>
      <c r="U13" s="260">
        <v>1542.722</v>
      </c>
      <c r="V13" s="260">
        <v>2954.3023989589992</v>
      </c>
      <c r="W13" s="260">
        <v>3222.4088658089986</v>
      </c>
      <c r="X13" s="260">
        <v>4900.2045200910579</v>
      </c>
      <c r="Y13" s="260">
        <f t="shared" si="0"/>
        <v>3372.4322691044094</v>
      </c>
      <c r="Z13" s="260">
        <f t="shared" si="1"/>
        <v>3631.28442136693</v>
      </c>
      <c r="AB13" s="260">
        <v>4155.5536973293374</v>
      </c>
      <c r="AC13" s="260">
        <v>3112.574036039628</v>
      </c>
      <c r="AD13" s="260">
        <v>1996.2051906544175</v>
      </c>
      <c r="AE13" s="260">
        <v>3372.4322691044094</v>
      </c>
      <c r="AF13" s="260">
        <v>2333.1117024954292</v>
      </c>
      <c r="AG13" s="260">
        <v>1880.5460160219791</v>
      </c>
      <c r="AH13" s="260">
        <v>1881.4957612275052</v>
      </c>
      <c r="AI13" s="260">
        <v>3631.28442136693</v>
      </c>
    </row>
    <row r="14" spans="2:35" x14ac:dyDescent="0.35">
      <c r="B14" s="66" t="s">
        <v>75</v>
      </c>
      <c r="C14" s="139" t="s">
        <v>14</v>
      </c>
      <c r="D14" s="139" t="s">
        <v>14</v>
      </c>
      <c r="E14" s="139" t="s">
        <v>14</v>
      </c>
      <c r="F14" s="139" t="s">
        <v>14</v>
      </c>
      <c r="G14" s="278">
        <v>24032.974933459252</v>
      </c>
      <c r="H14" s="278">
        <v>25407.111772089993</v>
      </c>
      <c r="I14" s="278">
        <v>31871.492669999996</v>
      </c>
      <c r="J14" s="278">
        <v>35709.093999999997</v>
      </c>
      <c r="K14" s="278">
        <v>40261.557000000008</v>
      </c>
      <c r="L14" s="278">
        <v>40488.853000000003</v>
      </c>
      <c r="M14" s="278">
        <v>41267.629000000001</v>
      </c>
      <c r="N14" s="278">
        <v>42627.843999999997</v>
      </c>
      <c r="O14" s="278">
        <v>42065.536999999997</v>
      </c>
      <c r="P14" s="278">
        <v>42873.025000000001</v>
      </c>
      <c r="Q14" s="278">
        <v>42536.964999999997</v>
      </c>
      <c r="R14" s="278">
        <v>44083.745999999999</v>
      </c>
      <c r="S14" s="278">
        <v>42075.048999999999</v>
      </c>
      <c r="T14" s="278">
        <v>41626.960000000006</v>
      </c>
      <c r="U14" s="278">
        <v>42361.646000000008</v>
      </c>
      <c r="V14" s="278">
        <v>43271.417816000001</v>
      </c>
      <c r="W14" s="278">
        <v>50994.152255067034</v>
      </c>
      <c r="X14" s="278">
        <v>58816.410706601637</v>
      </c>
      <c r="Y14" s="278">
        <f t="shared" si="0"/>
        <v>56696.674236901243</v>
      </c>
      <c r="Z14" s="278">
        <f t="shared" si="1"/>
        <v>56430.815886556251</v>
      </c>
      <c r="AB14" s="278">
        <v>58165.769857002626</v>
      </c>
      <c r="AC14" s="278">
        <v>58000.165679806501</v>
      </c>
      <c r="AD14" s="278">
        <v>57920.535857948402</v>
      </c>
      <c r="AE14" s="278">
        <v>56696.674236901243</v>
      </c>
      <c r="AF14" s="278">
        <v>55768.449438918353</v>
      </c>
      <c r="AG14" s="278">
        <v>55389.76534818286</v>
      </c>
      <c r="AH14" s="278">
        <v>54924.887726263798</v>
      </c>
      <c r="AI14" s="278">
        <v>56430.815886556251</v>
      </c>
    </row>
    <row r="15" spans="2:35" x14ac:dyDescent="0.35">
      <c r="B15" s="24"/>
      <c r="C15" s="59"/>
      <c r="D15" s="59"/>
      <c r="E15" s="59"/>
      <c r="F15" s="59"/>
      <c r="G15" s="244"/>
      <c r="H15" s="244"/>
      <c r="I15" s="244"/>
      <c r="J15" s="244"/>
      <c r="K15" s="244"/>
      <c r="L15" s="244"/>
      <c r="M15" s="244"/>
      <c r="N15" s="244"/>
      <c r="O15" s="244"/>
      <c r="P15" s="244"/>
      <c r="Q15" s="244"/>
      <c r="R15" s="244"/>
      <c r="S15" s="244"/>
      <c r="T15" s="244"/>
      <c r="U15" s="244"/>
      <c r="V15" s="244"/>
      <c r="W15" s="60"/>
      <c r="X15" s="60"/>
      <c r="Y15" s="60"/>
      <c r="Z15" s="60"/>
      <c r="AB15" s="244"/>
      <c r="AC15" s="244"/>
      <c r="AD15" s="69"/>
      <c r="AE15" s="69"/>
      <c r="AF15" s="244"/>
      <c r="AG15" s="244"/>
      <c r="AH15" s="69"/>
      <c r="AI15" s="69"/>
    </row>
    <row r="16" spans="2:35" x14ac:dyDescent="0.35">
      <c r="B16" s="165" t="s">
        <v>459</v>
      </c>
      <c r="C16" s="61">
        <v>2001</v>
      </c>
      <c r="D16" s="61">
        <v>2002</v>
      </c>
      <c r="E16" s="61">
        <v>2003</v>
      </c>
      <c r="F16" s="61">
        <v>2004</v>
      </c>
      <c r="G16" s="236">
        <v>2005</v>
      </c>
      <c r="H16" s="236">
        <v>2006</v>
      </c>
      <c r="I16" s="236">
        <v>2007</v>
      </c>
      <c r="J16" s="236">
        <v>2008</v>
      </c>
      <c r="K16" s="236">
        <v>2009</v>
      </c>
      <c r="L16" s="236">
        <v>2010</v>
      </c>
      <c r="M16" s="236">
        <v>2011</v>
      </c>
      <c r="N16" s="236">
        <v>2012</v>
      </c>
      <c r="O16" s="236">
        <v>2013</v>
      </c>
      <c r="P16" s="236">
        <v>2014</v>
      </c>
      <c r="Q16" s="236">
        <v>2015</v>
      </c>
      <c r="R16" s="236">
        <v>2016</v>
      </c>
      <c r="S16" s="236">
        <v>2017</v>
      </c>
      <c r="T16" s="236">
        <v>2018</v>
      </c>
      <c r="U16" s="236">
        <v>2019</v>
      </c>
      <c r="V16" s="236">
        <v>2020</v>
      </c>
      <c r="W16" s="236">
        <v>2021</v>
      </c>
      <c r="X16" s="236">
        <v>2022</v>
      </c>
      <c r="Y16" s="237">
        <v>2023</v>
      </c>
      <c r="Z16" s="238">
        <v>2024</v>
      </c>
      <c r="AB16" s="239" t="s">
        <v>3</v>
      </c>
      <c r="AC16" s="239" t="s">
        <v>4</v>
      </c>
      <c r="AD16" s="239" t="s">
        <v>5</v>
      </c>
      <c r="AE16" s="239">
        <v>2023</v>
      </c>
      <c r="AF16" s="240" t="s">
        <v>6</v>
      </c>
      <c r="AG16" s="240" t="s">
        <v>7</v>
      </c>
      <c r="AH16" s="240" t="s">
        <v>8</v>
      </c>
      <c r="AI16" s="240">
        <v>2024</v>
      </c>
    </row>
    <row r="17" spans="1:44" x14ac:dyDescent="0.35">
      <c r="B17" s="15" t="s">
        <v>460</v>
      </c>
      <c r="C17" s="25" t="s">
        <v>14</v>
      </c>
      <c r="D17" s="25" t="s">
        <v>14</v>
      </c>
      <c r="E17" s="25" t="s">
        <v>14</v>
      </c>
      <c r="F17" s="103" t="s">
        <v>14</v>
      </c>
      <c r="G17" s="260">
        <v>4823.4024179999997</v>
      </c>
      <c r="H17" s="260">
        <v>5527.4440000000004</v>
      </c>
      <c r="I17" s="260">
        <v>6264.1460518399308</v>
      </c>
      <c r="J17" s="260">
        <v>6365.18</v>
      </c>
      <c r="K17" s="260">
        <v>7291.1509999999998</v>
      </c>
      <c r="L17" s="260">
        <v>7854.5579999999991</v>
      </c>
      <c r="M17" s="260">
        <v>8109.5339999999997</v>
      </c>
      <c r="N17" s="260">
        <v>8192.3539999999994</v>
      </c>
      <c r="O17" s="260">
        <v>8445.7559999999994</v>
      </c>
      <c r="P17" s="260">
        <v>8681.4650000000001</v>
      </c>
      <c r="Q17" s="260">
        <v>8669.7749999999996</v>
      </c>
      <c r="R17" s="260">
        <v>9406.2870000000003</v>
      </c>
      <c r="S17" s="260">
        <v>9545.9380000000001</v>
      </c>
      <c r="T17" s="260">
        <v>8968.1779999999999</v>
      </c>
      <c r="U17" s="260">
        <v>8858.1869999999999</v>
      </c>
      <c r="V17" s="260">
        <v>9582.6551040250761</v>
      </c>
      <c r="W17" s="260">
        <v>9322.8087895600383</v>
      </c>
      <c r="X17" s="260">
        <v>8883.4486980405072</v>
      </c>
      <c r="Y17" s="260">
        <f>AE17</f>
        <v>11552.638664365235</v>
      </c>
      <c r="Z17" s="260">
        <f>AI17</f>
        <v>11548.031738774082</v>
      </c>
      <c r="AB17" s="260">
        <v>11058.200544755735</v>
      </c>
      <c r="AC17" s="260">
        <v>10696.923733136031</v>
      </c>
      <c r="AD17" s="260">
        <v>11455.53375064138</v>
      </c>
      <c r="AE17" s="260">
        <v>11552.638664365235</v>
      </c>
      <c r="AF17" s="260">
        <v>11845.305252245704</v>
      </c>
      <c r="AG17" s="260">
        <v>11337.707810825876</v>
      </c>
      <c r="AH17" s="260">
        <v>11527.153929427299</v>
      </c>
      <c r="AI17" s="260">
        <v>11548.031738774082</v>
      </c>
    </row>
    <row r="18" spans="1:44" x14ac:dyDescent="0.35">
      <c r="B18" s="15" t="s">
        <v>64</v>
      </c>
      <c r="C18" s="25" t="s">
        <v>14</v>
      </c>
      <c r="D18" s="25" t="s">
        <v>14</v>
      </c>
      <c r="E18" s="25" t="s">
        <v>14</v>
      </c>
      <c r="F18" s="103" t="s">
        <v>14</v>
      </c>
      <c r="G18" s="260">
        <v>1287.7629069999998</v>
      </c>
      <c r="H18" s="260">
        <v>945.66099999999994</v>
      </c>
      <c r="I18" s="260">
        <v>986.62606000000005</v>
      </c>
      <c r="J18" s="260">
        <v>2181.7289999999998</v>
      </c>
      <c r="K18" s="260">
        <v>2687.5369999999998</v>
      </c>
      <c r="L18" s="260">
        <v>2930.4009999999998</v>
      </c>
      <c r="M18" s="260">
        <v>3277.2449999999999</v>
      </c>
      <c r="N18" s="260">
        <v>3239.3139999999999</v>
      </c>
      <c r="O18" s="260">
        <v>3082.1460000000002</v>
      </c>
      <c r="P18" s="260">
        <v>3287.6790000000001</v>
      </c>
      <c r="Q18" s="260">
        <v>3451.7179999999998</v>
      </c>
      <c r="R18" s="260">
        <v>4330.085</v>
      </c>
      <c r="S18" s="260">
        <v>3934.3220000000001</v>
      </c>
      <c r="T18" s="260">
        <v>3932.1489999999999</v>
      </c>
      <c r="U18" s="260">
        <v>3773.826</v>
      </c>
      <c r="V18" s="260">
        <v>3488.3204970000002</v>
      </c>
      <c r="W18" s="260">
        <v>4654.7564893659946</v>
      </c>
      <c r="X18" s="260">
        <v>4951.1588076983207</v>
      </c>
      <c r="Y18" s="260">
        <f>AE18</f>
        <v>5104.1638684877853</v>
      </c>
      <c r="Z18" s="260">
        <f>AI18</f>
        <v>4657.2917769738415</v>
      </c>
      <c r="AB18" s="260">
        <v>5793.195758216948</v>
      </c>
      <c r="AC18" s="260">
        <v>5934.205998297849</v>
      </c>
      <c r="AD18" s="260">
        <v>5229.1497647648566</v>
      </c>
      <c r="AE18" s="260">
        <v>5104.1638684877853</v>
      </c>
      <c r="AF18" s="260">
        <v>5222.1701382761294</v>
      </c>
      <c r="AG18" s="260">
        <v>5216.6874017136824</v>
      </c>
      <c r="AH18" s="260">
        <v>5156.0851374992644</v>
      </c>
      <c r="AI18" s="260">
        <v>4657.2917769738415</v>
      </c>
    </row>
    <row r="19" spans="1:44" x14ac:dyDescent="0.35">
      <c r="B19" s="66" t="s">
        <v>76</v>
      </c>
      <c r="C19" s="67" t="s">
        <v>14</v>
      </c>
      <c r="D19" s="67" t="s">
        <v>14</v>
      </c>
      <c r="E19" s="67" t="s">
        <v>14</v>
      </c>
      <c r="F19" s="139" t="s">
        <v>14</v>
      </c>
      <c r="G19" s="278">
        <v>6111.1653249999999</v>
      </c>
      <c r="H19" s="278">
        <v>6473.1050000000005</v>
      </c>
      <c r="I19" s="278">
        <v>7250.7721099999999</v>
      </c>
      <c r="J19" s="278">
        <v>8546.9089999999997</v>
      </c>
      <c r="K19" s="278">
        <v>9978.6880000000001</v>
      </c>
      <c r="L19" s="278">
        <v>10784.958999999999</v>
      </c>
      <c r="M19" s="278">
        <v>11386.778999999999</v>
      </c>
      <c r="N19" s="278">
        <v>11431.668</v>
      </c>
      <c r="O19" s="278">
        <v>11527.902</v>
      </c>
      <c r="P19" s="278">
        <v>11969.144</v>
      </c>
      <c r="Q19" s="278">
        <v>12121.492999999999</v>
      </c>
      <c r="R19" s="278">
        <v>13736.371999999999</v>
      </c>
      <c r="S19" s="278">
        <v>13480.26</v>
      </c>
      <c r="T19" s="278">
        <v>12900.326999999999</v>
      </c>
      <c r="U19" s="278">
        <v>12632.012999999999</v>
      </c>
      <c r="V19" s="278">
        <v>13070.975601</v>
      </c>
      <c r="W19" s="278">
        <v>13977.565278926037</v>
      </c>
      <c r="X19" s="278">
        <v>13834.607505738835</v>
      </c>
      <c r="Y19" s="278">
        <f>AE19</f>
        <v>16656.80253285302</v>
      </c>
      <c r="Z19" s="278">
        <f>AI19</f>
        <v>16205.323515747908</v>
      </c>
      <c r="AB19" s="278">
        <v>16851.396302972684</v>
      </c>
      <c r="AC19" s="278">
        <v>16631.129731433884</v>
      </c>
      <c r="AD19" s="278">
        <v>16684.683515406228</v>
      </c>
      <c r="AE19" s="278">
        <v>16656.80253285302</v>
      </c>
      <c r="AF19" s="278">
        <v>17067.475390521839</v>
      </c>
      <c r="AG19" s="278">
        <v>16554.395212539555</v>
      </c>
      <c r="AH19" s="278">
        <v>16683.239066926551</v>
      </c>
      <c r="AI19" s="278">
        <v>16205.323515747908</v>
      </c>
    </row>
    <row r="20" spans="1:44" x14ac:dyDescent="0.35">
      <c r="B20" s="24"/>
      <c r="C20" s="59"/>
      <c r="D20" s="59"/>
      <c r="E20" s="59"/>
      <c r="F20" s="59"/>
      <c r="G20" s="244"/>
      <c r="H20" s="244"/>
      <c r="I20" s="244"/>
      <c r="J20" s="244"/>
      <c r="K20" s="244"/>
      <c r="L20" s="244"/>
      <c r="M20" s="244"/>
      <c r="N20" s="244"/>
      <c r="O20" s="244"/>
      <c r="P20" s="244"/>
      <c r="Q20" s="244"/>
      <c r="R20" s="244"/>
      <c r="S20" s="244"/>
      <c r="T20" s="244"/>
      <c r="U20" s="244"/>
      <c r="V20" s="244"/>
      <c r="W20" s="60"/>
      <c r="X20" s="60"/>
      <c r="Y20" s="60"/>
      <c r="Z20" s="60"/>
      <c r="AB20" s="244"/>
      <c r="AC20" s="244"/>
      <c r="AD20" s="69"/>
      <c r="AE20" s="69"/>
      <c r="AF20" s="244"/>
      <c r="AG20" s="244"/>
      <c r="AH20" s="69"/>
      <c r="AI20" s="69"/>
    </row>
    <row r="21" spans="1:44" x14ac:dyDescent="0.35">
      <c r="B21" s="163" t="s">
        <v>461</v>
      </c>
      <c r="C21" s="61">
        <v>2001</v>
      </c>
      <c r="D21" s="61">
        <v>2002</v>
      </c>
      <c r="E21" s="61">
        <v>2003</v>
      </c>
      <c r="F21" s="61">
        <v>2004</v>
      </c>
      <c r="G21" s="236">
        <v>2005</v>
      </c>
      <c r="H21" s="236">
        <v>2006</v>
      </c>
      <c r="I21" s="236">
        <v>2007</v>
      </c>
      <c r="J21" s="236">
        <v>2008</v>
      </c>
      <c r="K21" s="236">
        <v>2009</v>
      </c>
      <c r="L21" s="236">
        <v>2010</v>
      </c>
      <c r="M21" s="236">
        <v>2011</v>
      </c>
      <c r="N21" s="236">
        <v>2012</v>
      </c>
      <c r="O21" s="236">
        <v>2013</v>
      </c>
      <c r="P21" s="236">
        <v>2014</v>
      </c>
      <c r="Q21" s="236">
        <v>2015</v>
      </c>
      <c r="R21" s="236">
        <v>2016</v>
      </c>
      <c r="S21" s="236">
        <v>2017</v>
      </c>
      <c r="T21" s="236">
        <v>2018</v>
      </c>
      <c r="U21" s="236">
        <v>2019</v>
      </c>
      <c r="V21" s="236">
        <v>2020</v>
      </c>
      <c r="W21" s="236">
        <v>2021</v>
      </c>
      <c r="X21" s="236">
        <v>2022</v>
      </c>
      <c r="Y21" s="237">
        <v>2023</v>
      </c>
      <c r="Z21" s="238">
        <v>2024</v>
      </c>
      <c r="AB21" s="239" t="s">
        <v>3</v>
      </c>
      <c r="AC21" s="239" t="s">
        <v>4</v>
      </c>
      <c r="AD21" s="239" t="s">
        <v>5</v>
      </c>
      <c r="AE21" s="239">
        <v>2023</v>
      </c>
      <c r="AF21" s="240" t="s">
        <v>6</v>
      </c>
      <c r="AG21" s="240" t="s">
        <v>7</v>
      </c>
      <c r="AH21" s="240" t="s">
        <v>8</v>
      </c>
      <c r="AI21" s="240">
        <v>2024</v>
      </c>
    </row>
    <row r="22" spans="1:44" x14ac:dyDescent="0.35">
      <c r="B22" s="15" t="s">
        <v>462</v>
      </c>
      <c r="C22" s="25" t="str">
        <f>IFERROR(C23+C24,"-")</f>
        <v>-</v>
      </c>
      <c r="D22" s="25" t="str">
        <f>IFERROR(D23+D24,"-")</f>
        <v>-</v>
      </c>
      <c r="E22" s="25" t="str">
        <f>IFERROR(E23+E24,"-")</f>
        <v>-</v>
      </c>
      <c r="F22" s="25" t="str">
        <f t="shared" ref="F22:P22" si="2">IFERROR(F23+F24,"-")</f>
        <v>-</v>
      </c>
      <c r="G22" s="260">
        <f t="shared" si="2"/>
        <v>10584.300207</v>
      </c>
      <c r="H22" s="260">
        <f t="shared" si="2"/>
        <v>10153.049999999999</v>
      </c>
      <c r="I22" s="260">
        <f t="shared" si="2"/>
        <v>12605.992259999999</v>
      </c>
      <c r="J22" s="260">
        <f t="shared" si="2"/>
        <v>14686.325000000001</v>
      </c>
      <c r="K22" s="260">
        <f t="shared" si="2"/>
        <v>16280.98</v>
      </c>
      <c r="L22" s="260">
        <f t="shared" si="2"/>
        <v>17891.646000000001</v>
      </c>
      <c r="M22" s="260">
        <f t="shared" si="2"/>
        <v>18785.109</v>
      </c>
      <c r="N22" s="260">
        <f t="shared" si="2"/>
        <v>20523.227999999999</v>
      </c>
      <c r="O22" s="260">
        <f t="shared" si="2"/>
        <v>19758.809000000001</v>
      </c>
      <c r="P22" s="260">
        <f t="shared" si="2"/>
        <v>20298.183000000001</v>
      </c>
      <c r="Q22" s="260">
        <f>IFERROR(Q23+Q24,"-")</f>
        <v>19270.54</v>
      </c>
      <c r="R22" s="260">
        <v>18026.675999999999</v>
      </c>
      <c r="S22" s="260">
        <v>16917.764999999999</v>
      </c>
      <c r="T22" s="260">
        <v>16084.898999999999</v>
      </c>
      <c r="U22" s="260">
        <v>16571.469000000001</v>
      </c>
      <c r="V22" s="260">
        <v>16286.763396119997</v>
      </c>
      <c r="W22" s="260">
        <v>16817.935141414997</v>
      </c>
      <c r="X22" s="260">
        <v>20022.473545859331</v>
      </c>
      <c r="Y22" s="260">
        <f t="shared" ref="Y22:Y32" si="3">AE22</f>
        <v>20632.690643095404</v>
      </c>
      <c r="Z22" s="260">
        <f t="shared" ref="Z22:Z32" si="4">AI22</f>
        <v>21650.834751324794</v>
      </c>
      <c r="AB22" s="260">
        <v>19153.3541668826</v>
      </c>
      <c r="AC22" s="260">
        <v>20365.321218979425</v>
      </c>
      <c r="AD22" s="260">
        <v>20838.255680394683</v>
      </c>
      <c r="AE22" s="260">
        <v>20632.690643095404</v>
      </c>
      <c r="AF22" s="260">
        <v>20232.659642401082</v>
      </c>
      <c r="AG22" s="260">
        <v>21247.89980561932</v>
      </c>
      <c r="AH22" s="260">
        <v>21682.643149535579</v>
      </c>
      <c r="AI22" s="260">
        <v>21650.834751324794</v>
      </c>
    </row>
    <row r="23" spans="1:44" x14ac:dyDescent="0.35">
      <c r="B23" s="17" t="s">
        <v>463</v>
      </c>
      <c r="C23" s="102" t="s">
        <v>14</v>
      </c>
      <c r="D23" s="102" t="s">
        <v>14</v>
      </c>
      <c r="E23" s="102" t="s">
        <v>14</v>
      </c>
      <c r="F23" s="102" t="s">
        <v>14</v>
      </c>
      <c r="G23" s="279">
        <v>8600.7207670000007</v>
      </c>
      <c r="H23" s="279">
        <v>8624.6949999999997</v>
      </c>
      <c r="I23" s="279">
        <v>10659.3699</v>
      </c>
      <c r="J23" s="279">
        <v>10874.311</v>
      </c>
      <c r="K23" s="279">
        <v>13486.499</v>
      </c>
      <c r="L23" s="279">
        <v>14887.195</v>
      </c>
      <c r="M23" s="279">
        <v>15786.411</v>
      </c>
      <c r="N23" s="279">
        <v>16715.724999999999</v>
      </c>
      <c r="O23" s="279">
        <v>15600.723</v>
      </c>
      <c r="P23" s="279">
        <v>16400.827000000001</v>
      </c>
      <c r="Q23" s="279">
        <v>15653.876</v>
      </c>
      <c r="R23" s="279">
        <v>15550.272999999999</v>
      </c>
      <c r="S23" s="260">
        <v>15469.636</v>
      </c>
      <c r="T23" s="279">
        <v>13462.39</v>
      </c>
      <c r="U23" s="279">
        <v>13124.615</v>
      </c>
      <c r="V23" s="279">
        <v>14023.940408667995</v>
      </c>
      <c r="W23" s="279">
        <v>15299.587551628996</v>
      </c>
      <c r="X23" s="279">
        <v>15782.604305561636</v>
      </c>
      <c r="Y23" s="260">
        <f t="shared" si="3"/>
        <v>16728.11087113899</v>
      </c>
      <c r="Z23" s="260">
        <f t="shared" si="4"/>
        <v>18416.185506314116</v>
      </c>
      <c r="AB23" s="279">
        <v>15364.645465388061</v>
      </c>
      <c r="AC23" s="279">
        <v>16495.911705958009</v>
      </c>
      <c r="AD23" s="279">
        <v>15826.453469622655</v>
      </c>
      <c r="AE23" s="279">
        <v>16728.11087113899</v>
      </c>
      <c r="AF23" s="279">
        <v>17612.283279910363</v>
      </c>
      <c r="AG23" s="279">
        <v>17634.374806313303</v>
      </c>
      <c r="AH23" s="279">
        <v>18454.850330834084</v>
      </c>
      <c r="AI23" s="279">
        <v>18416.185506314116</v>
      </c>
    </row>
    <row r="24" spans="1:44" x14ac:dyDescent="0.35">
      <c r="B24" s="17" t="s">
        <v>464</v>
      </c>
      <c r="C24" s="102" t="s">
        <v>14</v>
      </c>
      <c r="D24" s="102" t="s">
        <v>14</v>
      </c>
      <c r="E24" s="102" t="s">
        <v>14</v>
      </c>
      <c r="F24" s="102" t="s">
        <v>14</v>
      </c>
      <c r="G24" s="279">
        <v>1983.57944</v>
      </c>
      <c r="H24" s="279">
        <v>1528.355</v>
      </c>
      <c r="I24" s="279">
        <v>1946.6223600000001</v>
      </c>
      <c r="J24" s="279">
        <v>3812.0140000000001</v>
      </c>
      <c r="K24" s="279">
        <v>2794.4810000000002</v>
      </c>
      <c r="L24" s="279">
        <v>3004.451</v>
      </c>
      <c r="M24" s="279">
        <v>2998.6979999999999</v>
      </c>
      <c r="N24" s="279">
        <v>3807.5030000000002</v>
      </c>
      <c r="O24" s="279">
        <v>4158.0860000000002</v>
      </c>
      <c r="P24" s="279">
        <v>3897.3560000000002</v>
      </c>
      <c r="Q24" s="279">
        <v>3616.6640000000002</v>
      </c>
      <c r="R24" s="279">
        <v>2476.4029999999998</v>
      </c>
      <c r="S24" s="279">
        <v>1448.1289999999999</v>
      </c>
      <c r="T24" s="279">
        <v>2622.509</v>
      </c>
      <c r="U24" s="279">
        <v>3446.8539999999998</v>
      </c>
      <c r="V24" s="279">
        <v>2262.8229874520011</v>
      </c>
      <c r="W24" s="279">
        <v>1518.347589786001</v>
      </c>
      <c r="X24" s="279">
        <v>4239.8692402976958</v>
      </c>
      <c r="Y24" s="260">
        <f t="shared" si="3"/>
        <v>3904.5797719564143</v>
      </c>
      <c r="Z24" s="260">
        <f t="shared" si="4"/>
        <v>3234.6492450106775</v>
      </c>
      <c r="AB24" s="279">
        <v>3788.7087014945382</v>
      </c>
      <c r="AC24" s="279">
        <v>3869.4095130214168</v>
      </c>
      <c r="AD24" s="279">
        <v>5011.802210772028</v>
      </c>
      <c r="AE24" s="279">
        <v>3904.5797719564143</v>
      </c>
      <c r="AF24" s="279">
        <v>2620.3763624907183</v>
      </c>
      <c r="AG24" s="279">
        <v>3613.524999306017</v>
      </c>
      <c r="AH24" s="279">
        <v>3227.7928187014945</v>
      </c>
      <c r="AI24" s="279">
        <v>3234.6492450106775</v>
      </c>
    </row>
    <row r="25" spans="1:44" x14ac:dyDescent="0.35">
      <c r="B25" s="15" t="s">
        <v>465</v>
      </c>
      <c r="C25" s="103" t="s">
        <v>14</v>
      </c>
      <c r="D25" s="103" t="s">
        <v>14</v>
      </c>
      <c r="E25" s="103" t="s">
        <v>14</v>
      </c>
      <c r="F25" s="103" t="s">
        <v>14</v>
      </c>
      <c r="G25" s="277" t="s">
        <v>14</v>
      </c>
      <c r="H25" s="277" t="s">
        <v>14</v>
      </c>
      <c r="I25" s="277" t="s">
        <v>14</v>
      </c>
      <c r="J25" s="277" t="s">
        <v>14</v>
      </c>
      <c r="K25" s="277" t="s">
        <v>14</v>
      </c>
      <c r="L25" s="277" t="s">
        <v>14</v>
      </c>
      <c r="M25" s="260">
        <v>1823.157802950175</v>
      </c>
      <c r="N25" s="260">
        <v>1933.425279726767</v>
      </c>
      <c r="O25" s="260">
        <v>1934.535057556641</v>
      </c>
      <c r="P25" s="260">
        <v>1880.272739681084</v>
      </c>
      <c r="Q25" s="260">
        <v>1823.4935823627636</v>
      </c>
      <c r="R25" s="260">
        <v>1726.8449534430399</v>
      </c>
      <c r="S25" s="279">
        <v>1522.2522320760522</v>
      </c>
      <c r="T25" s="260">
        <v>1407.3019999999999</v>
      </c>
      <c r="U25" s="260">
        <v>1311.6689999999999</v>
      </c>
      <c r="V25" s="260">
        <v>1342.3034143379996</v>
      </c>
      <c r="W25" s="260">
        <v>1119.7999979480001</v>
      </c>
      <c r="X25" s="260">
        <v>771.06640853061401</v>
      </c>
      <c r="Y25" s="260">
        <f t="shared" si="3"/>
        <v>664.86828014836419</v>
      </c>
      <c r="Z25" s="260">
        <f t="shared" si="4"/>
        <v>442.53849720685719</v>
      </c>
      <c r="AB25" s="260">
        <v>751.73485800130925</v>
      </c>
      <c r="AC25" s="260">
        <v>752.81757576672408</v>
      </c>
      <c r="AD25" s="260">
        <v>713.51414907676508</v>
      </c>
      <c r="AE25" s="260">
        <v>664.86828014836419</v>
      </c>
      <c r="AF25" s="260">
        <v>639.84006142708802</v>
      </c>
      <c r="AG25" s="260">
        <v>588.93812013471506</v>
      </c>
      <c r="AH25" s="260">
        <v>551.77202615319186</v>
      </c>
      <c r="AI25" s="260">
        <v>442.53849720685719</v>
      </c>
    </row>
    <row r="26" spans="1:44" x14ac:dyDescent="0.35">
      <c r="B26" s="15" t="s">
        <v>466</v>
      </c>
      <c r="C26" s="103" t="s">
        <v>14</v>
      </c>
      <c r="D26" s="103" t="s">
        <v>14</v>
      </c>
      <c r="E26" s="103" t="s">
        <v>14</v>
      </c>
      <c r="F26" s="103" t="s">
        <v>14</v>
      </c>
      <c r="G26" s="277" t="s">
        <v>14</v>
      </c>
      <c r="H26" s="277" t="s">
        <v>14</v>
      </c>
      <c r="I26" s="277" t="s">
        <v>14</v>
      </c>
      <c r="J26" s="277" t="s">
        <v>14</v>
      </c>
      <c r="K26" s="277" t="s">
        <v>14</v>
      </c>
      <c r="L26" s="277" t="s">
        <v>14</v>
      </c>
      <c r="M26" s="260">
        <v>1783.8612410052601</v>
      </c>
      <c r="N26" s="260">
        <v>1679.7532220403198</v>
      </c>
      <c r="O26" s="260">
        <v>1508.4952814734002</v>
      </c>
      <c r="P26" s="260">
        <v>1801.9629226835002</v>
      </c>
      <c r="Q26" s="260">
        <v>1164.7735773681009</v>
      </c>
      <c r="R26" s="260">
        <v>1520.2254885533271</v>
      </c>
      <c r="S26" s="260">
        <v>1249.1096941623409</v>
      </c>
      <c r="T26" s="260">
        <v>1269.2489999999998</v>
      </c>
      <c r="U26" s="260">
        <v>1286.9289884971899</v>
      </c>
      <c r="V26" s="260">
        <v>1134.4478748729994</v>
      </c>
      <c r="W26" s="260">
        <v>1528.1685471390001</v>
      </c>
      <c r="X26" s="260">
        <v>1413.7996134608481</v>
      </c>
      <c r="Y26" s="260">
        <f t="shared" si="3"/>
        <v>1419.0544196152082</v>
      </c>
      <c r="Z26" s="260">
        <f t="shared" si="4"/>
        <v>1451.7236421105454</v>
      </c>
      <c r="AB26" s="260">
        <v>1328.6110632156403</v>
      </c>
      <c r="AC26" s="260">
        <v>1313.420782703362</v>
      </c>
      <c r="AD26" s="260">
        <v>1333.3432773920422</v>
      </c>
      <c r="AE26" s="260">
        <v>1419.0544196152082</v>
      </c>
      <c r="AF26" s="260">
        <v>1370.6212624870866</v>
      </c>
      <c r="AG26" s="260">
        <v>1269.5972856194776</v>
      </c>
      <c r="AH26" s="260">
        <v>1174.0867400362743</v>
      </c>
      <c r="AI26" s="260">
        <v>1451.7236421105454</v>
      </c>
    </row>
    <row r="27" spans="1:44" x14ac:dyDescent="0.35">
      <c r="B27" s="14" t="s">
        <v>273</v>
      </c>
      <c r="C27" s="103" t="s">
        <v>14</v>
      </c>
      <c r="D27" s="103" t="s">
        <v>14</v>
      </c>
      <c r="E27" s="103" t="s">
        <v>14</v>
      </c>
      <c r="F27" s="103" t="s">
        <v>14</v>
      </c>
      <c r="G27" s="260">
        <v>2112.4942120000005</v>
      </c>
      <c r="H27" s="260">
        <v>2159.0329999999999</v>
      </c>
      <c r="I27" s="260">
        <v>376.04076000000003</v>
      </c>
      <c r="J27" s="260">
        <v>323.71899999999999</v>
      </c>
      <c r="K27" s="260">
        <v>342.755</v>
      </c>
      <c r="L27" s="260">
        <v>431.19400000000002</v>
      </c>
      <c r="M27" s="260">
        <v>415.149</v>
      </c>
      <c r="N27" s="260">
        <v>382.86599999999999</v>
      </c>
      <c r="O27" s="260">
        <v>381.67</v>
      </c>
      <c r="P27" s="260">
        <v>485.53899999999999</v>
      </c>
      <c r="Q27" s="260">
        <v>506.072</v>
      </c>
      <c r="R27" s="260">
        <v>671.49199999999996</v>
      </c>
      <c r="S27" s="260">
        <v>752.82899999999995</v>
      </c>
      <c r="T27" s="260">
        <v>1018.4449999999999</v>
      </c>
      <c r="U27" s="260">
        <v>1052.5170000000001</v>
      </c>
      <c r="V27" s="260">
        <v>1254.2591110000001</v>
      </c>
      <c r="W27" s="260">
        <v>1086.907587619</v>
      </c>
      <c r="X27" s="260">
        <v>973.34397805852939</v>
      </c>
      <c r="Y27" s="260">
        <f t="shared" si="3"/>
        <v>922.72731449250591</v>
      </c>
      <c r="Z27" s="260">
        <f t="shared" si="4"/>
        <v>1346.146472020142</v>
      </c>
      <c r="AB27" s="260">
        <v>986.91296565800201</v>
      </c>
      <c r="AC27" s="260">
        <v>1006.2701895460948</v>
      </c>
      <c r="AD27" s="260">
        <v>972.60581808117161</v>
      </c>
      <c r="AE27" s="260">
        <v>922.72731449250591</v>
      </c>
      <c r="AF27" s="260">
        <v>975.26993430881851</v>
      </c>
      <c r="AG27" s="260">
        <v>980.52429739836623</v>
      </c>
      <c r="AH27" s="260">
        <v>980.03652839002905</v>
      </c>
      <c r="AI27" s="260">
        <v>1346.146472020142</v>
      </c>
    </row>
    <row r="28" spans="1:44" x14ac:dyDescent="0.35">
      <c r="B28" s="3" t="s">
        <v>467</v>
      </c>
      <c r="C28" s="103" t="s">
        <v>14</v>
      </c>
      <c r="D28" s="103" t="s">
        <v>14</v>
      </c>
      <c r="E28" s="103" t="s">
        <v>14</v>
      </c>
      <c r="F28" s="103" t="s">
        <v>14</v>
      </c>
      <c r="G28" s="260">
        <v>369.72161399999999</v>
      </c>
      <c r="H28" s="260">
        <v>557.26900000000001</v>
      </c>
      <c r="I28" s="260">
        <v>688.11643000000004</v>
      </c>
      <c r="J28" s="260">
        <v>655.947</v>
      </c>
      <c r="K28" s="260">
        <v>758.89300000000003</v>
      </c>
      <c r="L28" s="260">
        <v>856.072</v>
      </c>
      <c r="M28" s="260">
        <v>1500.808</v>
      </c>
      <c r="N28" s="260">
        <v>1319.7919999999999</v>
      </c>
      <c r="O28" s="260">
        <v>1333.172</v>
      </c>
      <c r="P28" s="260">
        <v>1220.5650000000001</v>
      </c>
      <c r="Q28" s="260">
        <v>1312.3630000000001</v>
      </c>
      <c r="R28" s="260">
        <v>1675.665</v>
      </c>
      <c r="S28" s="260">
        <v>1029.9880000000001</v>
      </c>
      <c r="T28" s="260">
        <v>1238.4270000000001</v>
      </c>
      <c r="U28" s="260">
        <v>1120.5519999999999</v>
      </c>
      <c r="V28" s="260">
        <v>1392.6188079999999</v>
      </c>
      <c r="W28" s="260">
        <v>1696.1257241559997</v>
      </c>
      <c r="X28" s="260">
        <v>2424.945590994374</v>
      </c>
      <c r="Y28" s="260">
        <f t="shared" si="3"/>
        <v>2351.8808992759737</v>
      </c>
      <c r="Z28" s="260">
        <f t="shared" si="4"/>
        <v>2178.3677381284147</v>
      </c>
      <c r="AB28" s="260">
        <v>2817.3726306100743</v>
      </c>
      <c r="AC28" s="260">
        <v>2820.4213792011633</v>
      </c>
      <c r="AD28" s="260">
        <v>2735.9025543828056</v>
      </c>
      <c r="AE28" s="260">
        <v>2351.8808992759737</v>
      </c>
      <c r="AF28" s="260">
        <v>2618.9311606639212</v>
      </c>
      <c r="AG28" s="260">
        <v>2547.8269141626811</v>
      </c>
      <c r="AH28" s="260">
        <v>2536.6305202039521</v>
      </c>
      <c r="AI28" s="260">
        <v>2178.3677381284147</v>
      </c>
    </row>
    <row r="29" spans="1:44" x14ac:dyDescent="0.35">
      <c r="B29" s="18" t="s">
        <v>468</v>
      </c>
      <c r="C29" s="103" t="s">
        <v>14</v>
      </c>
      <c r="D29" s="103" t="s">
        <v>14</v>
      </c>
      <c r="E29" s="103" t="s">
        <v>14</v>
      </c>
      <c r="F29" s="103" t="s">
        <v>14</v>
      </c>
      <c r="G29" s="277" t="s">
        <v>14</v>
      </c>
      <c r="H29" s="277" t="s">
        <v>14</v>
      </c>
      <c r="I29" s="277" t="s">
        <v>14</v>
      </c>
      <c r="J29" s="277" t="s">
        <v>14</v>
      </c>
      <c r="K29" s="277" t="s">
        <v>14</v>
      </c>
      <c r="L29" s="277" t="s">
        <v>14</v>
      </c>
      <c r="M29" s="280" t="s">
        <v>14</v>
      </c>
      <c r="N29" s="280" t="s">
        <v>14</v>
      </c>
      <c r="O29" s="280" t="s">
        <v>14</v>
      </c>
      <c r="P29" s="280" t="s">
        <v>14</v>
      </c>
      <c r="Q29" s="260">
        <v>791.44378602739903</v>
      </c>
      <c r="R29" s="260">
        <v>819.19896940127273</v>
      </c>
      <c r="S29" s="260">
        <v>914.61182589935879</v>
      </c>
      <c r="T29" s="260">
        <v>962</v>
      </c>
      <c r="U29" s="260">
        <v>1002.85501150281</v>
      </c>
      <c r="V29" s="260">
        <v>799.09438465599987</v>
      </c>
      <c r="W29" s="260">
        <v>731.57260185200005</v>
      </c>
      <c r="X29" s="260">
        <v>798.36288313852606</v>
      </c>
      <c r="Y29" s="260">
        <f t="shared" si="3"/>
        <v>769.19101319384788</v>
      </c>
      <c r="Z29" s="260">
        <f t="shared" si="4"/>
        <v>1521.0112466570317</v>
      </c>
      <c r="AB29" s="260">
        <v>779.51939808046086</v>
      </c>
      <c r="AC29" s="260">
        <v>771.8353273686231</v>
      </c>
      <c r="AD29" s="260">
        <v>787.49030366629916</v>
      </c>
      <c r="AE29" s="260">
        <v>769.19101319384788</v>
      </c>
      <c r="AF29" s="260">
        <v>806.20992811633892</v>
      </c>
      <c r="AG29" s="260">
        <v>958.64917757322382</v>
      </c>
      <c r="AH29" s="260">
        <v>1059.0761487462503</v>
      </c>
      <c r="AI29" s="260">
        <v>1521.0112466570317</v>
      </c>
    </row>
    <row r="30" spans="1:44" x14ac:dyDescent="0.35">
      <c r="B30" s="15" t="s">
        <v>469</v>
      </c>
      <c r="C30" s="103" t="s">
        <v>14</v>
      </c>
      <c r="D30" s="103" t="s">
        <v>14</v>
      </c>
      <c r="E30" s="103" t="s">
        <v>14</v>
      </c>
      <c r="F30" s="103" t="s">
        <v>14</v>
      </c>
      <c r="G30" s="260">
        <v>4855.2935734592511</v>
      </c>
      <c r="H30" s="260">
        <v>6064.6560000000009</v>
      </c>
      <c r="I30" s="260">
        <v>10950.571110000001</v>
      </c>
      <c r="J30" s="260">
        <v>11496.194</v>
      </c>
      <c r="K30" s="260">
        <v>12900.241</v>
      </c>
      <c r="L30" s="260">
        <v>10524.982</v>
      </c>
      <c r="M30" s="260">
        <v>5572.7650000000003</v>
      </c>
      <c r="N30" s="260">
        <v>5357.1120000000001</v>
      </c>
      <c r="O30" s="260">
        <v>5620.9539999999997</v>
      </c>
      <c r="P30" s="260">
        <v>5217.3500000000004</v>
      </c>
      <c r="Q30" s="260">
        <v>5546.7879999999996</v>
      </c>
      <c r="R30" s="260">
        <v>5907.2709999999997</v>
      </c>
      <c r="S30" s="260">
        <v>6208.232</v>
      </c>
      <c r="T30" s="260">
        <v>6746.3109999999997</v>
      </c>
      <c r="U30" s="260">
        <v>7383.6419999999998</v>
      </c>
      <c r="V30" s="260">
        <v>7990.9552249999997</v>
      </c>
      <c r="W30" s="260">
        <v>14036.077377470005</v>
      </c>
      <c r="X30" s="260">
        <v>18577.811175636714</v>
      </c>
      <c r="Y30" s="260">
        <f t="shared" si="3"/>
        <v>13279.459132475156</v>
      </c>
      <c r="Z30" s="260">
        <f t="shared" si="4"/>
        <v>11634.870060359452</v>
      </c>
      <c r="AB30" s="260">
        <v>15496.868469005065</v>
      </c>
      <c r="AC30" s="260">
        <v>14338.949478917391</v>
      </c>
      <c r="AD30" s="260">
        <v>13854.740556317967</v>
      </c>
      <c r="AE30" s="260">
        <v>13279.459132475156</v>
      </c>
      <c r="AF30" s="260">
        <v>12057.442078083166</v>
      </c>
      <c r="AG30" s="260">
        <v>11241.934533192743</v>
      </c>
      <c r="AH30" s="260">
        <v>10257.403548450231</v>
      </c>
      <c r="AI30" s="260">
        <v>11634.870060359452</v>
      </c>
    </row>
    <row r="31" spans="1:44" s="56" customFormat="1" x14ac:dyDescent="0.35">
      <c r="A31"/>
      <c r="B31" s="17" t="s">
        <v>470</v>
      </c>
      <c r="C31" s="102" t="s">
        <v>14</v>
      </c>
      <c r="D31" s="102" t="s">
        <v>14</v>
      </c>
      <c r="E31" s="102" t="s">
        <v>14</v>
      </c>
      <c r="F31" s="102" t="s">
        <v>14</v>
      </c>
      <c r="G31" s="280" t="s">
        <v>14</v>
      </c>
      <c r="H31" s="280" t="s">
        <v>14</v>
      </c>
      <c r="I31" s="280" t="s">
        <v>14</v>
      </c>
      <c r="J31" s="280" t="s">
        <v>14</v>
      </c>
      <c r="K31" s="280" t="s">
        <v>14</v>
      </c>
      <c r="L31" s="280" t="s">
        <v>14</v>
      </c>
      <c r="M31" s="280" t="s">
        <v>14</v>
      </c>
      <c r="N31" s="280" t="s">
        <v>14</v>
      </c>
      <c r="O31" s="280" t="s">
        <v>14</v>
      </c>
      <c r="P31" s="280" t="s">
        <v>14</v>
      </c>
      <c r="Q31" s="280" t="s">
        <v>14</v>
      </c>
      <c r="R31" s="279" t="s">
        <v>14</v>
      </c>
      <c r="S31" s="280" t="s">
        <v>14</v>
      </c>
      <c r="T31" s="280" t="s">
        <v>14</v>
      </c>
      <c r="U31" s="280" t="s">
        <v>14</v>
      </c>
      <c r="V31" s="280">
        <v>1055.6775510909999</v>
      </c>
      <c r="W31" s="279">
        <v>1049.4481511840002</v>
      </c>
      <c r="X31" s="279">
        <v>1387.7924409182303</v>
      </c>
      <c r="Y31" s="279">
        <f t="shared" si="3"/>
        <v>1312.7302775574331</v>
      </c>
      <c r="Z31" s="279">
        <f t="shared" si="4"/>
        <v>1322.152758556743</v>
      </c>
      <c r="AA31" s="254"/>
      <c r="AB31" s="279">
        <v>1373.5698368327553</v>
      </c>
      <c r="AC31" s="279">
        <v>1357.9660853476248</v>
      </c>
      <c r="AD31" s="279">
        <v>1423.9437761743091</v>
      </c>
      <c r="AE31" s="279">
        <v>1312.7302775574331</v>
      </c>
      <c r="AF31" s="279">
        <v>1310.8528404789392</v>
      </c>
      <c r="AG31" s="279">
        <v>1282.4660191490441</v>
      </c>
      <c r="AH31" s="279">
        <v>1222.6630194759807</v>
      </c>
      <c r="AI31" s="279">
        <v>1322.152758556743</v>
      </c>
      <c r="AJ31" s="254"/>
      <c r="AK31" s="254"/>
      <c r="AL31" s="254"/>
      <c r="AM31" s="254"/>
      <c r="AN31" s="254"/>
      <c r="AO31" s="254"/>
      <c r="AP31" s="254"/>
      <c r="AQ31" s="254"/>
      <c r="AR31" s="254"/>
    </row>
    <row r="32" spans="1:44" x14ac:dyDescent="0.35">
      <c r="B32" s="66" t="s">
        <v>77</v>
      </c>
      <c r="C32" s="139" t="s">
        <v>14</v>
      </c>
      <c r="D32" s="139" t="s">
        <v>14</v>
      </c>
      <c r="E32" s="139" t="s">
        <v>14</v>
      </c>
      <c r="F32" s="139" t="s">
        <v>14</v>
      </c>
      <c r="G32" s="278">
        <v>17921.80960645925</v>
      </c>
      <c r="H32" s="278">
        <v>18934.007999999998</v>
      </c>
      <c r="I32" s="278">
        <v>24620.720560000002</v>
      </c>
      <c r="J32" s="278">
        <v>27162.184999999998</v>
      </c>
      <c r="K32" s="278">
        <v>30282.868999999999</v>
      </c>
      <c r="L32" s="278">
        <v>29703.894</v>
      </c>
      <c r="M32" s="278">
        <v>29880.850043955437</v>
      </c>
      <c r="N32" s="278">
        <v>31196.176501767084</v>
      </c>
      <c r="O32" s="278">
        <v>30537.635339030036</v>
      </c>
      <c r="P32" s="278">
        <v>30903.872662364585</v>
      </c>
      <c r="Q32" s="278">
        <v>30415.473945758265</v>
      </c>
      <c r="R32" s="278">
        <v>30347.373411397639</v>
      </c>
      <c r="S32" s="278">
        <v>28594.787752137752</v>
      </c>
      <c r="T32" s="278">
        <v>28726.633000000002</v>
      </c>
      <c r="U32" s="278">
        <v>29729.632999999998</v>
      </c>
      <c r="V32" s="278">
        <v>30200.442214000002</v>
      </c>
      <c r="W32" s="278">
        <v>37016.586977599029</v>
      </c>
      <c r="X32" s="278">
        <v>44981.803195678927</v>
      </c>
      <c r="Y32" s="278">
        <f t="shared" si="3"/>
        <v>40039.871702296477</v>
      </c>
      <c r="Z32" s="278">
        <f t="shared" si="4"/>
        <v>40225.492407807236</v>
      </c>
      <c r="AB32" s="278">
        <v>41314.373551453144</v>
      </c>
      <c r="AC32" s="278">
        <v>41369.035952482809</v>
      </c>
      <c r="AD32" s="278">
        <v>41235.852339311707</v>
      </c>
      <c r="AE32" s="278">
        <v>40039.871702296477</v>
      </c>
      <c r="AF32" s="278">
        <v>38700.974067487579</v>
      </c>
      <c r="AG32" s="278">
        <v>38835.37013370057</v>
      </c>
      <c r="AH32" s="278">
        <v>38241.648661515501</v>
      </c>
      <c r="AI32" s="278">
        <v>40225.492407807236</v>
      </c>
    </row>
    <row r="33" spans="2:44" x14ac:dyDescent="0.35">
      <c r="B33" s="24"/>
      <c r="C33" s="26"/>
      <c r="D33" s="26"/>
      <c r="E33" s="26"/>
      <c r="F33" s="26"/>
      <c r="G33" s="269"/>
      <c r="H33" s="269"/>
      <c r="I33" s="269"/>
      <c r="J33" s="269"/>
      <c r="K33" s="269"/>
      <c r="L33" s="269"/>
      <c r="M33" s="278"/>
      <c r="N33" s="278"/>
      <c r="O33" s="269"/>
      <c r="P33" s="269"/>
      <c r="Q33" s="269"/>
      <c r="R33" s="269"/>
      <c r="S33" s="269"/>
      <c r="T33" s="281"/>
      <c r="U33" s="281"/>
      <c r="V33" s="281"/>
      <c r="W33" s="70"/>
      <c r="X33" s="70"/>
      <c r="AE33" s="70"/>
      <c r="AF33" s="70"/>
    </row>
    <row r="34" spans="2:44" x14ac:dyDescent="0.35">
      <c r="B34" s="66" t="s">
        <v>471</v>
      </c>
      <c r="C34" s="139" t="s">
        <v>14</v>
      </c>
      <c r="D34" s="139" t="s">
        <v>14</v>
      </c>
      <c r="E34" s="139" t="s">
        <v>14</v>
      </c>
      <c r="F34" s="139" t="s">
        <v>14</v>
      </c>
      <c r="G34" s="278">
        <v>24032.974931459248</v>
      </c>
      <c r="H34" s="278">
        <v>25407.112999999998</v>
      </c>
      <c r="I34" s="278">
        <v>31871.49267</v>
      </c>
      <c r="J34" s="278">
        <v>35709.093999999997</v>
      </c>
      <c r="K34" s="278">
        <v>40261.557000000001</v>
      </c>
      <c r="L34" s="278">
        <v>40488.853000000003</v>
      </c>
      <c r="M34" s="278">
        <v>41267.629043955436</v>
      </c>
      <c r="N34" s="278">
        <v>42627.844501767082</v>
      </c>
      <c r="O34" s="278">
        <v>42065.537339030037</v>
      </c>
      <c r="P34" s="278">
        <v>42873.016662364585</v>
      </c>
      <c r="Q34" s="278">
        <v>42536.966945758264</v>
      </c>
      <c r="R34" s="278">
        <v>44083.745411397642</v>
      </c>
      <c r="S34" s="278">
        <v>42075.047752137754</v>
      </c>
      <c r="T34" s="282">
        <v>41626.959999999999</v>
      </c>
      <c r="U34" s="282">
        <v>42361.645999999993</v>
      </c>
      <c r="V34" s="282">
        <v>43271.417815000001</v>
      </c>
      <c r="W34" s="282">
        <v>50994.152256525107</v>
      </c>
      <c r="X34" s="282">
        <v>58816.410701417772</v>
      </c>
      <c r="Y34" s="282">
        <f>AE34</f>
        <v>56696.674235149447</v>
      </c>
      <c r="Z34" s="282">
        <f>AI34</f>
        <v>56430.815923555165</v>
      </c>
      <c r="AB34" s="282">
        <v>58165.76985442578</v>
      </c>
      <c r="AC34" s="282">
        <v>58000.16568391669</v>
      </c>
      <c r="AD34" s="282">
        <v>57920.535854717979</v>
      </c>
      <c r="AE34" s="282">
        <v>56696.674235149447</v>
      </c>
      <c r="AF34" s="282">
        <v>55768.449458009483</v>
      </c>
      <c r="AG34" s="282">
        <v>55389.765346240158</v>
      </c>
      <c r="AH34" s="491">
        <v>54924.887728442074</v>
      </c>
      <c r="AI34" s="491">
        <v>56430.815923555165</v>
      </c>
    </row>
    <row r="35" spans="2:44" x14ac:dyDescent="0.35">
      <c r="B35" s="24"/>
      <c r="C35" s="59"/>
      <c r="D35" s="59"/>
      <c r="E35" s="59"/>
      <c r="F35" s="59"/>
      <c r="G35" s="244"/>
      <c r="H35" s="244"/>
      <c r="I35" s="244"/>
      <c r="J35" s="244"/>
      <c r="K35" s="244"/>
      <c r="L35" s="244"/>
      <c r="M35" s="244"/>
      <c r="N35" s="244"/>
      <c r="O35" s="244"/>
      <c r="P35" s="244"/>
      <c r="Q35" s="244"/>
      <c r="R35" s="244"/>
      <c r="S35" s="244"/>
      <c r="T35" s="244"/>
      <c r="U35" s="244"/>
      <c r="V35" s="244"/>
      <c r="W35" s="60"/>
      <c r="X35" s="60"/>
      <c r="Y35" s="60"/>
      <c r="Z35" s="60"/>
      <c r="AB35" s="244"/>
      <c r="AC35" s="244"/>
      <c r="AD35" s="69"/>
      <c r="AE35" s="69"/>
      <c r="AF35" s="244"/>
      <c r="AG35" s="244"/>
      <c r="AH35" s="69"/>
      <c r="AI35" s="69"/>
    </row>
    <row r="36" spans="2:44" x14ac:dyDescent="0.35">
      <c r="B36" s="166" t="s">
        <v>65</v>
      </c>
      <c r="C36" s="61">
        <v>2001</v>
      </c>
      <c r="D36" s="61">
        <v>2002</v>
      </c>
      <c r="E36" s="61">
        <v>2003</v>
      </c>
      <c r="F36" s="61">
        <v>2004</v>
      </c>
      <c r="G36" s="236">
        <v>2005</v>
      </c>
      <c r="H36" s="236">
        <v>2006</v>
      </c>
      <c r="I36" s="236">
        <v>2007</v>
      </c>
      <c r="J36" s="236">
        <v>2008</v>
      </c>
      <c r="K36" s="236">
        <v>2009</v>
      </c>
      <c r="L36" s="236">
        <v>2010</v>
      </c>
      <c r="M36" s="236">
        <v>2011</v>
      </c>
      <c r="N36" s="236">
        <v>2012</v>
      </c>
      <c r="O36" s="236">
        <v>2013</v>
      </c>
      <c r="P36" s="236">
        <v>2014</v>
      </c>
      <c r="Q36" s="236">
        <v>2015</v>
      </c>
      <c r="R36" s="236">
        <v>2016</v>
      </c>
      <c r="S36" s="236">
        <v>2017</v>
      </c>
      <c r="T36" s="236">
        <v>2018</v>
      </c>
      <c r="U36" s="236">
        <v>2019</v>
      </c>
      <c r="V36" s="236">
        <v>2020</v>
      </c>
      <c r="W36" s="236">
        <v>2021</v>
      </c>
      <c r="X36" s="236">
        <v>2022</v>
      </c>
      <c r="Y36" s="237">
        <v>2023</v>
      </c>
      <c r="Z36" s="238">
        <v>2024</v>
      </c>
      <c r="AB36" s="239" t="s">
        <v>3</v>
      </c>
      <c r="AC36" s="239" t="s">
        <v>4</v>
      </c>
      <c r="AD36" s="239" t="s">
        <v>5</v>
      </c>
      <c r="AE36" s="239">
        <v>2023</v>
      </c>
      <c r="AF36" s="240" t="s">
        <v>6</v>
      </c>
      <c r="AG36" s="240" t="s">
        <v>7</v>
      </c>
      <c r="AH36" s="240" t="s">
        <v>8</v>
      </c>
      <c r="AI36" s="240">
        <v>2024</v>
      </c>
    </row>
    <row r="37" spans="2:44" x14ac:dyDescent="0.35">
      <c r="B37" s="5" t="s">
        <v>472</v>
      </c>
      <c r="C37" s="26" t="str">
        <f t="shared" ref="C37:O37" si="5">C25</f>
        <v>-</v>
      </c>
      <c r="D37" s="26" t="str">
        <f t="shared" si="5"/>
        <v>-</v>
      </c>
      <c r="E37" s="26" t="str">
        <f t="shared" si="5"/>
        <v>-</v>
      </c>
      <c r="F37" s="26" t="str">
        <f t="shared" si="5"/>
        <v>-</v>
      </c>
      <c r="G37" s="269" t="str">
        <f t="shared" si="5"/>
        <v>-</v>
      </c>
      <c r="H37" s="269" t="str">
        <f t="shared" si="5"/>
        <v>-</v>
      </c>
      <c r="I37" s="269" t="str">
        <f t="shared" si="5"/>
        <v>-</v>
      </c>
      <c r="J37" s="269" t="str">
        <f t="shared" si="5"/>
        <v>-</v>
      </c>
      <c r="K37" s="269" t="str">
        <f t="shared" si="5"/>
        <v>-</v>
      </c>
      <c r="L37" s="269" t="str">
        <f t="shared" si="5"/>
        <v>-</v>
      </c>
      <c r="M37" s="269">
        <f t="shared" si="5"/>
        <v>1823.157802950175</v>
      </c>
      <c r="N37" s="269">
        <f t="shared" si="5"/>
        <v>1933.425279726767</v>
      </c>
      <c r="O37" s="269">
        <f t="shared" si="5"/>
        <v>1934.535057556641</v>
      </c>
      <c r="P37" s="269">
        <f>P25</f>
        <v>1880.272739681084</v>
      </c>
      <c r="Q37" s="269">
        <f>Q38+Q39</f>
        <v>1823</v>
      </c>
      <c r="R37" s="269">
        <f>R38+R39</f>
        <v>1727</v>
      </c>
      <c r="S37" s="269">
        <f>S38+S39</f>
        <v>1522</v>
      </c>
      <c r="T37" s="269">
        <v>1407.30153885963</v>
      </c>
      <c r="U37" s="269">
        <v>1311.6686975998568</v>
      </c>
      <c r="V37" s="269">
        <v>1342.3034143379996</v>
      </c>
      <c r="W37" s="269">
        <v>1119.7999979480001</v>
      </c>
      <c r="X37" s="269">
        <v>771.06640853061401</v>
      </c>
      <c r="Y37" s="269">
        <f>AE37</f>
        <v>664.86828014836419</v>
      </c>
      <c r="Z37" s="269">
        <f>AI37</f>
        <v>442.53849720685719</v>
      </c>
      <c r="AA37" s="269"/>
      <c r="AB37" s="269">
        <v>751.73485800130925</v>
      </c>
      <c r="AC37" s="269">
        <v>752.81757576672408</v>
      </c>
      <c r="AD37" s="269">
        <v>713.51414907676508</v>
      </c>
      <c r="AE37" s="269">
        <v>664.86828014836419</v>
      </c>
      <c r="AF37" s="269">
        <v>639.84006142708802</v>
      </c>
      <c r="AG37" s="269">
        <v>588.93812013471506</v>
      </c>
      <c r="AH37" s="269">
        <v>551.77202615319186</v>
      </c>
      <c r="AI37" s="269">
        <v>442.53849720685719</v>
      </c>
    </row>
    <row r="38" spans="2:44" x14ac:dyDescent="0.35">
      <c r="B38" s="19" t="s">
        <v>473</v>
      </c>
      <c r="C38" s="103" t="s">
        <v>14</v>
      </c>
      <c r="D38" s="103" t="s">
        <v>14</v>
      </c>
      <c r="E38" s="103" t="s">
        <v>14</v>
      </c>
      <c r="F38" s="103" t="s">
        <v>14</v>
      </c>
      <c r="G38" s="277" t="s">
        <v>14</v>
      </c>
      <c r="H38" s="277" t="s">
        <v>14</v>
      </c>
      <c r="I38" s="277" t="s">
        <v>14</v>
      </c>
      <c r="J38" s="277" t="s">
        <v>14</v>
      </c>
      <c r="K38" s="277" t="s">
        <v>14</v>
      </c>
      <c r="L38" s="277" t="s">
        <v>14</v>
      </c>
      <c r="M38" s="277" t="s">
        <v>14</v>
      </c>
      <c r="N38" s="277" t="s">
        <v>14</v>
      </c>
      <c r="O38" s="277" t="s">
        <v>14</v>
      </c>
      <c r="P38" s="277" t="s">
        <v>14</v>
      </c>
      <c r="Q38" s="260">
        <v>883</v>
      </c>
      <c r="R38" s="260">
        <v>815</v>
      </c>
      <c r="S38" s="260">
        <v>763</v>
      </c>
      <c r="T38" s="260">
        <v>759.37628209599393</v>
      </c>
      <c r="U38" s="260">
        <v>630.79007465089001</v>
      </c>
      <c r="V38" s="260">
        <v>629.60840012200003</v>
      </c>
      <c r="W38" s="260">
        <v>518.73377626399997</v>
      </c>
      <c r="X38" s="260">
        <v>344.13571245563401</v>
      </c>
      <c r="Y38" s="260">
        <f>AE38</f>
        <v>259.77686175843803</v>
      </c>
      <c r="Z38" s="260">
        <f>AI38</f>
        <v>81.370542457562976</v>
      </c>
      <c r="AA38" s="269"/>
      <c r="AB38" s="260">
        <v>326.954694324017</v>
      </c>
      <c r="AC38" s="260">
        <v>329.19467479697704</v>
      </c>
      <c r="AD38" s="260">
        <v>303.32826168606005</v>
      </c>
      <c r="AE38" s="260">
        <v>259.77686175843803</v>
      </c>
      <c r="AF38" s="260">
        <v>246.50562975577597</v>
      </c>
      <c r="AG38" s="260">
        <v>228.27376930439695</v>
      </c>
      <c r="AH38" s="260">
        <v>223.37627846337202</v>
      </c>
      <c r="AI38" s="260">
        <v>81.370542457562976</v>
      </c>
    </row>
    <row r="39" spans="2:44" x14ac:dyDescent="0.35">
      <c r="B39" s="19" t="s">
        <v>474</v>
      </c>
      <c r="C39" s="103" t="s">
        <v>14</v>
      </c>
      <c r="D39" s="103" t="s">
        <v>14</v>
      </c>
      <c r="E39" s="103" t="s">
        <v>14</v>
      </c>
      <c r="F39" s="103" t="s">
        <v>14</v>
      </c>
      <c r="G39" s="277" t="s">
        <v>14</v>
      </c>
      <c r="H39" s="277" t="s">
        <v>14</v>
      </c>
      <c r="I39" s="277" t="s">
        <v>14</v>
      </c>
      <c r="J39" s="277" t="s">
        <v>14</v>
      </c>
      <c r="K39" s="277" t="s">
        <v>14</v>
      </c>
      <c r="L39" s="277" t="s">
        <v>14</v>
      </c>
      <c r="M39" s="277" t="s">
        <v>14</v>
      </c>
      <c r="N39" s="277" t="s">
        <v>14</v>
      </c>
      <c r="O39" s="277" t="s">
        <v>14</v>
      </c>
      <c r="P39" s="277" t="s">
        <v>14</v>
      </c>
      <c r="Q39" s="260">
        <v>940</v>
      </c>
      <c r="R39" s="260">
        <v>912</v>
      </c>
      <c r="S39" s="260">
        <v>759</v>
      </c>
      <c r="T39" s="260">
        <v>647.92525676363596</v>
      </c>
      <c r="U39" s="260">
        <v>680.87862294896695</v>
      </c>
      <c r="V39" s="260">
        <v>712.69501421600012</v>
      </c>
      <c r="W39" s="260">
        <v>601.06622168400008</v>
      </c>
      <c r="X39" s="260">
        <v>426.93069607498001</v>
      </c>
      <c r="Y39" s="260">
        <f>AE39</f>
        <v>405.09141838992605</v>
      </c>
      <c r="Z39" s="260">
        <f>AI39</f>
        <v>361.16795474929404</v>
      </c>
      <c r="AA39" s="269"/>
      <c r="AB39" s="260">
        <v>424.78016367729208</v>
      </c>
      <c r="AC39" s="260">
        <v>423.62290096974704</v>
      </c>
      <c r="AD39" s="260">
        <v>410.18588739070498</v>
      </c>
      <c r="AE39" s="260">
        <v>405.09141838992605</v>
      </c>
      <c r="AF39" s="260">
        <v>393.33443167131196</v>
      </c>
      <c r="AG39" s="260">
        <v>360.66435083031809</v>
      </c>
      <c r="AH39" s="260">
        <v>328.39574768981998</v>
      </c>
      <c r="AI39" s="260">
        <v>361.16795474929404</v>
      </c>
    </row>
    <row r="40" spans="2:44" x14ac:dyDescent="0.35">
      <c r="B40" s="5" t="s">
        <v>475</v>
      </c>
      <c r="C40" s="104" t="s">
        <v>14</v>
      </c>
      <c r="D40" s="104" t="s">
        <v>14</v>
      </c>
      <c r="E40" s="104" t="s">
        <v>14</v>
      </c>
      <c r="F40" s="104" t="s">
        <v>14</v>
      </c>
      <c r="G40" s="283" t="s">
        <v>14</v>
      </c>
      <c r="H40" s="283" t="s">
        <v>14</v>
      </c>
      <c r="I40" s="283" t="s">
        <v>14</v>
      </c>
      <c r="J40" s="283" t="s">
        <v>14</v>
      </c>
      <c r="K40" s="283" t="s">
        <v>14</v>
      </c>
      <c r="L40" s="283" t="s">
        <v>14</v>
      </c>
      <c r="M40" s="283" t="s">
        <v>14</v>
      </c>
      <c r="N40" s="283" t="s">
        <v>14</v>
      </c>
      <c r="O40" s="283" t="s">
        <v>14</v>
      </c>
      <c r="P40" s="283" t="s">
        <v>14</v>
      </c>
      <c r="Q40" s="283" t="s">
        <v>14</v>
      </c>
      <c r="R40" s="283" t="s">
        <v>14</v>
      </c>
      <c r="S40" s="283" t="s">
        <v>14</v>
      </c>
      <c r="T40" s="269">
        <v>-421.88252052417539</v>
      </c>
      <c r="U40" s="269">
        <v>-403.814680189895</v>
      </c>
      <c r="V40" s="269">
        <v>-319.26383837216895</v>
      </c>
      <c r="W40" s="269">
        <v>-319.26383837216895</v>
      </c>
      <c r="X40" s="269">
        <v>-191.30587572741837</v>
      </c>
      <c r="Y40" s="269">
        <f>AE40</f>
        <v>-143.6970177998565</v>
      </c>
      <c r="Z40" s="269">
        <f>AI40</f>
        <v>-161.21839707352655</v>
      </c>
      <c r="AA40" s="269"/>
      <c r="AB40" s="269">
        <v>-199.49311537640102</v>
      </c>
      <c r="AC40" s="269">
        <v>0</v>
      </c>
      <c r="AD40" s="269">
        <v>-186.74080205229305</v>
      </c>
      <c r="AE40" s="269">
        <v>-143.6970177998565</v>
      </c>
      <c r="AF40" s="269">
        <v>-155.1046690578336</v>
      </c>
      <c r="AG40" s="269">
        <v>-143.87596262295918</v>
      </c>
      <c r="AH40" s="269">
        <v>-134.17065093174179</v>
      </c>
      <c r="AI40" s="269">
        <v>-161.21839707352655</v>
      </c>
    </row>
    <row r="41" spans="2:44" x14ac:dyDescent="0.35">
      <c r="B41" s="66" t="s">
        <v>81</v>
      </c>
      <c r="C41" s="139" t="s">
        <v>14</v>
      </c>
      <c r="D41" s="139" t="s">
        <v>14</v>
      </c>
      <c r="E41" s="139" t="s">
        <v>14</v>
      </c>
      <c r="F41" s="139" t="s">
        <v>14</v>
      </c>
      <c r="G41" s="284" t="s">
        <v>14</v>
      </c>
      <c r="H41" s="284" t="s">
        <v>14</v>
      </c>
      <c r="I41" s="284" t="s">
        <v>14</v>
      </c>
      <c r="J41" s="284" t="s">
        <v>14</v>
      </c>
      <c r="K41" s="284" t="s">
        <v>14</v>
      </c>
      <c r="L41" s="284" t="s">
        <v>14</v>
      </c>
      <c r="M41" s="284" t="s">
        <v>14</v>
      </c>
      <c r="N41" s="284" t="s">
        <v>14</v>
      </c>
      <c r="O41" s="284" t="s">
        <v>14</v>
      </c>
      <c r="P41" s="284" t="s">
        <v>14</v>
      </c>
      <c r="Q41" s="284" t="s">
        <v>14</v>
      </c>
      <c r="R41" s="284" t="s">
        <v>14</v>
      </c>
      <c r="S41" s="284" t="s">
        <v>14</v>
      </c>
      <c r="T41" s="278">
        <v>985.41901833545467</v>
      </c>
      <c r="U41" s="278">
        <v>907.8540174099619</v>
      </c>
      <c r="V41" s="278">
        <v>1023.0395759658306</v>
      </c>
      <c r="W41" s="278">
        <v>800.53615957583065</v>
      </c>
      <c r="X41" s="278">
        <v>579.7605328031957</v>
      </c>
      <c r="Y41" s="278">
        <f>AE41</f>
        <v>521.17126234850775</v>
      </c>
      <c r="Z41" s="278">
        <f>AI41</f>
        <v>281.32010013333064</v>
      </c>
      <c r="AA41" s="269"/>
      <c r="AB41" s="278">
        <v>552.24174262490828</v>
      </c>
      <c r="AC41" s="278">
        <v>752.81757576672408</v>
      </c>
      <c r="AD41" s="278">
        <v>526.77334702447206</v>
      </c>
      <c r="AE41" s="278">
        <v>521.17126234850775</v>
      </c>
      <c r="AF41" s="278">
        <v>484.73539236925444</v>
      </c>
      <c r="AG41" s="278">
        <v>445.06215751175591</v>
      </c>
      <c r="AH41" s="278">
        <v>417.6013752214501</v>
      </c>
      <c r="AI41" s="278">
        <v>281.32010013333064</v>
      </c>
    </row>
    <row r="42" spans="2:44" x14ac:dyDescent="0.35">
      <c r="B42" s="24"/>
      <c r="C42" s="59"/>
      <c r="D42" s="59"/>
      <c r="E42" s="59"/>
      <c r="F42" s="59"/>
      <c r="G42" s="244"/>
      <c r="H42" s="244"/>
      <c r="I42" s="244"/>
      <c r="J42" s="244"/>
      <c r="K42" s="244"/>
      <c r="L42" s="244"/>
      <c r="M42" s="244"/>
      <c r="N42" s="244"/>
      <c r="O42" s="244"/>
      <c r="P42" s="244"/>
      <c r="Q42" s="244"/>
      <c r="R42" s="244"/>
      <c r="S42" s="244"/>
      <c r="T42" s="244"/>
      <c r="U42" s="244"/>
      <c r="V42" s="285"/>
      <c r="W42" s="60"/>
      <c r="X42" s="60"/>
      <c r="Y42" s="60"/>
      <c r="Z42" s="60"/>
      <c r="AB42" s="244"/>
      <c r="AC42" s="244"/>
      <c r="AD42" s="69"/>
      <c r="AE42" s="69"/>
      <c r="AF42" s="244"/>
      <c r="AG42" s="244"/>
      <c r="AH42" s="69"/>
      <c r="AI42" s="69"/>
    </row>
    <row r="43" spans="2:44" x14ac:dyDescent="0.35">
      <c r="B43" s="163" t="s">
        <v>476</v>
      </c>
      <c r="C43" s="61">
        <v>2001</v>
      </c>
      <c r="D43" s="61">
        <v>2002</v>
      </c>
      <c r="E43" s="61">
        <v>2003</v>
      </c>
      <c r="F43" s="61">
        <v>2004</v>
      </c>
      <c r="G43" s="236">
        <v>2005</v>
      </c>
      <c r="H43" s="236">
        <v>2006</v>
      </c>
      <c r="I43" s="236">
        <v>2007</v>
      </c>
      <c r="J43" s="236">
        <v>2008</v>
      </c>
      <c r="K43" s="236">
        <v>2009</v>
      </c>
      <c r="L43" s="236">
        <v>2010</v>
      </c>
      <c r="M43" s="236">
        <v>2011</v>
      </c>
      <c r="N43" s="236">
        <v>2012</v>
      </c>
      <c r="O43" s="236">
        <v>2013</v>
      </c>
      <c r="P43" s="236">
        <v>2014</v>
      </c>
      <c r="Q43" s="236">
        <v>2015</v>
      </c>
      <c r="R43" s="236">
        <v>2016</v>
      </c>
      <c r="S43" s="236">
        <v>2017</v>
      </c>
      <c r="T43" s="236">
        <v>2018</v>
      </c>
      <c r="U43" s="236">
        <v>2019</v>
      </c>
      <c r="V43" s="236">
        <v>2020</v>
      </c>
      <c r="W43" s="236">
        <v>2021</v>
      </c>
      <c r="X43" s="236">
        <v>2022</v>
      </c>
      <c r="Y43" s="237">
        <v>2023</v>
      </c>
      <c r="Z43" s="238">
        <v>2024</v>
      </c>
      <c r="AB43" s="239" t="s">
        <v>3</v>
      </c>
      <c r="AC43" s="239" t="s">
        <v>4</v>
      </c>
      <c r="AD43" s="239" t="s">
        <v>5</v>
      </c>
      <c r="AE43" s="239">
        <v>2023</v>
      </c>
      <c r="AF43" s="240" t="s">
        <v>6</v>
      </c>
      <c r="AG43" s="240" t="s">
        <v>7</v>
      </c>
      <c r="AH43" s="240" t="s">
        <v>8</v>
      </c>
      <c r="AI43" s="240">
        <v>2024</v>
      </c>
    </row>
    <row r="44" spans="2:44" x14ac:dyDescent="0.35">
      <c r="B44" s="5" t="s">
        <v>477</v>
      </c>
      <c r="C44" s="26" t="str">
        <f t="shared" ref="C44:P44" si="6">IFERROR(C45+C46,"-")</f>
        <v>-</v>
      </c>
      <c r="D44" s="26" t="str">
        <f t="shared" si="6"/>
        <v>-</v>
      </c>
      <c r="E44" s="26" t="str">
        <f t="shared" si="6"/>
        <v>-</v>
      </c>
      <c r="F44" s="26" t="str">
        <f t="shared" si="6"/>
        <v>-</v>
      </c>
      <c r="G44" s="269" t="str">
        <f t="shared" si="6"/>
        <v>-</v>
      </c>
      <c r="H44" s="269" t="str">
        <f t="shared" si="6"/>
        <v>-</v>
      </c>
      <c r="I44" s="269" t="str">
        <f t="shared" si="6"/>
        <v>-</v>
      </c>
      <c r="J44" s="269" t="str">
        <f t="shared" si="6"/>
        <v>-</v>
      </c>
      <c r="K44" s="269" t="str">
        <f t="shared" si="6"/>
        <v>-</v>
      </c>
      <c r="L44" s="269" t="str">
        <f t="shared" si="6"/>
        <v>-</v>
      </c>
      <c r="M44" s="269">
        <f t="shared" si="6"/>
        <v>1647.4830050345663</v>
      </c>
      <c r="N44" s="269">
        <f t="shared" si="6"/>
        <v>2710.0890489276271</v>
      </c>
      <c r="O44" s="269">
        <f t="shared" si="6"/>
        <v>2747.1076260981158</v>
      </c>
      <c r="P44" s="269">
        <f t="shared" si="6"/>
        <v>2504.0121928119938</v>
      </c>
      <c r="Q44" s="269">
        <f>IFERROR(Q45+Q46,"-")</f>
        <v>2476.854857304585</v>
      </c>
      <c r="R44" s="269">
        <v>951</v>
      </c>
      <c r="S44" s="269">
        <v>870</v>
      </c>
      <c r="T44" s="269">
        <v>287.400013248839</v>
      </c>
      <c r="U44" s="269">
        <v>369.86977576595979</v>
      </c>
      <c r="V44" s="269">
        <v>382</v>
      </c>
      <c r="W44" s="269">
        <f>W45+W46</f>
        <v>-426.54127139247367</v>
      </c>
      <c r="X44" s="269">
        <v>-569.83951757448938</v>
      </c>
      <c r="Y44" s="269">
        <f>+AE44</f>
        <v>-164.69192552093719</v>
      </c>
      <c r="Z44" s="269">
        <f>+AI44</f>
        <v>-695.26272394348928</v>
      </c>
      <c r="AB44" s="269">
        <v>-119.68736973036165</v>
      </c>
      <c r="AC44" s="269">
        <v>926.6148328700001</v>
      </c>
      <c r="AD44" s="269">
        <v>1075.3547523610464</v>
      </c>
      <c r="AE44" s="269">
        <v>-164.69192552093719</v>
      </c>
      <c r="AF44" s="269">
        <v>81.569498397723635</v>
      </c>
      <c r="AG44" s="269">
        <v>246.91555357857263</v>
      </c>
      <c r="AH44" s="269">
        <v>347.71535503980476</v>
      </c>
      <c r="AI44" s="269">
        <v>-695.26272394348928</v>
      </c>
    </row>
    <row r="45" spans="2:44" x14ac:dyDescent="0.35">
      <c r="B45" s="13" t="s">
        <v>158</v>
      </c>
      <c r="C45" s="103" t="s">
        <v>14</v>
      </c>
      <c r="D45" s="103" t="s">
        <v>14</v>
      </c>
      <c r="E45" s="103" t="s">
        <v>14</v>
      </c>
      <c r="F45" s="103" t="s">
        <v>14</v>
      </c>
      <c r="G45" s="277" t="s">
        <v>14</v>
      </c>
      <c r="H45" s="277" t="s">
        <v>14</v>
      </c>
      <c r="I45" s="277" t="s">
        <v>14</v>
      </c>
      <c r="J45" s="277" t="s">
        <v>14</v>
      </c>
      <c r="K45" s="277" t="s">
        <v>14</v>
      </c>
      <c r="L45" s="277" t="s">
        <v>14</v>
      </c>
      <c r="M45" s="260">
        <v>1643.2671848433333</v>
      </c>
      <c r="N45" s="260">
        <v>2620.9721447900006</v>
      </c>
      <c r="O45" s="260">
        <v>2686.1370897200004</v>
      </c>
      <c r="P45" s="260">
        <v>2317.2388527809285</v>
      </c>
      <c r="Q45" s="260">
        <v>2306.4241927782841</v>
      </c>
      <c r="R45" s="260">
        <f>744+253+68</f>
        <v>1065</v>
      </c>
      <c r="S45" s="260">
        <f>608+236</f>
        <v>844</v>
      </c>
      <c r="T45" s="260">
        <v>216.38723736</v>
      </c>
      <c r="U45" s="260">
        <v>366.10456792000014</v>
      </c>
      <c r="V45" s="260">
        <v>442.42860193999996</v>
      </c>
      <c r="W45" s="260">
        <v>-451.46474403999974</v>
      </c>
      <c r="X45" s="260">
        <v>-399.30906262999986</v>
      </c>
      <c r="Y45" s="260">
        <f>+AE45</f>
        <v>-20.690463869999888</v>
      </c>
      <c r="Z45" s="260">
        <f>+AI45</f>
        <v>-561.33585039000002</v>
      </c>
      <c r="AB45" s="260">
        <v>61.629530460000169</v>
      </c>
      <c r="AC45" s="260">
        <v>926.6148328700001</v>
      </c>
      <c r="AD45" s="260">
        <v>1222.0452573700004</v>
      </c>
      <c r="AE45" s="260">
        <v>-20.690463869999888</v>
      </c>
      <c r="AF45" s="260">
        <v>251.91128142999992</v>
      </c>
      <c r="AG45" s="260">
        <v>415.4317251199999</v>
      </c>
      <c r="AH45" s="260">
        <v>484.38811054000007</v>
      </c>
      <c r="AI45" s="260">
        <v>-561.33585039000002</v>
      </c>
    </row>
    <row r="46" spans="2:44" x14ac:dyDescent="0.35">
      <c r="B46" s="13" t="s">
        <v>66</v>
      </c>
      <c r="C46" s="103" t="s">
        <v>14</v>
      </c>
      <c r="D46" s="103" t="s">
        <v>14</v>
      </c>
      <c r="E46" s="103" t="s">
        <v>14</v>
      </c>
      <c r="F46" s="103" t="s">
        <v>14</v>
      </c>
      <c r="G46" s="277" t="s">
        <v>14</v>
      </c>
      <c r="H46" s="277" t="s">
        <v>14</v>
      </c>
      <c r="I46" s="277" t="s">
        <v>14</v>
      </c>
      <c r="J46" s="277" t="s">
        <v>14</v>
      </c>
      <c r="K46" s="277" t="s">
        <v>14</v>
      </c>
      <c r="L46" s="277" t="s">
        <v>14</v>
      </c>
      <c r="M46" s="260">
        <v>4.2158201912330817</v>
      </c>
      <c r="N46" s="260">
        <v>89.116904137626392</v>
      </c>
      <c r="O46" s="260">
        <v>60.970536378115227</v>
      </c>
      <c r="P46" s="260">
        <v>186.77334003106546</v>
      </c>
      <c r="Q46" s="260">
        <v>170.43066452630106</v>
      </c>
      <c r="R46" s="260">
        <f>-114</f>
        <v>-114</v>
      </c>
      <c r="S46" s="260">
        <v>26</v>
      </c>
      <c r="T46" s="260">
        <v>71.012775888838988</v>
      </c>
      <c r="U46" s="260">
        <v>3.765207845959671</v>
      </c>
      <c r="V46" s="260">
        <v>-60.654497715540899</v>
      </c>
      <c r="W46" s="260">
        <v>24.923472647526054</v>
      </c>
      <c r="X46" s="260">
        <v>-170.53045494448949</v>
      </c>
      <c r="Y46" s="260">
        <f>+AE46</f>
        <v>-144.0014616509373</v>
      </c>
      <c r="Z46" s="260">
        <f>+AI46</f>
        <v>-133.92687355348929</v>
      </c>
      <c r="AB46" s="260">
        <v>-181.31690019036182</v>
      </c>
      <c r="AC46" s="260">
        <v>0</v>
      </c>
      <c r="AD46" s="260">
        <v>-146.69050500895398</v>
      </c>
      <c r="AE46" s="260">
        <v>-144.0014616509373</v>
      </c>
      <c r="AF46" s="260">
        <v>-170.34178303227628</v>
      </c>
      <c r="AG46" s="260">
        <v>-168.51617154142727</v>
      </c>
      <c r="AH46" s="260">
        <v>-136.67275550019528</v>
      </c>
      <c r="AI46" s="260">
        <v>-133.92687355348929</v>
      </c>
    </row>
    <row r="47" spans="2:44" x14ac:dyDescent="0.35">
      <c r="B47" s="5" t="s">
        <v>478</v>
      </c>
      <c r="C47" s="104" t="s">
        <v>14</v>
      </c>
      <c r="D47" s="104" t="s">
        <v>14</v>
      </c>
      <c r="E47" s="104" t="s">
        <v>14</v>
      </c>
      <c r="F47" s="104" t="s">
        <v>14</v>
      </c>
      <c r="G47" s="283" t="s">
        <v>14</v>
      </c>
      <c r="H47" s="283" t="s">
        <v>14</v>
      </c>
      <c r="I47" s="283" t="s">
        <v>14</v>
      </c>
      <c r="J47" s="283" t="s">
        <v>14</v>
      </c>
      <c r="K47" s="283" t="s">
        <v>14</v>
      </c>
      <c r="L47" s="283" t="s">
        <v>14</v>
      </c>
      <c r="M47" s="283" t="s">
        <v>14</v>
      </c>
      <c r="N47" s="283" t="s">
        <v>14</v>
      </c>
      <c r="O47" s="283" t="s">
        <v>14</v>
      </c>
      <c r="P47" s="283" t="s">
        <v>14</v>
      </c>
      <c r="Q47" s="283" t="s">
        <v>14</v>
      </c>
      <c r="R47" s="283" t="s">
        <v>14</v>
      </c>
      <c r="S47" s="269">
        <f>S48-S44</f>
        <v>-265</v>
      </c>
      <c r="T47" s="269">
        <v>-68.161979768399988</v>
      </c>
      <c r="U47" s="269">
        <v>-115.32293889480002</v>
      </c>
      <c r="V47" s="269">
        <v>-139.38381867375003</v>
      </c>
      <c r="W47" s="269">
        <v>142.21139437260004</v>
      </c>
      <c r="X47" s="269">
        <v>125.78235472845004</v>
      </c>
      <c r="Y47" s="269">
        <f>+AE47</f>
        <v>6.5174961190500031</v>
      </c>
      <c r="Z47" s="269">
        <f>+AI47</f>
        <v>176.82079287285003</v>
      </c>
      <c r="AB47" s="269">
        <v>-19.413302094899979</v>
      </c>
      <c r="AC47" s="269">
        <v>-19.413302094899979</v>
      </c>
      <c r="AD47" s="269">
        <v>-384.94425607154994</v>
      </c>
      <c r="AE47" s="269">
        <v>6.5174961190500031</v>
      </c>
      <c r="AF47" s="269">
        <v>-79.352053650449946</v>
      </c>
      <c r="AG47" s="269">
        <v>-130.86099341279998</v>
      </c>
      <c r="AH47" s="269">
        <v>-152.58225482009999</v>
      </c>
      <c r="AI47" s="269">
        <v>176.82079287285003</v>
      </c>
    </row>
    <row r="48" spans="2:44" s="6" customFormat="1" x14ac:dyDescent="0.35">
      <c r="B48" s="72" t="s">
        <v>83</v>
      </c>
      <c r="C48" s="139" t="s">
        <v>14</v>
      </c>
      <c r="D48" s="139" t="s">
        <v>14</v>
      </c>
      <c r="E48" s="139" t="s">
        <v>14</v>
      </c>
      <c r="F48" s="139" t="s">
        <v>14</v>
      </c>
      <c r="G48" s="284" t="s">
        <v>14</v>
      </c>
      <c r="H48" s="284" t="s">
        <v>14</v>
      </c>
      <c r="I48" s="284" t="s">
        <v>14</v>
      </c>
      <c r="J48" s="284" t="s">
        <v>14</v>
      </c>
      <c r="K48" s="284" t="s">
        <v>14</v>
      </c>
      <c r="L48" s="284" t="s">
        <v>14</v>
      </c>
      <c r="M48" s="284" t="s">
        <v>14</v>
      </c>
      <c r="N48" s="284" t="s">
        <v>14</v>
      </c>
      <c r="O48" s="284" t="s">
        <v>14</v>
      </c>
      <c r="P48" s="284" t="s">
        <v>14</v>
      </c>
      <c r="Q48" s="284" t="s">
        <v>14</v>
      </c>
      <c r="R48" s="284" t="s">
        <v>14</v>
      </c>
      <c r="S48" s="278">
        <v>605</v>
      </c>
      <c r="T48" s="278">
        <v>219.23803348043901</v>
      </c>
      <c r="U48" s="278">
        <v>254.54683687115977</v>
      </c>
      <c r="V48" s="278">
        <v>242</v>
      </c>
      <c r="W48" s="278">
        <v>-284.32987701987361</v>
      </c>
      <c r="X48" s="278">
        <v>-444.05716284603932</v>
      </c>
      <c r="Y48" s="278">
        <f>+AE48</f>
        <v>-158.17442940188718</v>
      </c>
      <c r="Z48" s="278">
        <f>+AI48</f>
        <v>-518.44193107063927</v>
      </c>
      <c r="AA48" s="258"/>
      <c r="AB48" s="278">
        <v>-139.10067182526163</v>
      </c>
      <c r="AC48" s="278">
        <v>907.20153077510008</v>
      </c>
      <c r="AD48" s="278">
        <v>690.41049628949645</v>
      </c>
      <c r="AE48" s="278">
        <v>-158.17442940188718</v>
      </c>
      <c r="AF48" s="278">
        <v>2.2174447472736887</v>
      </c>
      <c r="AG48" s="278">
        <v>116.05456016577264</v>
      </c>
      <c r="AH48" s="278">
        <v>195.13310021970477</v>
      </c>
      <c r="AI48" s="278">
        <v>-518.44193107063927</v>
      </c>
      <c r="AJ48" s="258"/>
      <c r="AK48" s="258"/>
      <c r="AL48" s="258"/>
      <c r="AM48" s="258"/>
      <c r="AN48" s="258"/>
      <c r="AO48" s="258"/>
      <c r="AP48" s="258"/>
      <c r="AQ48" s="258"/>
      <c r="AR48" s="258"/>
    </row>
    <row r="49" spans="2:35" x14ac:dyDescent="0.35">
      <c r="C49" s="97"/>
      <c r="D49" s="97"/>
      <c r="E49" s="97"/>
      <c r="F49" s="97"/>
      <c r="G49" s="97"/>
      <c r="H49" s="97"/>
      <c r="I49" s="97"/>
      <c r="J49" s="97"/>
      <c r="K49" s="97"/>
      <c r="L49" s="97"/>
      <c r="M49" s="97"/>
      <c r="N49" s="97"/>
      <c r="O49" s="97"/>
      <c r="P49" s="97"/>
      <c r="Q49" s="97"/>
      <c r="R49" s="97"/>
      <c r="S49" s="260"/>
      <c r="T49" s="260"/>
      <c r="U49" s="260"/>
      <c r="V49" s="260"/>
      <c r="AD49" s="70"/>
      <c r="AE49" s="70"/>
      <c r="AH49" s="70"/>
      <c r="AI49" s="70"/>
    </row>
    <row r="50" spans="2:35" x14ac:dyDescent="0.35">
      <c r="C50" s="97"/>
      <c r="D50" s="97"/>
      <c r="E50" s="97"/>
      <c r="F50" s="97"/>
      <c r="G50" s="97"/>
      <c r="H50" s="97"/>
      <c r="I50" s="97"/>
      <c r="J50" s="97"/>
      <c r="K50" s="97"/>
      <c r="L50" s="97"/>
      <c r="M50" s="97"/>
      <c r="N50" s="97"/>
      <c r="O50" s="97"/>
      <c r="P50" s="97"/>
      <c r="Q50" s="97"/>
      <c r="R50" s="97"/>
      <c r="S50" s="97"/>
      <c r="T50" s="260"/>
      <c r="U50" s="260"/>
      <c r="AD50" s="70"/>
      <c r="AE50" s="70"/>
      <c r="AH50" s="70"/>
      <c r="AI50" s="70"/>
    </row>
    <row r="51" spans="2:35" x14ac:dyDescent="0.35">
      <c r="C51" s="7"/>
      <c r="D51" s="7"/>
      <c r="E51" s="7"/>
      <c r="F51" s="7"/>
      <c r="G51" s="245"/>
      <c r="H51" s="245"/>
      <c r="I51" s="245"/>
      <c r="J51" s="245"/>
      <c r="K51" s="245"/>
      <c r="L51" s="245"/>
      <c r="M51" s="245"/>
      <c r="N51" s="245"/>
      <c r="O51" s="245"/>
      <c r="P51" s="245"/>
      <c r="Q51" s="245"/>
      <c r="R51" s="245"/>
      <c r="S51" s="245"/>
      <c r="AD51" s="70"/>
      <c r="AE51" s="70"/>
      <c r="AH51" s="70"/>
      <c r="AI51" s="70"/>
    </row>
    <row r="52" spans="2:35" x14ac:dyDescent="0.35">
      <c r="B52" s="163" t="s">
        <v>479</v>
      </c>
      <c r="C52" s="61">
        <v>2001</v>
      </c>
      <c r="D52" s="61">
        <v>2002</v>
      </c>
      <c r="E52" s="61">
        <v>2003</v>
      </c>
      <c r="F52" s="61">
        <v>2004</v>
      </c>
      <c r="G52" s="236">
        <v>2005</v>
      </c>
      <c r="H52" s="236">
        <v>2006</v>
      </c>
      <c r="I52" s="236">
        <v>2007</v>
      </c>
      <c r="J52" s="236">
        <v>2008</v>
      </c>
      <c r="K52" s="236">
        <v>2009</v>
      </c>
      <c r="L52" s="236">
        <v>2010</v>
      </c>
      <c r="M52" s="236">
        <v>2011</v>
      </c>
      <c r="N52" s="236">
        <v>2012</v>
      </c>
      <c r="O52" s="236">
        <v>2013</v>
      </c>
      <c r="P52" s="236">
        <v>2014</v>
      </c>
      <c r="Q52" s="236">
        <v>2015</v>
      </c>
      <c r="R52" s="236">
        <v>2016</v>
      </c>
      <c r="S52" s="236">
        <v>2017</v>
      </c>
      <c r="T52" s="236">
        <v>2019</v>
      </c>
      <c r="U52" s="236">
        <v>2019</v>
      </c>
      <c r="V52" s="236">
        <v>2020</v>
      </c>
      <c r="W52" s="236">
        <v>2021</v>
      </c>
      <c r="X52" s="236">
        <v>2022</v>
      </c>
      <c r="Y52" s="237">
        <v>2023</v>
      </c>
      <c r="Z52" s="238">
        <v>2024</v>
      </c>
      <c r="AB52" s="239" t="s">
        <v>3</v>
      </c>
      <c r="AC52" s="239" t="s">
        <v>4</v>
      </c>
      <c r="AD52" s="239" t="s">
        <v>5</v>
      </c>
      <c r="AE52" s="239">
        <v>2023</v>
      </c>
      <c r="AF52" s="240" t="s">
        <v>6</v>
      </c>
      <c r="AG52" s="240" t="s">
        <v>7</v>
      </c>
      <c r="AH52" s="240" t="s">
        <v>8</v>
      </c>
      <c r="AI52" s="240">
        <v>2024</v>
      </c>
    </row>
    <row r="53" spans="2:35" x14ac:dyDescent="0.35">
      <c r="B53" s="72" t="s">
        <v>480</v>
      </c>
      <c r="C53" s="139" t="s">
        <v>14</v>
      </c>
      <c r="D53" s="139" t="s">
        <v>14</v>
      </c>
      <c r="E53" s="139" t="s">
        <v>14</v>
      </c>
      <c r="F53" s="139" t="s">
        <v>14</v>
      </c>
      <c r="G53" s="284" t="s">
        <v>14</v>
      </c>
      <c r="H53" s="284" t="s">
        <v>14</v>
      </c>
      <c r="I53" s="284" t="s">
        <v>14</v>
      </c>
      <c r="J53" s="284" t="s">
        <v>14</v>
      </c>
      <c r="K53" s="284" t="s">
        <v>14</v>
      </c>
      <c r="L53" s="284" t="s">
        <v>14</v>
      </c>
      <c r="M53" s="284" t="s">
        <v>14</v>
      </c>
      <c r="N53" s="284" t="s">
        <v>14</v>
      </c>
      <c r="O53" s="284" t="s">
        <v>14</v>
      </c>
      <c r="P53" s="284" t="s">
        <v>14</v>
      </c>
      <c r="Q53" s="278">
        <v>18767</v>
      </c>
      <c r="R53" s="278">
        <v>17662</v>
      </c>
      <c r="S53" s="278">
        <v>16575</v>
      </c>
      <c r="T53" s="278">
        <v>15766.112000000001</v>
      </c>
      <c r="U53" s="278">
        <v>16222.027000000002</v>
      </c>
      <c r="V53" s="278">
        <v>15873.206279346996</v>
      </c>
      <c r="W53" s="278">
        <v>16493.122133171993</v>
      </c>
      <c r="X53" s="278">
        <v>19756.139171594299</v>
      </c>
      <c r="Y53" s="278">
        <f t="shared" ref="Y53:Y72" si="7">AE53</f>
        <v>20260.398070407417</v>
      </c>
      <c r="Z53" s="278">
        <f t="shared" ref="Z53:Z72" si="8">AI53</f>
        <v>21342.591843629809</v>
      </c>
      <c r="AB53" s="278">
        <v>18912.436253499138</v>
      </c>
      <c r="AC53" s="278">
        <v>20105.629312542191</v>
      </c>
      <c r="AD53" s="278">
        <v>20541.244383125835</v>
      </c>
      <c r="AE53" s="278">
        <v>20260.398070407417</v>
      </c>
      <c r="AF53" s="278">
        <v>19898.366164877087</v>
      </c>
      <c r="AG53" s="278">
        <v>21004.65154919996</v>
      </c>
      <c r="AH53" s="278">
        <v>21437.004486249873</v>
      </c>
      <c r="AI53" s="278">
        <v>21342.591843629809</v>
      </c>
    </row>
    <row r="54" spans="2:35" outlineLevel="1" x14ac:dyDescent="0.35">
      <c r="B54" s="99" t="s">
        <v>481</v>
      </c>
      <c r="C54" s="100"/>
      <c r="D54" s="100"/>
      <c r="E54" s="100"/>
      <c r="F54" s="100"/>
      <c r="G54" s="286"/>
      <c r="H54" s="286"/>
      <c r="I54" s="286"/>
      <c r="J54" s="286"/>
      <c r="K54" s="286"/>
      <c r="L54" s="286"/>
      <c r="M54" s="286"/>
      <c r="N54" s="286"/>
      <c r="O54" s="286"/>
      <c r="P54" s="286"/>
      <c r="Q54" s="286">
        <v>16157</v>
      </c>
      <c r="R54" s="286">
        <v>15214</v>
      </c>
      <c r="S54" s="286">
        <f>14079</f>
        <v>14079</v>
      </c>
      <c r="T54" s="286">
        <v>13228.245000000001</v>
      </c>
      <c r="U54" s="286">
        <v>13618.075000000001</v>
      </c>
      <c r="V54" s="286">
        <v>12653.820053909996</v>
      </c>
      <c r="W54" s="286">
        <v>12865.236711239993</v>
      </c>
      <c r="X54" s="286">
        <v>15937.591024699996</v>
      </c>
      <c r="Y54" s="286">
        <f t="shared" si="7"/>
        <v>16728.561452919996</v>
      </c>
      <c r="Z54" s="286">
        <f t="shared" si="8"/>
        <v>17973.178246570016</v>
      </c>
      <c r="AB54" s="286">
        <v>15088.549983560022</v>
      </c>
      <c r="AC54" s="286">
        <v>16723.119808940006</v>
      </c>
      <c r="AD54" s="286">
        <v>17394.723628209991</v>
      </c>
      <c r="AE54" s="286">
        <v>16728.561452919996</v>
      </c>
      <c r="AF54" s="286">
        <v>16405.505870429988</v>
      </c>
      <c r="AG54" s="286">
        <v>17556.242853890009</v>
      </c>
      <c r="AH54" s="286">
        <v>17883.262318470013</v>
      </c>
      <c r="AI54" s="286">
        <v>17973.178246570016</v>
      </c>
    </row>
    <row r="55" spans="2:35" outlineLevel="1" x14ac:dyDescent="0.35">
      <c r="B55" s="99" t="s">
        <v>482</v>
      </c>
      <c r="C55" s="100"/>
      <c r="D55" s="100"/>
      <c r="E55" s="100"/>
      <c r="F55" s="100"/>
      <c r="G55" s="286"/>
      <c r="H55" s="286"/>
      <c r="I55" s="286"/>
      <c r="J55" s="286"/>
      <c r="K55" s="286"/>
      <c r="L55" s="286"/>
      <c r="M55" s="286"/>
      <c r="N55" s="286"/>
      <c r="O55" s="286"/>
      <c r="P55" s="286"/>
      <c r="Q55" s="286">
        <v>1080</v>
      </c>
      <c r="R55" s="286">
        <v>787</v>
      </c>
      <c r="S55" s="286">
        <v>992</v>
      </c>
      <c r="T55" s="286">
        <v>881.846</v>
      </c>
      <c r="U55" s="286">
        <v>769.029</v>
      </c>
      <c r="V55" s="286">
        <v>668.01919945799978</v>
      </c>
      <c r="W55" s="286">
        <v>934.03796944000055</v>
      </c>
      <c r="X55" s="286">
        <v>1397.87295094141</v>
      </c>
      <c r="Y55" s="286">
        <f t="shared" si="7"/>
        <v>1206.107380714328</v>
      </c>
      <c r="Z55" s="286">
        <f t="shared" si="8"/>
        <v>1354.98774242577</v>
      </c>
      <c r="AB55" s="286">
        <v>1441.8977387269581</v>
      </c>
      <c r="AC55" s="286">
        <v>1161.7975101453399</v>
      </c>
      <c r="AD55" s="286">
        <v>1127.8902918365982</v>
      </c>
      <c r="AE55" s="286">
        <v>1206.107380714328</v>
      </c>
      <c r="AF55" s="286">
        <v>1253.2559766724521</v>
      </c>
      <c r="AG55" s="286">
        <v>1257.18023264</v>
      </c>
      <c r="AH55" s="286">
        <v>1365.9024985629596</v>
      </c>
      <c r="AI55" s="286">
        <v>1354.98774242577</v>
      </c>
    </row>
    <row r="56" spans="2:35" outlineLevel="1" x14ac:dyDescent="0.35">
      <c r="B56" s="99" t="s">
        <v>483</v>
      </c>
      <c r="C56" s="100"/>
      <c r="D56" s="100"/>
      <c r="E56" s="100"/>
      <c r="F56" s="100"/>
      <c r="G56" s="286"/>
      <c r="H56" s="286"/>
      <c r="I56" s="286"/>
      <c r="J56" s="286"/>
      <c r="K56" s="286"/>
      <c r="L56" s="286"/>
      <c r="M56" s="286"/>
      <c r="N56" s="286"/>
      <c r="O56" s="286"/>
      <c r="P56" s="286"/>
      <c r="Q56" s="286">
        <v>1415</v>
      </c>
      <c r="R56" s="286">
        <v>1582</v>
      </c>
      <c r="S56" s="286">
        <v>1504</v>
      </c>
      <c r="T56" s="286">
        <v>1656.021</v>
      </c>
      <c r="U56" s="286">
        <v>1834.923</v>
      </c>
      <c r="V56" s="286">
        <v>1380.7848481690005</v>
      </c>
      <c r="W56" s="286">
        <v>1641.8932226620002</v>
      </c>
      <c r="X56" s="286">
        <v>2420.6751959528933</v>
      </c>
      <c r="Y56" s="286">
        <f t="shared" si="7"/>
        <v>2325.7292367730929</v>
      </c>
      <c r="Z56" s="286">
        <f t="shared" si="8"/>
        <v>2014.4258546340234</v>
      </c>
      <c r="AB56" s="286">
        <v>2381.9885312121583</v>
      </c>
      <c r="AC56" s="286">
        <v>2220.7119934568423</v>
      </c>
      <c r="AD56" s="286">
        <v>2018.6304630792447</v>
      </c>
      <c r="AE56" s="286">
        <v>2325.7292367730929</v>
      </c>
      <c r="AF56" s="286">
        <v>2239.6043177746496</v>
      </c>
      <c r="AG56" s="286">
        <v>2191.2284626699502</v>
      </c>
      <c r="AH56" s="286">
        <v>2187.8396692169022</v>
      </c>
      <c r="AI56" s="286">
        <v>2014.4258546340234</v>
      </c>
    </row>
    <row r="57" spans="2:35" outlineLevel="1" x14ac:dyDescent="0.35">
      <c r="B57" s="99" t="s">
        <v>67</v>
      </c>
      <c r="C57" s="100"/>
      <c r="D57" s="100"/>
      <c r="E57" s="100"/>
      <c r="F57" s="100"/>
      <c r="G57" s="286"/>
      <c r="H57" s="286"/>
      <c r="I57" s="286"/>
      <c r="J57" s="286"/>
      <c r="K57" s="286"/>
      <c r="L57" s="286"/>
      <c r="M57" s="286"/>
      <c r="N57" s="286"/>
      <c r="O57" s="286"/>
      <c r="P57" s="286"/>
      <c r="Q57" s="287">
        <v>115</v>
      </c>
      <c r="R57" s="287">
        <v>79</v>
      </c>
      <c r="S57" s="287" t="s">
        <v>14</v>
      </c>
      <c r="T57" s="286">
        <v>0</v>
      </c>
      <c r="U57" s="286">
        <v>0</v>
      </c>
      <c r="V57" s="286">
        <v>1170.5821778099998</v>
      </c>
      <c r="W57" s="286">
        <v>1051.95422983</v>
      </c>
      <c r="X57" s="286">
        <v>0</v>
      </c>
      <c r="Y57" s="286">
        <f t="shared" si="7"/>
        <v>0</v>
      </c>
      <c r="Z57" s="286">
        <f t="shared" si="8"/>
        <v>0</v>
      </c>
      <c r="AB57" s="286">
        <v>0</v>
      </c>
      <c r="AC57" s="286">
        <v>0</v>
      </c>
      <c r="AD57" s="286">
        <v>0</v>
      </c>
      <c r="AE57" s="286">
        <v>0</v>
      </c>
      <c r="AF57" s="286">
        <v>0</v>
      </c>
      <c r="AG57" s="286">
        <v>0</v>
      </c>
      <c r="AH57" s="286">
        <v>0</v>
      </c>
      <c r="AI57" s="286">
        <v>0</v>
      </c>
    </row>
    <row r="58" spans="2:35" x14ac:dyDescent="0.35">
      <c r="B58" s="12" t="s">
        <v>484</v>
      </c>
      <c r="C58" s="25" t="s">
        <v>14</v>
      </c>
      <c r="D58" s="25" t="s">
        <v>14</v>
      </c>
      <c r="E58" s="25" t="s">
        <v>14</v>
      </c>
      <c r="F58" s="25" t="s">
        <v>14</v>
      </c>
      <c r="G58" s="260" t="s">
        <v>14</v>
      </c>
      <c r="H58" s="260" t="s">
        <v>14</v>
      </c>
      <c r="I58" s="260" t="s">
        <v>14</v>
      </c>
      <c r="J58" s="260" t="s">
        <v>14</v>
      </c>
      <c r="K58" s="260" t="s">
        <v>14</v>
      </c>
      <c r="L58" s="260" t="s">
        <v>14</v>
      </c>
      <c r="M58" s="260" t="s">
        <v>14</v>
      </c>
      <c r="N58" s="260" t="s">
        <v>14</v>
      </c>
      <c r="O58" s="260" t="s">
        <v>14</v>
      </c>
      <c r="P58" s="260" t="s">
        <v>14</v>
      </c>
      <c r="Q58" s="260">
        <v>332</v>
      </c>
      <c r="R58" s="260">
        <v>292</v>
      </c>
      <c r="S58" s="260">
        <v>261</v>
      </c>
      <c r="T58" s="260">
        <v>258.14699999999999</v>
      </c>
      <c r="U58" s="260">
        <v>288.096</v>
      </c>
      <c r="V58" s="260">
        <v>256.24012124399991</v>
      </c>
      <c r="W58" s="260">
        <v>248.16460682899995</v>
      </c>
      <c r="X58" s="260">
        <v>289.71394748614802</v>
      </c>
      <c r="Y58" s="260">
        <f t="shared" si="7"/>
        <v>367.47330978833503</v>
      </c>
      <c r="Z58" s="260">
        <f t="shared" si="8"/>
        <v>307.09689710229719</v>
      </c>
      <c r="AB58" s="260">
        <v>265.42824139526203</v>
      </c>
      <c r="AC58" s="260">
        <v>283.25424658888102</v>
      </c>
      <c r="AD58" s="260">
        <v>314.335848018322</v>
      </c>
      <c r="AE58" s="260">
        <v>367.47330978833503</v>
      </c>
      <c r="AF58" s="260">
        <v>331.17603482128919</v>
      </c>
      <c r="AG58" s="260">
        <v>241.47564198373703</v>
      </c>
      <c r="AH58" s="260">
        <v>236.94150864129892</v>
      </c>
      <c r="AI58" s="260">
        <v>307.09689710229719</v>
      </c>
    </row>
    <row r="59" spans="2:35" x14ac:dyDescent="0.35">
      <c r="B59" s="14" t="s">
        <v>485</v>
      </c>
      <c r="C59" s="25" t="s">
        <v>14</v>
      </c>
      <c r="D59" s="25" t="s">
        <v>14</v>
      </c>
      <c r="E59" s="25" t="s">
        <v>14</v>
      </c>
      <c r="F59" s="25" t="s">
        <v>14</v>
      </c>
      <c r="G59" s="260" t="s">
        <v>14</v>
      </c>
      <c r="H59" s="260" t="s">
        <v>14</v>
      </c>
      <c r="I59" s="260" t="s">
        <v>14</v>
      </c>
      <c r="J59" s="260" t="s">
        <v>14</v>
      </c>
      <c r="K59" s="260" t="s">
        <v>14</v>
      </c>
      <c r="L59" s="260" t="s">
        <v>14</v>
      </c>
      <c r="M59" s="260" t="s">
        <v>14</v>
      </c>
      <c r="N59" s="260" t="s">
        <v>14</v>
      </c>
      <c r="O59" s="260" t="s">
        <v>14</v>
      </c>
      <c r="P59" s="260" t="s">
        <v>14</v>
      </c>
      <c r="Q59" s="260">
        <v>172</v>
      </c>
      <c r="R59" s="260">
        <v>73</v>
      </c>
      <c r="S59" s="260">
        <v>81</v>
      </c>
      <c r="T59" s="260">
        <v>60.639000000000003</v>
      </c>
      <c r="U59" s="260">
        <v>61.344999999999999</v>
      </c>
      <c r="V59" s="260">
        <v>157.33071420800002</v>
      </c>
      <c r="W59" s="260">
        <v>76.661622324999982</v>
      </c>
      <c r="X59" s="260">
        <v>-23.379520271122992</v>
      </c>
      <c r="Y59" s="260">
        <f t="shared" si="7"/>
        <v>4.7715409796509993</v>
      </c>
      <c r="Z59" s="260">
        <f t="shared" si="8"/>
        <v>1.1585819797110009</v>
      </c>
      <c r="AB59" s="260">
        <v>-24.496531513042992</v>
      </c>
      <c r="AC59" s="260">
        <v>-23.564872063664996</v>
      </c>
      <c r="AD59" s="260">
        <v>-17.342131975495001</v>
      </c>
      <c r="AE59" s="260">
        <v>4.7715409796509993</v>
      </c>
      <c r="AF59" s="260">
        <v>3.115416582701001</v>
      </c>
      <c r="AG59" s="260">
        <v>1.7832834156240018</v>
      </c>
      <c r="AH59" s="260">
        <v>8.7125828151170026</v>
      </c>
      <c r="AI59" s="260">
        <v>1.1585819797110009</v>
      </c>
    </row>
    <row r="60" spans="2:35" x14ac:dyDescent="0.35">
      <c r="B60" s="14" t="s">
        <v>68</v>
      </c>
      <c r="C60" s="25" t="s">
        <v>14</v>
      </c>
      <c r="D60" s="25" t="s">
        <v>14</v>
      </c>
      <c r="E60" s="25" t="s">
        <v>14</v>
      </c>
      <c r="F60" s="25" t="s">
        <v>14</v>
      </c>
      <c r="G60" s="260" t="s">
        <v>14</v>
      </c>
      <c r="H60" s="260" t="s">
        <v>14</v>
      </c>
      <c r="I60" s="260" t="s">
        <v>14</v>
      </c>
      <c r="J60" s="260" t="s">
        <v>14</v>
      </c>
      <c r="K60" s="260" t="s">
        <v>14</v>
      </c>
      <c r="L60" s="260" t="s">
        <v>14</v>
      </c>
      <c r="M60" s="260" t="s">
        <v>14</v>
      </c>
      <c r="N60" s="260" t="s">
        <v>14</v>
      </c>
      <c r="O60" s="260" t="s">
        <v>14</v>
      </c>
      <c r="P60" s="260" t="s">
        <v>14</v>
      </c>
      <c r="Q60" s="260">
        <v>-175</v>
      </c>
      <c r="R60" s="260">
        <v>-130</v>
      </c>
      <c r="S60" s="260">
        <v>-141</v>
      </c>
      <c r="T60" s="260">
        <v>-115.86193867159299</v>
      </c>
      <c r="U60" s="260">
        <v>-134.97430096000002</v>
      </c>
      <c r="V60" s="260">
        <v>-93.868927259999992</v>
      </c>
      <c r="W60" s="260">
        <v>-79.456404777999978</v>
      </c>
      <c r="X60" s="260">
        <v>55.633355642014017</v>
      </c>
      <c r="Y60" s="260">
        <f t="shared" si="7"/>
        <v>37.739740203695</v>
      </c>
      <c r="Z60" s="260">
        <f t="shared" si="8"/>
        <v>10.452595310985011</v>
      </c>
      <c r="AB60" s="260">
        <v>78.424399510891988</v>
      </c>
      <c r="AC60" s="260">
        <v>66.477961659292006</v>
      </c>
      <c r="AD60" s="260">
        <v>60.09257512553399</v>
      </c>
      <c r="AE60" s="260">
        <v>37.739740203695</v>
      </c>
      <c r="AF60" s="260">
        <v>28.673221297544991</v>
      </c>
      <c r="AG60" s="260">
        <v>22.363741721285994</v>
      </c>
      <c r="AH60" s="260">
        <v>23.280915533091004</v>
      </c>
      <c r="AI60" s="260">
        <v>10.452595310985011</v>
      </c>
    </row>
    <row r="61" spans="2:35" x14ac:dyDescent="0.35">
      <c r="B61" s="14" t="s">
        <v>486</v>
      </c>
      <c r="C61" s="25" t="s">
        <v>14</v>
      </c>
      <c r="D61" s="25" t="s">
        <v>14</v>
      </c>
      <c r="E61" s="25" t="s">
        <v>14</v>
      </c>
      <c r="F61" s="25" t="s">
        <v>14</v>
      </c>
      <c r="G61" s="260" t="s">
        <v>14</v>
      </c>
      <c r="H61" s="260" t="s">
        <v>14</v>
      </c>
      <c r="I61" s="260" t="s">
        <v>14</v>
      </c>
      <c r="J61" s="260" t="s">
        <v>14</v>
      </c>
      <c r="K61" s="260" t="s">
        <v>14</v>
      </c>
      <c r="L61" s="260" t="s">
        <v>14</v>
      </c>
      <c r="M61" s="260" t="s">
        <v>14</v>
      </c>
      <c r="N61" s="260" t="s">
        <v>14</v>
      </c>
      <c r="O61" s="260" t="s">
        <v>14</v>
      </c>
      <c r="P61" s="260" t="s">
        <v>14</v>
      </c>
      <c r="Q61" s="260">
        <v>-80</v>
      </c>
      <c r="R61" s="260">
        <v>-52</v>
      </c>
      <c r="S61" s="260">
        <v>-45</v>
      </c>
      <c r="T61" s="260">
        <v>-192.89042304023599</v>
      </c>
      <c r="U61" s="260">
        <v>-61.475842394119994</v>
      </c>
      <c r="V61" s="260">
        <v>-32.068865605999989</v>
      </c>
      <c r="W61" s="260">
        <v>-50.074396378999992</v>
      </c>
      <c r="X61" s="260">
        <v>-53.101875805103013</v>
      </c>
      <c r="Y61" s="260">
        <f t="shared" si="7"/>
        <v>-70.73079250600999</v>
      </c>
      <c r="Z61" s="260">
        <f t="shared" si="8"/>
        <v>-42.569023694324983</v>
      </c>
      <c r="AB61" s="260">
        <v>-76.862876919971001</v>
      </c>
      <c r="AC61" s="260">
        <v>-85.231037170315005</v>
      </c>
      <c r="AD61" s="260">
        <v>-65.397392093746006</v>
      </c>
      <c r="AE61" s="260">
        <v>-70.73079250600999</v>
      </c>
      <c r="AF61" s="260">
        <v>-71.329763790914015</v>
      </c>
      <c r="AG61" s="260">
        <v>-62.289874191437981</v>
      </c>
      <c r="AH61" s="260">
        <v>-67.447490770787994</v>
      </c>
      <c r="AI61" s="260">
        <v>-42.569023694324983</v>
      </c>
    </row>
    <row r="62" spans="2:35" x14ac:dyDescent="0.35">
      <c r="B62" s="18" t="s">
        <v>487</v>
      </c>
      <c r="C62" s="25" t="s">
        <v>14</v>
      </c>
      <c r="D62" s="25" t="s">
        <v>14</v>
      </c>
      <c r="E62" s="25" t="s">
        <v>14</v>
      </c>
      <c r="F62" s="25" t="s">
        <v>14</v>
      </c>
      <c r="G62" s="260" t="s">
        <v>14</v>
      </c>
      <c r="H62" s="260" t="s">
        <v>14</v>
      </c>
      <c r="I62" s="260" t="s">
        <v>14</v>
      </c>
      <c r="J62" s="260" t="s">
        <v>14</v>
      </c>
      <c r="K62" s="260" t="s">
        <v>14</v>
      </c>
      <c r="L62" s="260" t="s">
        <v>14</v>
      </c>
      <c r="M62" s="260" t="s">
        <v>14</v>
      </c>
      <c r="N62" s="260" t="s">
        <v>14</v>
      </c>
      <c r="O62" s="260" t="s">
        <v>14</v>
      </c>
      <c r="P62" s="260" t="s">
        <v>14</v>
      </c>
      <c r="Q62" s="260">
        <v>-381</v>
      </c>
      <c r="R62" s="260">
        <v>-391</v>
      </c>
      <c r="S62" s="260">
        <v>-391</v>
      </c>
      <c r="T62" s="260">
        <v>-391.06977739499996</v>
      </c>
      <c r="U62" s="260">
        <v>-906.13537909499996</v>
      </c>
      <c r="V62" s="260">
        <v>-893.0327534249999</v>
      </c>
      <c r="W62" s="260">
        <v>-1899.0404687999999</v>
      </c>
      <c r="X62" s="260">
        <v>-1901.8760753399999</v>
      </c>
      <c r="Y62" s="260">
        <f t="shared" si="7"/>
        <v>-1907.2338319630001</v>
      </c>
      <c r="Z62" s="260">
        <f t="shared" si="8"/>
        <v>-2421.80930137</v>
      </c>
      <c r="AB62" s="260">
        <v>-1892.4838173349999</v>
      </c>
      <c r="AC62" s="260">
        <v>-1898.459490515</v>
      </c>
      <c r="AD62" s="260">
        <v>-1893.8023975449998</v>
      </c>
      <c r="AE62" s="260">
        <v>-1907.2338319630001</v>
      </c>
      <c r="AF62" s="260">
        <v>-1914.8950339252001</v>
      </c>
      <c r="AG62" s="260">
        <v>-1894.0510384999002</v>
      </c>
      <c r="AH62" s="260">
        <v>-2399.629424665</v>
      </c>
      <c r="AI62" s="260">
        <v>-2421.80930137</v>
      </c>
    </row>
    <row r="63" spans="2:35" x14ac:dyDescent="0.35">
      <c r="B63" s="72" t="s">
        <v>488</v>
      </c>
      <c r="C63" s="67" t="s">
        <v>14</v>
      </c>
      <c r="D63" s="67" t="s">
        <v>14</v>
      </c>
      <c r="E63" s="67" t="s">
        <v>14</v>
      </c>
      <c r="F63" s="67" t="s">
        <v>14</v>
      </c>
      <c r="G63" s="278" t="s">
        <v>14</v>
      </c>
      <c r="H63" s="278" t="s">
        <v>14</v>
      </c>
      <c r="I63" s="278" t="s">
        <v>14</v>
      </c>
      <c r="J63" s="278" t="s">
        <v>14</v>
      </c>
      <c r="K63" s="278" t="s">
        <v>14</v>
      </c>
      <c r="L63" s="278" t="s">
        <v>14</v>
      </c>
      <c r="M63" s="278" t="s">
        <v>14</v>
      </c>
      <c r="N63" s="278" t="s">
        <v>14</v>
      </c>
      <c r="O63" s="278" t="s">
        <v>14</v>
      </c>
      <c r="P63" s="278" t="s">
        <v>14</v>
      </c>
      <c r="Q63" s="278">
        <v>18635</v>
      </c>
      <c r="R63" s="278">
        <v>17454</v>
      </c>
      <c r="S63" s="278">
        <v>16340</v>
      </c>
      <c r="T63" s="278">
        <v>15385.075860893172</v>
      </c>
      <c r="U63" s="278">
        <v>15468.882477550886</v>
      </c>
      <c r="V63" s="278">
        <v>15267.806568507996</v>
      </c>
      <c r="W63" s="278">
        <v>14789.37709236899</v>
      </c>
      <c r="X63" s="278">
        <v>18123.129003306236</v>
      </c>
      <c r="Y63" s="278">
        <f t="shared" si="7"/>
        <v>18692.41803691009</v>
      </c>
      <c r="Z63" s="278">
        <f t="shared" si="8"/>
        <v>19196.921592958475</v>
      </c>
      <c r="AB63" s="278">
        <v>17262.445668637276</v>
      </c>
      <c r="AC63" s="278">
        <v>18448.106121041386</v>
      </c>
      <c r="AD63" s="278">
        <v>18939.130884655449</v>
      </c>
      <c r="AE63" s="278">
        <v>18692.41803691009</v>
      </c>
      <c r="AF63" s="278">
        <v>18275.106039862505</v>
      </c>
      <c r="AG63" s="278">
        <v>19313.933303629266</v>
      </c>
      <c r="AH63" s="278">
        <v>19238.862577803593</v>
      </c>
      <c r="AI63" s="278">
        <v>19196.921592958475</v>
      </c>
    </row>
    <row r="64" spans="2:35" x14ac:dyDescent="0.35">
      <c r="B64" s="72" t="s">
        <v>458</v>
      </c>
      <c r="C64" s="67" t="s">
        <v>14</v>
      </c>
      <c r="D64" s="67" t="s">
        <v>14</v>
      </c>
      <c r="E64" s="67" t="s">
        <v>14</v>
      </c>
      <c r="F64" s="67" t="s">
        <v>14</v>
      </c>
      <c r="G64" s="278" t="s">
        <v>14</v>
      </c>
      <c r="H64" s="278" t="s">
        <v>14</v>
      </c>
      <c r="I64" s="278" t="s">
        <v>14</v>
      </c>
      <c r="J64" s="278" t="s">
        <v>14</v>
      </c>
      <c r="K64" s="278" t="s">
        <v>14</v>
      </c>
      <c r="L64" s="278" t="s">
        <v>14</v>
      </c>
      <c r="M64" s="278" t="s">
        <v>14</v>
      </c>
      <c r="N64" s="278" t="s">
        <v>14</v>
      </c>
      <c r="O64" s="278" t="s">
        <v>14</v>
      </c>
      <c r="P64" s="278" t="s">
        <v>14</v>
      </c>
      <c r="Q64" s="278">
        <v>1245</v>
      </c>
      <c r="R64" s="278">
        <v>1521</v>
      </c>
      <c r="S64" s="278">
        <v>2400</v>
      </c>
      <c r="T64" s="278">
        <v>1803.2052051465801</v>
      </c>
      <c r="U64" s="278">
        <v>1542.7223504996</v>
      </c>
      <c r="V64" s="278">
        <v>2954.2767137559999</v>
      </c>
      <c r="W64" s="278">
        <v>3222.3262463789993</v>
      </c>
      <c r="X64" s="278">
        <v>4900.1076479210587</v>
      </c>
      <c r="Y64" s="278">
        <f t="shared" si="7"/>
        <v>3372.4006032244033</v>
      </c>
      <c r="Z64" s="278">
        <f t="shared" si="8"/>
        <v>3631.1634695828056</v>
      </c>
      <c r="AB64" s="278">
        <v>4155.4539709793335</v>
      </c>
      <c r="AC64" s="278">
        <v>3112.5522632396223</v>
      </c>
      <c r="AD64" s="278">
        <v>1996.1087916244135</v>
      </c>
      <c r="AE64" s="278">
        <v>3372.4006032244033</v>
      </c>
      <c r="AF64" s="278">
        <v>2333.0221116696357</v>
      </c>
      <c r="AG64" s="278">
        <v>1880.4813076019793</v>
      </c>
      <c r="AH64" s="278">
        <v>1881.4969544614426</v>
      </c>
      <c r="AI64" s="278">
        <v>3631.1634695828056</v>
      </c>
    </row>
    <row r="65" spans="2:35" x14ac:dyDescent="0.35">
      <c r="B65" s="13" t="s">
        <v>481</v>
      </c>
      <c r="C65" s="25" t="s">
        <v>14</v>
      </c>
      <c r="D65" s="25" t="s">
        <v>14</v>
      </c>
      <c r="E65" s="25" t="s">
        <v>14</v>
      </c>
      <c r="F65" s="25" t="s">
        <v>14</v>
      </c>
      <c r="G65" s="260" t="s">
        <v>14</v>
      </c>
      <c r="H65" s="260" t="s">
        <v>14</v>
      </c>
      <c r="I65" s="260" t="s">
        <v>14</v>
      </c>
      <c r="J65" s="260" t="s">
        <v>14</v>
      </c>
      <c r="K65" s="260" t="s">
        <v>14</v>
      </c>
      <c r="L65" s="260" t="s">
        <v>14</v>
      </c>
      <c r="M65" s="260" t="s">
        <v>14</v>
      </c>
      <c r="N65" s="260" t="s">
        <v>14</v>
      </c>
      <c r="O65" s="260" t="s">
        <v>14</v>
      </c>
      <c r="P65" s="260" t="s">
        <v>14</v>
      </c>
      <c r="Q65" s="260">
        <v>680</v>
      </c>
      <c r="R65" s="260">
        <v>525</v>
      </c>
      <c r="S65" s="260">
        <v>1608</v>
      </c>
      <c r="T65" s="260">
        <v>921.80048948575291</v>
      </c>
      <c r="U65" s="260">
        <v>376.64405969613904</v>
      </c>
      <c r="V65" s="260">
        <v>1997.1546509649997</v>
      </c>
      <c r="W65" s="260">
        <v>1788.9767088869996</v>
      </c>
      <c r="X65" s="260">
        <v>2980.9793618682979</v>
      </c>
      <c r="Y65" s="260">
        <f t="shared" si="7"/>
        <v>1359.9483732196445</v>
      </c>
      <c r="Z65" s="260">
        <f t="shared" si="8"/>
        <v>1779.2132990575751</v>
      </c>
      <c r="AB65" s="260">
        <v>2176.6073232708322</v>
      </c>
      <c r="AC65" s="260">
        <v>1393.1462775269529</v>
      </c>
      <c r="AD65" s="260">
        <v>965.91769212456734</v>
      </c>
      <c r="AE65" s="260">
        <v>1359.9483732196445</v>
      </c>
      <c r="AF65" s="260">
        <v>1157.1882589589736</v>
      </c>
      <c r="AG65" s="260">
        <v>694.05056500680257</v>
      </c>
      <c r="AH65" s="260">
        <v>556.80909573394752</v>
      </c>
      <c r="AI65" s="260">
        <v>1779.2132990575751</v>
      </c>
    </row>
    <row r="66" spans="2:35" x14ac:dyDescent="0.35">
      <c r="B66" s="13" t="s">
        <v>482</v>
      </c>
      <c r="C66" s="25" t="s">
        <v>14</v>
      </c>
      <c r="D66" s="25" t="s">
        <v>14</v>
      </c>
      <c r="E66" s="25" t="s">
        <v>14</v>
      </c>
      <c r="F66" s="25" t="s">
        <v>14</v>
      </c>
      <c r="G66" s="260" t="s">
        <v>14</v>
      </c>
      <c r="H66" s="260" t="s">
        <v>14</v>
      </c>
      <c r="I66" s="260" t="s">
        <v>14</v>
      </c>
      <c r="J66" s="260" t="s">
        <v>14</v>
      </c>
      <c r="K66" s="260" t="s">
        <v>14</v>
      </c>
      <c r="L66" s="260" t="s">
        <v>14</v>
      </c>
      <c r="M66" s="260" t="s">
        <v>14</v>
      </c>
      <c r="N66" s="260" t="s">
        <v>14</v>
      </c>
      <c r="O66" s="260" t="s">
        <v>14</v>
      </c>
      <c r="P66" s="260" t="s">
        <v>14</v>
      </c>
      <c r="Q66" s="260">
        <v>299</v>
      </c>
      <c r="R66" s="260">
        <v>408</v>
      </c>
      <c r="S66" s="260">
        <v>388</v>
      </c>
      <c r="T66" s="260">
        <v>385.591897825545</v>
      </c>
      <c r="U66" s="260">
        <v>581.75907633173006</v>
      </c>
      <c r="V66" s="260">
        <v>474.38428056700019</v>
      </c>
      <c r="W66" s="260">
        <v>1003.7837723139997</v>
      </c>
      <c r="X66" s="260">
        <v>1171.9321821389076</v>
      </c>
      <c r="Y66" s="260">
        <f t="shared" si="7"/>
        <v>1371.7680850459878</v>
      </c>
      <c r="Z66" s="260">
        <f t="shared" si="8"/>
        <v>1195.5546546769417</v>
      </c>
      <c r="AB66" s="260">
        <v>1367.7228894544116</v>
      </c>
      <c r="AC66" s="260">
        <v>1306.9414603171515</v>
      </c>
      <c r="AD66" s="260">
        <v>725.71315616242998</v>
      </c>
      <c r="AE66" s="260">
        <v>1371.7680850459878</v>
      </c>
      <c r="AF66" s="260">
        <v>698.62772788463315</v>
      </c>
      <c r="AG66" s="260">
        <v>647.66894766858661</v>
      </c>
      <c r="AH66" s="260">
        <v>805.32823704297493</v>
      </c>
      <c r="AI66" s="260">
        <v>1195.5546546769417</v>
      </c>
    </row>
    <row r="67" spans="2:35" x14ac:dyDescent="0.35">
      <c r="B67" s="13" t="s">
        <v>483</v>
      </c>
      <c r="C67" s="25" t="s">
        <v>14</v>
      </c>
      <c r="D67" s="25" t="s">
        <v>14</v>
      </c>
      <c r="E67" s="25" t="s">
        <v>14</v>
      </c>
      <c r="F67" s="25" t="s">
        <v>14</v>
      </c>
      <c r="G67" s="260" t="s">
        <v>14</v>
      </c>
      <c r="H67" s="260" t="s">
        <v>14</v>
      </c>
      <c r="I67" s="260" t="s">
        <v>14</v>
      </c>
      <c r="J67" s="260" t="s">
        <v>14</v>
      </c>
      <c r="K67" s="260" t="s">
        <v>14</v>
      </c>
      <c r="L67" s="260" t="s">
        <v>14</v>
      </c>
      <c r="M67" s="260" t="s">
        <v>14</v>
      </c>
      <c r="N67" s="260" t="s">
        <v>14</v>
      </c>
      <c r="O67" s="260" t="s">
        <v>14</v>
      </c>
      <c r="P67" s="260" t="s">
        <v>14</v>
      </c>
      <c r="Q67" s="260">
        <v>267</v>
      </c>
      <c r="R67" s="260">
        <v>588</v>
      </c>
      <c r="S67" s="260">
        <v>404</v>
      </c>
      <c r="T67" s="260">
        <v>495.81281783528101</v>
      </c>
      <c r="U67" s="260">
        <v>584.3192144717309</v>
      </c>
      <c r="V67" s="260">
        <v>429.25869399399994</v>
      </c>
      <c r="W67" s="260">
        <v>427.80434776800001</v>
      </c>
      <c r="X67" s="260">
        <v>744.36842037385304</v>
      </c>
      <c r="Y67" s="260">
        <f t="shared" si="7"/>
        <v>640.68414495877096</v>
      </c>
      <c r="Z67" s="260">
        <f t="shared" si="8"/>
        <v>656.39551584828894</v>
      </c>
      <c r="AB67" s="260">
        <v>604.37310870408999</v>
      </c>
      <c r="AC67" s="260">
        <v>407.60569161551808</v>
      </c>
      <c r="AD67" s="260">
        <v>304.47794333741621</v>
      </c>
      <c r="AE67" s="260">
        <v>640.68414495877096</v>
      </c>
      <c r="AF67" s="260">
        <v>477.20612482602905</v>
      </c>
      <c r="AG67" s="260">
        <v>538.76179492659014</v>
      </c>
      <c r="AH67" s="260">
        <v>519.35962168451999</v>
      </c>
      <c r="AI67" s="260">
        <v>656.39551584828894</v>
      </c>
    </row>
    <row r="68" spans="2:35" x14ac:dyDescent="0.35">
      <c r="B68" s="13" t="s">
        <v>489</v>
      </c>
      <c r="C68" s="103" t="s">
        <v>14</v>
      </c>
      <c r="D68" s="103" t="s">
        <v>14</v>
      </c>
      <c r="E68" s="103" t="s">
        <v>14</v>
      </c>
      <c r="F68" s="103" t="s">
        <v>14</v>
      </c>
      <c r="G68" s="277" t="s">
        <v>14</v>
      </c>
      <c r="H68" s="277" t="s">
        <v>14</v>
      </c>
      <c r="I68" s="277" t="s">
        <v>14</v>
      </c>
      <c r="J68" s="277" t="s">
        <v>14</v>
      </c>
      <c r="K68" s="277" t="s">
        <v>14</v>
      </c>
      <c r="L68" s="277" t="s">
        <v>14</v>
      </c>
      <c r="M68" s="277" t="s">
        <v>14</v>
      </c>
      <c r="N68" s="277" t="s">
        <v>14</v>
      </c>
      <c r="O68" s="277" t="s">
        <v>14</v>
      </c>
      <c r="P68" s="277" t="s">
        <v>14</v>
      </c>
      <c r="Q68" s="277" t="s">
        <v>14</v>
      </c>
      <c r="R68" s="277" t="s">
        <v>14</v>
      </c>
      <c r="S68" s="277" t="s">
        <v>14</v>
      </c>
      <c r="T68" s="277" t="s">
        <v>14</v>
      </c>
      <c r="U68" s="277" t="s">
        <v>14</v>
      </c>
      <c r="V68" s="277">
        <v>53.479088229999974</v>
      </c>
      <c r="W68" s="260">
        <v>1.7614174100000053</v>
      </c>
      <c r="X68" s="260">
        <v>2.8276835400000051</v>
      </c>
      <c r="Y68" s="260">
        <f t="shared" si="7"/>
        <v>0</v>
      </c>
      <c r="Z68" s="260">
        <f t="shared" si="8"/>
        <v>0</v>
      </c>
      <c r="AB68" s="260">
        <v>6.7506495499999986</v>
      </c>
      <c r="AC68" s="260">
        <v>4.8588337800000012</v>
      </c>
      <c r="AD68" s="260">
        <v>0</v>
      </c>
      <c r="AE68" s="260">
        <v>0</v>
      </c>
      <c r="AF68" s="260">
        <v>0</v>
      </c>
      <c r="AG68" s="260">
        <v>0</v>
      </c>
      <c r="AH68" s="260">
        <v>0</v>
      </c>
      <c r="AI68" s="260">
        <v>0</v>
      </c>
    </row>
    <row r="69" spans="2:35" x14ac:dyDescent="0.35">
      <c r="B69" s="73" t="s">
        <v>490</v>
      </c>
      <c r="C69" s="71" t="s">
        <v>14</v>
      </c>
      <c r="D69" s="71" t="s">
        <v>14</v>
      </c>
      <c r="E69" s="71" t="s">
        <v>14</v>
      </c>
      <c r="F69" s="71" t="s">
        <v>14</v>
      </c>
      <c r="G69" s="288" t="s">
        <v>14</v>
      </c>
      <c r="H69" s="288" t="s">
        <v>14</v>
      </c>
      <c r="I69" s="288" t="s">
        <v>14</v>
      </c>
      <c r="J69" s="288" t="s">
        <v>14</v>
      </c>
      <c r="K69" s="288" t="s">
        <v>14</v>
      </c>
      <c r="L69" s="288" t="s">
        <v>14</v>
      </c>
      <c r="M69" s="288" t="s">
        <v>14</v>
      </c>
      <c r="N69" s="288" t="s">
        <v>14</v>
      </c>
      <c r="O69" s="288" t="s">
        <v>14</v>
      </c>
      <c r="P69" s="288" t="s">
        <v>14</v>
      </c>
      <c r="Q69" s="288">
        <v>9</v>
      </c>
      <c r="R69" s="288">
        <v>10</v>
      </c>
      <c r="S69" s="288">
        <v>38</v>
      </c>
      <c r="T69" s="288">
        <v>101.94093925811001</v>
      </c>
      <c r="U69" s="288">
        <v>99.325839390249001</v>
      </c>
      <c r="V69" s="288">
        <v>71</v>
      </c>
      <c r="W69" s="288">
        <v>1.8576258099999949</v>
      </c>
      <c r="X69" s="288">
        <v>0.34615073954600001</v>
      </c>
      <c r="Y69" s="288">
        <f t="shared" si="7"/>
        <v>0.77830027416200009</v>
      </c>
      <c r="Z69" s="288">
        <f t="shared" si="8"/>
        <v>0.30938473223100005</v>
      </c>
      <c r="AB69" s="288">
        <v>0</v>
      </c>
      <c r="AC69" s="288">
        <v>16.734799238463001</v>
      </c>
      <c r="AD69" s="288">
        <v>23.191788476396997</v>
      </c>
      <c r="AE69" s="288">
        <v>0.77830027416200009</v>
      </c>
      <c r="AF69" s="288">
        <v>25.227629138287998</v>
      </c>
      <c r="AG69" s="288">
        <v>27.307610723925002</v>
      </c>
      <c r="AH69" s="288">
        <v>14.292637739654001</v>
      </c>
      <c r="AI69" s="288">
        <v>0.30938473223100005</v>
      </c>
    </row>
    <row r="70" spans="2:35" x14ac:dyDescent="0.35">
      <c r="B70" s="72" t="s">
        <v>88</v>
      </c>
      <c r="C70" s="67" t="s">
        <v>14</v>
      </c>
      <c r="D70" s="67" t="s">
        <v>14</v>
      </c>
      <c r="E70" s="67" t="s">
        <v>14</v>
      </c>
      <c r="F70" s="67" t="s">
        <v>14</v>
      </c>
      <c r="G70" s="278" t="s">
        <v>14</v>
      </c>
      <c r="H70" s="278" t="s">
        <v>14</v>
      </c>
      <c r="I70" s="278">
        <v>11692.247762000001</v>
      </c>
      <c r="J70" s="278">
        <v>13921.168648000001</v>
      </c>
      <c r="K70" s="278">
        <v>14033.085429000001</v>
      </c>
      <c r="L70" s="278">
        <v>16246.835564999999</v>
      </c>
      <c r="M70" s="278">
        <v>16879.863873999999</v>
      </c>
      <c r="N70" s="278">
        <v>18233.274635000002</v>
      </c>
      <c r="O70" s="278">
        <v>17083.281907000001</v>
      </c>
      <c r="P70" s="278">
        <v>17042.367205646784</v>
      </c>
      <c r="Q70" s="278">
        <f>Q63-Q64-Q69</f>
        <v>17381</v>
      </c>
      <c r="R70" s="278">
        <v>15923</v>
      </c>
      <c r="S70" s="278">
        <v>13902</v>
      </c>
      <c r="T70" s="278">
        <v>13479.929716488483</v>
      </c>
      <c r="U70" s="278">
        <v>13826.834287661037</v>
      </c>
      <c r="V70" s="278">
        <v>12243</v>
      </c>
      <c r="W70" s="278">
        <v>11565.097379838997</v>
      </c>
      <c r="X70" s="278">
        <v>13222.578279525638</v>
      </c>
      <c r="Y70" s="278">
        <f t="shared" si="7"/>
        <v>15319.376484380764</v>
      </c>
      <c r="Z70" s="278">
        <f t="shared" si="8"/>
        <v>15565.283957698404</v>
      </c>
      <c r="AB70" s="278">
        <v>13106.878174809181</v>
      </c>
      <c r="AC70" s="278">
        <v>15318.799817675295</v>
      </c>
      <c r="AD70" s="278">
        <v>16919.751486750647</v>
      </c>
      <c r="AE70" s="278">
        <v>15319.376484380764</v>
      </c>
      <c r="AF70" s="278">
        <v>15916.888024801561</v>
      </c>
      <c r="AG70" s="278">
        <v>17406.470728763739</v>
      </c>
      <c r="AH70" s="278">
        <v>17343.010854030988</v>
      </c>
      <c r="AI70" s="278">
        <v>15565.283957698404</v>
      </c>
    </row>
    <row r="71" spans="2:35" x14ac:dyDescent="0.35">
      <c r="B71" s="144" t="s">
        <v>69</v>
      </c>
      <c r="C71" s="145" t="s">
        <v>14</v>
      </c>
      <c r="D71" s="145" t="s">
        <v>14</v>
      </c>
      <c r="E71" s="145" t="s">
        <v>14</v>
      </c>
      <c r="F71" s="145" t="s">
        <v>14</v>
      </c>
      <c r="G71" s="289" t="s">
        <v>14</v>
      </c>
      <c r="H71" s="289" t="s">
        <v>14</v>
      </c>
      <c r="I71" s="290">
        <v>4.4486407501227658</v>
      </c>
      <c r="J71" s="290">
        <v>4.4125047124058652</v>
      </c>
      <c r="K71" s="290">
        <v>4.1728517996143468</v>
      </c>
      <c r="L71" s="290">
        <v>4.4970082645989091</v>
      </c>
      <c r="M71" s="290">
        <v>4.4945998790873123</v>
      </c>
      <c r="N71" s="290">
        <v>5.0250759321549907</v>
      </c>
      <c r="O71" s="290">
        <v>4.7479814935145708</v>
      </c>
      <c r="P71" s="290">
        <v>4.6788934140568141</v>
      </c>
      <c r="Q71" s="290">
        <v>4.4000000000000004</v>
      </c>
      <c r="R71" s="290">
        <v>4.2</v>
      </c>
      <c r="S71" s="290">
        <v>3.5</v>
      </c>
      <c r="T71" s="290">
        <v>4.0760901625993009</v>
      </c>
      <c r="U71" s="290">
        <v>3.7313180196899012</v>
      </c>
      <c r="V71" s="291">
        <v>3.5323030000000002</v>
      </c>
      <c r="W71" s="291">
        <v>3.485303</v>
      </c>
      <c r="X71" s="290">
        <v>3.3566280000000002</v>
      </c>
      <c r="Y71" s="290">
        <f t="shared" si="7"/>
        <v>3.3438180000000002</v>
      </c>
      <c r="Z71" s="290">
        <f t="shared" si="8"/>
        <v>3.5492370000000002</v>
      </c>
      <c r="AB71" s="291">
        <v>2.7924500000000001</v>
      </c>
      <c r="AC71" s="291">
        <v>3.1905640000000002</v>
      </c>
      <c r="AD71" s="291">
        <v>3.259525</v>
      </c>
      <c r="AE71" s="291">
        <v>3.3438180000000002</v>
      </c>
      <c r="AF71" s="291">
        <v>3.4639760000000002</v>
      </c>
      <c r="AG71" s="291">
        <v>3.685943</v>
      </c>
      <c r="AH71" s="291">
        <v>3.591421</v>
      </c>
      <c r="AI71" s="291">
        <v>3.5492370000000002</v>
      </c>
    </row>
    <row r="72" spans="2:35" x14ac:dyDescent="0.35">
      <c r="B72" s="146" t="s">
        <v>70</v>
      </c>
      <c r="C72" s="147" t="s">
        <v>14</v>
      </c>
      <c r="D72" s="147" t="s">
        <v>14</v>
      </c>
      <c r="E72" s="147" t="s">
        <v>14</v>
      </c>
      <c r="F72" s="147" t="s">
        <v>14</v>
      </c>
      <c r="G72" s="292" t="s">
        <v>14</v>
      </c>
      <c r="H72" s="292" t="s">
        <v>14</v>
      </c>
      <c r="I72" s="292" t="s">
        <v>14</v>
      </c>
      <c r="J72" s="292" t="s">
        <v>14</v>
      </c>
      <c r="K72" s="292" t="s">
        <v>14</v>
      </c>
      <c r="L72" s="293">
        <v>0.2029878149001717</v>
      </c>
      <c r="M72" s="293">
        <v>0.18726495503743928</v>
      </c>
      <c r="N72" s="293">
        <v>0.17556128492747092</v>
      </c>
      <c r="O72" s="293">
        <v>0.1695998790533591</v>
      </c>
      <c r="P72" s="293">
        <v>0.16781544287671166</v>
      </c>
      <c r="Q72" s="294">
        <v>0.18</v>
      </c>
      <c r="R72" s="294">
        <v>0.13300000000000001</v>
      </c>
      <c r="S72" s="294">
        <v>0.17799999999999999</v>
      </c>
      <c r="T72" s="294">
        <v>0.11626931485264493</v>
      </c>
      <c r="U72" s="294">
        <v>0.19463272324118533</v>
      </c>
      <c r="V72" s="295">
        <v>0.192195</v>
      </c>
      <c r="W72" s="295">
        <v>0.207451</v>
      </c>
      <c r="X72" s="302">
        <v>0.20418800000000001</v>
      </c>
      <c r="Y72" s="294">
        <f t="shared" si="7"/>
        <v>0.21295000000000003</v>
      </c>
      <c r="Z72" s="294">
        <f t="shared" si="8"/>
        <v>0.21537500000000001</v>
      </c>
      <c r="AB72" s="295">
        <v>0.23405400000000001</v>
      </c>
      <c r="AC72" s="295">
        <v>0.19377800000000001</v>
      </c>
      <c r="AD72" s="295">
        <v>0.18609600000000001</v>
      </c>
      <c r="AE72" s="295">
        <v>0.21295000000000003</v>
      </c>
      <c r="AF72" s="295">
        <v>0.20685800000000001</v>
      </c>
      <c r="AG72" s="295">
        <v>0.19427700000000001</v>
      </c>
      <c r="AH72" s="492">
        <v>0.20072699999999999</v>
      </c>
      <c r="AI72" s="492">
        <v>0.21537500000000001</v>
      </c>
    </row>
    <row r="73" spans="2:35" x14ac:dyDescent="0.35">
      <c r="C73" s="98"/>
      <c r="D73" s="98"/>
      <c r="E73" s="98"/>
      <c r="F73" s="98"/>
      <c r="G73" s="296"/>
      <c r="H73" s="296"/>
      <c r="I73" s="296"/>
      <c r="J73" s="296"/>
      <c r="K73" s="296"/>
      <c r="L73" s="296"/>
      <c r="M73" s="296"/>
      <c r="N73" s="296"/>
      <c r="O73" s="296"/>
      <c r="P73" s="296"/>
      <c r="Q73" s="296"/>
      <c r="R73" s="297"/>
      <c r="S73" s="297"/>
      <c r="T73" s="297"/>
      <c r="V73" s="260"/>
      <c r="W73" s="70"/>
      <c r="X73" s="70"/>
      <c r="AD73" s="70"/>
      <c r="AE73" s="70"/>
      <c r="AH73" s="70"/>
      <c r="AI73" s="70"/>
    </row>
    <row r="74" spans="2:35" x14ac:dyDescent="0.35">
      <c r="B74" s="163" t="s">
        <v>71</v>
      </c>
      <c r="C74" s="61">
        <v>2001</v>
      </c>
      <c r="D74" s="61">
        <v>2002</v>
      </c>
      <c r="E74" s="61">
        <v>2003</v>
      </c>
      <c r="F74" s="61">
        <v>2004</v>
      </c>
      <c r="G74" s="236">
        <v>2005</v>
      </c>
      <c r="H74" s="236">
        <v>2006</v>
      </c>
      <c r="I74" s="236">
        <v>2007</v>
      </c>
      <c r="J74" s="236">
        <v>2008</v>
      </c>
      <c r="K74" s="236">
        <v>2009</v>
      </c>
      <c r="L74" s="236">
        <v>2010</v>
      </c>
      <c r="M74" s="236">
        <v>2011</v>
      </c>
      <c r="N74" s="236">
        <v>2012</v>
      </c>
      <c r="O74" s="236">
        <v>2013</v>
      </c>
      <c r="P74" s="236">
        <v>2014</v>
      </c>
      <c r="Q74" s="236">
        <v>2015</v>
      </c>
      <c r="R74" s="236">
        <v>2016</v>
      </c>
      <c r="S74" s="236">
        <v>2017</v>
      </c>
      <c r="T74" s="236">
        <v>2018</v>
      </c>
      <c r="U74" s="236">
        <v>2019</v>
      </c>
      <c r="V74" s="236">
        <v>2020</v>
      </c>
      <c r="W74" s="239">
        <v>2021</v>
      </c>
      <c r="X74" s="239">
        <v>2022</v>
      </c>
      <c r="Y74" s="237">
        <v>2023</v>
      </c>
      <c r="Z74" s="238">
        <v>2024</v>
      </c>
      <c r="AB74" s="239" t="s">
        <v>3</v>
      </c>
      <c r="AC74" s="239" t="s">
        <v>4</v>
      </c>
      <c r="AD74" s="239" t="s">
        <v>5</v>
      </c>
      <c r="AE74" s="239">
        <v>2023</v>
      </c>
      <c r="AF74" s="240" t="s">
        <v>6</v>
      </c>
      <c r="AG74" s="240" t="s">
        <v>7</v>
      </c>
      <c r="AH74" s="240" t="s">
        <v>8</v>
      </c>
      <c r="AI74" s="240">
        <v>2024</v>
      </c>
    </row>
    <row r="75" spans="2:35" x14ac:dyDescent="0.35">
      <c r="B75" s="13" t="s">
        <v>72</v>
      </c>
      <c r="C75" s="105" t="s">
        <v>14</v>
      </c>
      <c r="D75" s="105" t="s">
        <v>14</v>
      </c>
      <c r="E75" s="105" t="s">
        <v>14</v>
      </c>
      <c r="F75" s="105" t="s">
        <v>14</v>
      </c>
      <c r="G75" s="298" t="s">
        <v>14</v>
      </c>
      <c r="H75" s="298" t="s">
        <v>14</v>
      </c>
      <c r="I75" s="298" t="s">
        <v>14</v>
      </c>
      <c r="J75" s="298" t="s">
        <v>14</v>
      </c>
      <c r="K75" s="298" t="s">
        <v>14</v>
      </c>
      <c r="L75" s="298" t="s">
        <v>14</v>
      </c>
      <c r="M75" s="298" t="s">
        <v>14</v>
      </c>
      <c r="N75" s="298" t="s">
        <v>14</v>
      </c>
      <c r="O75" s="298" t="s">
        <v>14</v>
      </c>
      <c r="P75" s="298" t="s">
        <v>14</v>
      </c>
      <c r="Q75" s="298" t="s">
        <v>14</v>
      </c>
      <c r="R75" s="299">
        <v>0.48</v>
      </c>
      <c r="S75" s="299">
        <v>0.46</v>
      </c>
      <c r="T75" s="300">
        <v>0.44</v>
      </c>
      <c r="U75" s="299">
        <v>0.35274458503685363</v>
      </c>
      <c r="V75" s="299">
        <v>0.31008858013138019</v>
      </c>
      <c r="W75" s="299">
        <v>0.31008858013138019</v>
      </c>
      <c r="X75" s="299">
        <v>0.26910519189088866</v>
      </c>
      <c r="Y75" s="299">
        <f>AE75</f>
        <v>0.20930861558288089</v>
      </c>
      <c r="Z75" s="299">
        <f>AI75</f>
        <v>0.77817933782219928</v>
      </c>
      <c r="AB75" s="299">
        <v>0.26910519189088866</v>
      </c>
      <c r="AC75" s="486">
        <v>0.26</v>
      </c>
      <c r="AD75" s="299">
        <v>0.25552603981035871</v>
      </c>
      <c r="AE75" s="299">
        <v>0.20930861558288089</v>
      </c>
      <c r="AF75" s="299">
        <v>0.20930861558288089</v>
      </c>
      <c r="AG75" s="299">
        <v>0.22337827424584264</v>
      </c>
      <c r="AH75" s="331">
        <v>0.25068415827230472</v>
      </c>
      <c r="AI75" s="331">
        <v>0.77817933782219928</v>
      </c>
    </row>
    <row r="76" spans="2:35" x14ac:dyDescent="0.35">
      <c r="B76" s="74" t="s">
        <v>73</v>
      </c>
      <c r="C76" s="106" t="s">
        <v>14</v>
      </c>
      <c r="D76" s="106" t="s">
        <v>14</v>
      </c>
      <c r="E76" s="106" t="s">
        <v>14</v>
      </c>
      <c r="F76" s="106" t="s">
        <v>14</v>
      </c>
      <c r="G76" s="301" t="s">
        <v>14</v>
      </c>
      <c r="H76" s="301" t="s">
        <v>14</v>
      </c>
      <c r="I76" s="301" t="s">
        <v>14</v>
      </c>
      <c r="J76" s="301" t="s">
        <v>14</v>
      </c>
      <c r="K76" s="301" t="s">
        <v>14</v>
      </c>
      <c r="L76" s="301" t="s">
        <v>14</v>
      </c>
      <c r="M76" s="301" t="s">
        <v>14</v>
      </c>
      <c r="N76" s="301" t="s">
        <v>14</v>
      </c>
      <c r="O76" s="301" t="s">
        <v>14</v>
      </c>
      <c r="P76" s="301" t="s">
        <v>14</v>
      </c>
      <c r="Q76" s="301" t="s">
        <v>14</v>
      </c>
      <c r="R76" s="302">
        <v>0.52</v>
      </c>
      <c r="S76" s="302">
        <v>0.54</v>
      </c>
      <c r="T76" s="303">
        <v>0.56000000000000005</v>
      </c>
      <c r="U76" s="302">
        <v>0.64725541496314642</v>
      </c>
      <c r="V76" s="302">
        <v>0.68991141986862003</v>
      </c>
      <c r="W76" s="302">
        <v>0.68991141986862003</v>
      </c>
      <c r="X76" s="302">
        <v>0.73089480810911134</v>
      </c>
      <c r="Y76" s="302">
        <f>+AE76</f>
        <v>0.79069138441711906</v>
      </c>
      <c r="Z76" s="302">
        <f>+AI76</f>
        <v>0.22182066217780078</v>
      </c>
      <c r="AB76" s="302">
        <v>0.73089480810911134</v>
      </c>
      <c r="AC76" s="487">
        <v>0.74</v>
      </c>
      <c r="AD76" s="302">
        <v>0.74447396018964129</v>
      </c>
      <c r="AE76" s="302">
        <v>0.79069138441711906</v>
      </c>
      <c r="AF76" s="302">
        <v>0.79069138441711906</v>
      </c>
      <c r="AG76" s="302">
        <v>0.77662172575415722</v>
      </c>
      <c r="AH76" s="493">
        <v>0.74931584172769528</v>
      </c>
      <c r="AI76" s="493">
        <v>0.22182066217780078</v>
      </c>
    </row>
    <row r="77" spans="2:35" x14ac:dyDescent="0.35">
      <c r="C77" s="62"/>
      <c r="D77" s="62"/>
      <c r="E77" s="62"/>
      <c r="F77" s="62"/>
      <c r="G77" s="97"/>
      <c r="H77" s="97"/>
      <c r="I77" s="97"/>
      <c r="J77" s="97"/>
      <c r="K77" s="97"/>
      <c r="L77" s="97"/>
      <c r="M77" s="97"/>
      <c r="N77" s="97"/>
      <c r="O77" s="97"/>
      <c r="P77" s="97"/>
      <c r="Q77" s="97"/>
      <c r="R77" s="97"/>
      <c r="S77" s="97"/>
      <c r="T77" s="97"/>
      <c r="U77" s="97"/>
    </row>
    <row r="78" spans="2:35" x14ac:dyDescent="0.35">
      <c r="C78" s="62"/>
      <c r="D78" s="62"/>
      <c r="E78" s="62"/>
      <c r="F78" s="62"/>
      <c r="G78" s="97"/>
      <c r="H78" s="97"/>
      <c r="I78" s="97"/>
      <c r="J78" s="97"/>
      <c r="K78" s="97"/>
      <c r="L78" s="97"/>
      <c r="M78" s="97"/>
      <c r="N78" s="97"/>
      <c r="O78" s="97"/>
      <c r="P78" s="97"/>
      <c r="Q78" s="97"/>
      <c r="R78" s="97"/>
      <c r="S78" s="97"/>
      <c r="T78" s="97"/>
      <c r="U78" s="97"/>
    </row>
    <row r="79" spans="2:35" x14ac:dyDescent="0.35">
      <c r="C79" s="62"/>
      <c r="D79" s="62"/>
      <c r="E79" s="62"/>
      <c r="F79" s="62"/>
      <c r="G79" s="97"/>
      <c r="H79" s="97"/>
      <c r="I79" s="97"/>
      <c r="J79" s="97"/>
      <c r="K79" s="97"/>
      <c r="L79" s="97"/>
      <c r="M79" s="97"/>
      <c r="N79" s="97"/>
      <c r="O79" s="97"/>
      <c r="P79" s="97"/>
      <c r="Q79" s="97"/>
      <c r="R79" s="97"/>
      <c r="S79" s="97"/>
      <c r="T79" s="97"/>
      <c r="U79" s="97"/>
    </row>
    <row r="80" spans="2:35" x14ac:dyDescent="0.35">
      <c r="C80" s="62"/>
      <c r="D80" s="62"/>
      <c r="E80" s="62"/>
      <c r="F80" s="62"/>
      <c r="G80" s="97"/>
      <c r="H80" s="97"/>
      <c r="I80" s="97"/>
      <c r="J80" s="97"/>
      <c r="K80" s="97"/>
      <c r="L80" s="97"/>
      <c r="M80" s="97"/>
      <c r="N80" s="97"/>
      <c r="O80" s="97"/>
      <c r="P80" s="97"/>
      <c r="Q80" s="97"/>
      <c r="R80" s="97"/>
      <c r="S80" s="97"/>
      <c r="T80" s="97"/>
      <c r="U80" s="97"/>
    </row>
    <row r="81" spans="2:47" x14ac:dyDescent="0.35">
      <c r="B81" s="189" t="s">
        <v>74</v>
      </c>
      <c r="C81" s="7"/>
      <c r="D81" s="7"/>
      <c r="E81" s="7"/>
      <c r="F81" s="7"/>
      <c r="G81" s="245"/>
      <c r="H81" s="245"/>
      <c r="I81" s="245"/>
      <c r="J81" s="245"/>
      <c r="K81" s="245"/>
      <c r="L81" s="245"/>
      <c r="M81" s="245"/>
      <c r="N81" s="245"/>
      <c r="O81" s="245"/>
      <c r="P81" s="245"/>
      <c r="Q81" s="245"/>
      <c r="R81" s="245"/>
      <c r="S81" s="245"/>
      <c r="T81" s="245"/>
      <c r="U81" s="245"/>
      <c r="AG81" s="70"/>
      <c r="AH81" s="70"/>
      <c r="AS81" s="231"/>
      <c r="AT81" s="231"/>
      <c r="AU81" s="231"/>
    </row>
    <row r="82" spans="2:47" x14ac:dyDescent="0.35">
      <c r="B82" s="190" t="s">
        <v>75</v>
      </c>
      <c r="C82" s="188" t="s">
        <v>14</v>
      </c>
      <c r="D82" s="188" t="s">
        <v>14</v>
      </c>
      <c r="E82" s="188" t="s">
        <v>14</v>
      </c>
      <c r="F82" s="188" t="s">
        <v>14</v>
      </c>
      <c r="G82" s="224">
        <f t="shared" ref="G82:U82" si="9">+G14-SUM(G4:G13)</f>
        <v>0</v>
      </c>
      <c r="H82" s="224">
        <f t="shared" si="9"/>
        <v>0</v>
      </c>
      <c r="I82" s="224">
        <f t="shared" si="9"/>
        <v>0</v>
      </c>
      <c r="J82" s="224">
        <f t="shared" si="9"/>
        <v>0</v>
      </c>
      <c r="K82" s="224">
        <f t="shared" si="9"/>
        <v>0</v>
      </c>
      <c r="L82" s="224">
        <f t="shared" si="9"/>
        <v>0</v>
      </c>
      <c r="M82" s="224">
        <f t="shared" si="9"/>
        <v>0</v>
      </c>
      <c r="N82" s="224">
        <f t="shared" si="9"/>
        <v>0</v>
      </c>
      <c r="O82" s="224">
        <f t="shared" si="9"/>
        <v>0</v>
      </c>
      <c r="P82" s="224">
        <f t="shared" si="9"/>
        <v>0</v>
      </c>
      <c r="Q82" s="224">
        <f t="shared" si="9"/>
        <v>0</v>
      </c>
      <c r="R82" s="224">
        <f t="shared" si="9"/>
        <v>0</v>
      </c>
      <c r="S82" s="224">
        <f t="shared" si="9"/>
        <v>0</v>
      </c>
      <c r="T82" s="224">
        <f t="shared" si="9"/>
        <v>0</v>
      </c>
      <c r="U82" s="224">
        <f t="shared" si="9"/>
        <v>0</v>
      </c>
      <c r="V82" s="224">
        <f t="shared" ref="V82" si="10">+V14-SUM(V4:V13)</f>
        <v>0.84099882000009529</v>
      </c>
      <c r="W82" s="224">
        <f>+W14-SUM(W4:W13)</f>
        <v>3.1046511139720678E-8</v>
      </c>
      <c r="X82" s="224">
        <f>+X14-SUM(X4:X13)</f>
        <v>2.7869755285792053E-6</v>
      </c>
      <c r="Y82" s="224">
        <f>+Y14-SUM(Y4:Y13)</f>
        <v>2.7036585379391909E-6</v>
      </c>
      <c r="Z82" s="224">
        <f>+Z14-SUM(Z4:Z13)</f>
        <v>3.426990588195622E-6</v>
      </c>
      <c r="AA82" s="224"/>
      <c r="AB82" s="224">
        <f t="shared" ref="AB82:AE82" si="11">+AB14-SUM(AB4:AB13)</f>
        <v>2.4973633117042482E-6</v>
      </c>
      <c r="AC82" s="224">
        <f t="shared" si="11"/>
        <v>3.1975796446204185E-6</v>
      </c>
      <c r="AD82" s="224">
        <f t="shared" si="11"/>
        <v>3.5269185900688171E-6</v>
      </c>
      <c r="AE82" s="224">
        <f t="shared" si="11"/>
        <v>2.7036585379391909E-6</v>
      </c>
      <c r="AF82" s="224">
        <f t="shared" ref="AF82" si="12">+AF14-SUM(AF4:AF13)</f>
        <v>2.8488138923421502E-6</v>
      </c>
      <c r="AG82" s="224">
        <f>+AG14-SUM(AG4:AG13)</f>
        <v>3.6232304410077631E-6</v>
      </c>
      <c r="AH82" s="224">
        <f>+AH14-SUM(AH4:AH13)</f>
        <v>2.0220177248120308E-6</v>
      </c>
      <c r="AI82" s="224">
        <f>+AI14-SUM(AI4:AI13)</f>
        <v>3.426990588195622E-6</v>
      </c>
      <c r="AS82" s="231"/>
      <c r="AT82" s="231"/>
      <c r="AU82" s="231"/>
    </row>
    <row r="83" spans="2:47" x14ac:dyDescent="0.35">
      <c r="B83" s="190" t="s">
        <v>76</v>
      </c>
      <c r="C83" s="188" t="s">
        <v>14</v>
      </c>
      <c r="D83" s="188" t="s">
        <v>14</v>
      </c>
      <c r="E83" s="188" t="s">
        <v>14</v>
      </c>
      <c r="F83" s="188" t="s">
        <v>14</v>
      </c>
      <c r="G83" s="224">
        <f t="shared" ref="G83:V83" si="13">+G19-SUM(G17:G18)</f>
        <v>0</v>
      </c>
      <c r="H83" s="224">
        <f t="shared" si="13"/>
        <v>0</v>
      </c>
      <c r="I83" s="224">
        <f>+I19-SUM(I17:I18)</f>
        <v>-1.8399314285488799E-6</v>
      </c>
      <c r="J83" s="224">
        <f t="shared" si="13"/>
        <v>0</v>
      </c>
      <c r="K83" s="224">
        <f t="shared" si="13"/>
        <v>0</v>
      </c>
      <c r="L83" s="224">
        <f t="shared" si="13"/>
        <v>0</v>
      </c>
      <c r="M83" s="224">
        <f t="shared" si="13"/>
        <v>0</v>
      </c>
      <c r="N83" s="224">
        <f t="shared" si="13"/>
        <v>0</v>
      </c>
      <c r="O83" s="224">
        <f t="shared" si="13"/>
        <v>0</v>
      </c>
      <c r="P83" s="224">
        <f t="shared" si="13"/>
        <v>0</v>
      </c>
      <c r="Q83" s="224">
        <f t="shared" si="13"/>
        <v>0</v>
      </c>
      <c r="R83" s="224">
        <f t="shared" si="13"/>
        <v>0</v>
      </c>
      <c r="S83" s="224">
        <f t="shared" si="13"/>
        <v>0</v>
      </c>
      <c r="T83" s="224">
        <f t="shared" si="13"/>
        <v>0</v>
      </c>
      <c r="U83" s="224">
        <f t="shared" si="13"/>
        <v>0</v>
      </c>
      <c r="V83" s="224">
        <f t="shared" si="13"/>
        <v>-2.5076587917283177E-8</v>
      </c>
      <c r="W83" s="224">
        <f>+W19-SUM(W17:W18)</f>
        <v>0</v>
      </c>
      <c r="X83" s="224">
        <f>+X19-SUM(X17:X18)</f>
        <v>0</v>
      </c>
      <c r="Y83" s="224">
        <f>+Y19-SUM(Y17:Y18)</f>
        <v>0</v>
      </c>
      <c r="Z83" s="224">
        <f>+Z19-SUM(Z17:Z18)</f>
        <v>-1.4551915228366852E-11</v>
      </c>
      <c r="AA83" s="224"/>
      <c r="AB83" s="224">
        <f t="shared" ref="AB83:AE83" si="14">+AB19-SUM(AB17:AB18)</f>
        <v>0</v>
      </c>
      <c r="AC83" s="224">
        <f t="shared" si="14"/>
        <v>0</v>
      </c>
      <c r="AD83" s="224">
        <f t="shared" si="14"/>
        <v>0</v>
      </c>
      <c r="AE83" s="224">
        <f t="shared" si="14"/>
        <v>0</v>
      </c>
      <c r="AF83" s="224">
        <f t="shared" ref="AF83:AG83" si="15">+AF19-SUM(AF17:AF18)</f>
        <v>0</v>
      </c>
      <c r="AG83" s="224">
        <f t="shared" si="15"/>
        <v>0</v>
      </c>
      <c r="AH83" s="224">
        <f t="shared" ref="AH83:AI83" si="16">+AH19-SUM(AH17:AH18)</f>
        <v>0</v>
      </c>
      <c r="AI83" s="224">
        <f t="shared" si="16"/>
        <v>-1.4551915228366852E-11</v>
      </c>
      <c r="AS83" s="231"/>
      <c r="AT83" s="231"/>
      <c r="AU83" s="231"/>
    </row>
    <row r="84" spans="2:47" x14ac:dyDescent="0.35">
      <c r="B84" s="190" t="s">
        <v>77</v>
      </c>
      <c r="C84" s="188" t="s">
        <v>14</v>
      </c>
      <c r="D84" s="188" t="s">
        <v>14</v>
      </c>
      <c r="E84" s="188" t="s">
        <v>14</v>
      </c>
      <c r="F84" s="188" t="s">
        <v>14</v>
      </c>
      <c r="G84" s="224">
        <f t="shared" ref="G84:V84" si="17">+G32-SUM(G25:G30,G22)</f>
        <v>0</v>
      </c>
      <c r="H84" s="224">
        <f t="shared" si="17"/>
        <v>0</v>
      </c>
      <c r="I84" s="224">
        <f t="shared" si="17"/>
        <v>0</v>
      </c>
      <c r="J84" s="224">
        <f t="shared" si="17"/>
        <v>0</v>
      </c>
      <c r="K84" s="224">
        <f t="shared" si="17"/>
        <v>0</v>
      </c>
      <c r="L84" s="224">
        <f t="shared" si="17"/>
        <v>0</v>
      </c>
      <c r="M84" s="224">
        <f t="shared" si="17"/>
        <v>0</v>
      </c>
      <c r="N84" s="224">
        <f t="shared" si="17"/>
        <v>0</v>
      </c>
      <c r="O84" s="224">
        <f t="shared" si="17"/>
        <v>0</v>
      </c>
      <c r="P84" s="224">
        <f t="shared" si="17"/>
        <v>0</v>
      </c>
      <c r="Q84" s="224">
        <f t="shared" si="17"/>
        <v>0</v>
      </c>
      <c r="R84" s="224">
        <f t="shared" si="17"/>
        <v>0</v>
      </c>
      <c r="S84" s="224">
        <f t="shared" si="17"/>
        <v>0</v>
      </c>
      <c r="T84" s="224">
        <f t="shared" si="17"/>
        <v>0</v>
      </c>
      <c r="U84" s="224">
        <f t="shared" si="17"/>
        <v>0</v>
      </c>
      <c r="V84" s="224">
        <f t="shared" si="17"/>
        <v>1.3005774235352874E-8</v>
      </c>
      <c r="W84" s="224">
        <f>+W32-SUM(W25:W30,W22)</f>
        <v>0</v>
      </c>
      <c r="X84" s="224">
        <f>+X32-SUM(X25:X30,X22)</f>
        <v>0</v>
      </c>
      <c r="Y84" s="224">
        <f>+Y32-SUM(Y25:Y30,Y22)</f>
        <v>0</v>
      </c>
      <c r="Z84" s="224">
        <f>+Z32-SUM(Z25:Z30,Z22)</f>
        <v>0</v>
      </c>
      <c r="AA84" s="224"/>
      <c r="AB84" s="224">
        <f t="shared" ref="AB84:AD84" si="18">AB32-SUM(AB22,AB25:AB30)</f>
        <v>0</v>
      </c>
      <c r="AC84" s="224">
        <f t="shared" si="18"/>
        <v>0</v>
      </c>
      <c r="AD84" s="224">
        <f t="shared" si="18"/>
        <v>0</v>
      </c>
      <c r="AE84" s="224">
        <f t="shared" ref="AE84:AF84" si="19">+AE32-SUM(AE25:AE30,AE22)</f>
        <v>0</v>
      </c>
      <c r="AF84" s="224">
        <f t="shared" si="19"/>
        <v>7.2759576141834259E-11</v>
      </c>
      <c r="AG84" s="224">
        <f>+AG32-SUM(AG25:AG30,AG22)</f>
        <v>0</v>
      </c>
      <c r="AH84" s="224">
        <f>+AH32-SUM(AH25:AH30,AH22)</f>
        <v>0</v>
      </c>
      <c r="AI84" s="224">
        <f>+AI32-SUM(AI25:AI30,AI22)</f>
        <v>0</v>
      </c>
      <c r="AS84" s="231"/>
      <c r="AT84" s="231"/>
      <c r="AU84" s="231"/>
    </row>
    <row r="85" spans="2:47" x14ac:dyDescent="0.35">
      <c r="B85" s="190" t="s">
        <v>78</v>
      </c>
      <c r="C85" s="188" t="s">
        <v>14</v>
      </c>
      <c r="D85" s="188" t="s">
        <v>14</v>
      </c>
      <c r="E85" s="188" t="s">
        <v>14</v>
      </c>
      <c r="F85" s="188" t="s">
        <v>14</v>
      </c>
      <c r="G85" s="224">
        <f t="shared" ref="G85:V85" si="20">+G34-G32-G19</f>
        <v>0</v>
      </c>
      <c r="H85" s="224">
        <f t="shared" si="20"/>
        <v>0</v>
      </c>
      <c r="I85" s="224">
        <f t="shared" si="20"/>
        <v>0</v>
      </c>
      <c r="J85" s="224">
        <f t="shared" si="20"/>
        <v>0</v>
      </c>
      <c r="K85" s="224">
        <f t="shared" si="20"/>
        <v>0</v>
      </c>
      <c r="L85" s="224">
        <f t="shared" si="20"/>
        <v>0</v>
      </c>
      <c r="M85" s="224">
        <f t="shared" si="20"/>
        <v>0</v>
      </c>
      <c r="N85" s="224">
        <f t="shared" si="20"/>
        <v>0</v>
      </c>
      <c r="O85" s="224">
        <f t="shared" si="20"/>
        <v>0</v>
      </c>
      <c r="P85" s="224">
        <f t="shared" si="20"/>
        <v>0</v>
      </c>
      <c r="Q85" s="224">
        <f t="shared" si="20"/>
        <v>0</v>
      </c>
      <c r="R85" s="224">
        <f t="shared" si="20"/>
        <v>0</v>
      </c>
      <c r="S85" s="224">
        <f t="shared" si="20"/>
        <v>0</v>
      </c>
      <c r="T85" s="224">
        <f t="shared" si="20"/>
        <v>0</v>
      </c>
      <c r="U85" s="224">
        <f t="shared" si="20"/>
        <v>0</v>
      </c>
      <c r="V85" s="224">
        <f t="shared" si="20"/>
        <v>0</v>
      </c>
      <c r="W85" s="224">
        <f>+W34-W32-W19</f>
        <v>4.1836756281554699E-11</v>
      </c>
      <c r="X85" s="224">
        <f>+X34-X32-X19</f>
        <v>0</v>
      </c>
      <c r="Y85" s="224">
        <f>+Y34-Y32-Y19</f>
        <v>-5.0931703299283981E-11</v>
      </c>
      <c r="Z85" s="224">
        <f>+Z34-Z32-Z19</f>
        <v>2.0008883439004421E-11</v>
      </c>
      <c r="AA85" s="224"/>
      <c r="AB85" s="224">
        <f t="shared" ref="AB85:AD85" si="21">AB34-AB32-AB19</f>
        <v>-4.7293724492192268E-11</v>
      </c>
      <c r="AC85" s="224">
        <f t="shared" si="21"/>
        <v>0</v>
      </c>
      <c r="AD85" s="224">
        <f t="shared" si="21"/>
        <v>4.3655745685100555E-11</v>
      </c>
      <c r="AE85" s="224">
        <f t="shared" ref="AE85:AF85" si="22">+AE34-AE32-AE19</f>
        <v>-5.0931703299283981E-11</v>
      </c>
      <c r="AF85" s="224">
        <f t="shared" si="22"/>
        <v>6.5483618527650833E-11</v>
      </c>
      <c r="AG85" s="224">
        <f>+AG34-AG32-AG19</f>
        <v>3.2741809263825417E-11</v>
      </c>
      <c r="AH85" s="224">
        <f>+AH34-AH32-AH19</f>
        <v>0</v>
      </c>
      <c r="AI85" s="224">
        <f>+AI34-AI32-AI19</f>
        <v>2.0008883439004421E-11</v>
      </c>
      <c r="AS85" s="231"/>
      <c r="AT85" s="231"/>
      <c r="AU85" s="231"/>
    </row>
    <row r="86" spans="2:47" x14ac:dyDescent="0.35">
      <c r="B86" s="190" t="s">
        <v>79</v>
      </c>
      <c r="C86" s="188" t="s">
        <v>14</v>
      </c>
      <c r="D86" s="188" t="s">
        <v>14</v>
      </c>
      <c r="E86" s="188" t="s">
        <v>14</v>
      </c>
      <c r="F86" s="188" t="s">
        <v>14</v>
      </c>
      <c r="G86" s="224">
        <f t="shared" ref="G86:V86" si="23">+G14-G32-G19</f>
        <v>2.0000024960609153E-6</v>
      </c>
      <c r="H86" s="224">
        <f t="shared" si="23"/>
        <v>-1.2279100055820891E-3</v>
      </c>
      <c r="I86" s="224">
        <f t="shared" si="23"/>
        <v>0</v>
      </c>
      <c r="J86" s="224">
        <f t="shared" si="23"/>
        <v>0</v>
      </c>
      <c r="K86" s="224">
        <f t="shared" si="23"/>
        <v>0</v>
      </c>
      <c r="L86" s="224">
        <f t="shared" si="23"/>
        <v>0</v>
      </c>
      <c r="M86" s="224">
        <f t="shared" si="23"/>
        <v>-4.3955435103271157E-5</v>
      </c>
      <c r="N86" s="224">
        <f t="shared" si="23"/>
        <v>-5.0176708646176849E-4</v>
      </c>
      <c r="O86" s="224">
        <f t="shared" si="23"/>
        <v>-3.3903003895829897E-4</v>
      </c>
      <c r="P86" s="224">
        <f t="shared" si="23"/>
        <v>8.3376354159554467E-3</v>
      </c>
      <c r="Q86" s="224">
        <f t="shared" si="23"/>
        <v>-1.945758267538622E-3</v>
      </c>
      <c r="R86" s="224">
        <f t="shared" si="23"/>
        <v>5.8860236094915308E-4</v>
      </c>
      <c r="S86" s="224">
        <f t="shared" si="23"/>
        <v>1.2478622466005618E-3</v>
      </c>
      <c r="T86" s="224">
        <f t="shared" si="23"/>
        <v>0</v>
      </c>
      <c r="U86" s="224">
        <f t="shared" si="23"/>
        <v>0</v>
      </c>
      <c r="V86" s="224">
        <f t="shared" si="23"/>
        <v>9.9999851954635233E-7</v>
      </c>
      <c r="W86" s="224">
        <f>+W14-W32-W19</f>
        <v>-1.4580309652956203E-6</v>
      </c>
      <c r="X86" s="224">
        <f>+X14-X32-X19</f>
        <v>5.1838742365362123E-6</v>
      </c>
      <c r="Y86" s="224">
        <f>+Y14-Y32-Y19</f>
        <v>1.7517450032755733E-6</v>
      </c>
      <c r="Z86" s="224">
        <f>+Z14-Z32-Z19</f>
        <v>-3.6998893847339787E-5</v>
      </c>
      <c r="AA86" s="224"/>
      <c r="AB86" s="224">
        <f t="shared" ref="AB86:AD86" si="24">AB14-AB19-AB32</f>
        <v>2.5767949409782887E-6</v>
      </c>
      <c r="AC86" s="224">
        <f t="shared" si="24"/>
        <v>-4.1101884562522173E-6</v>
      </c>
      <c r="AD86" s="224">
        <f t="shared" si="24"/>
        <v>3.2304669730365276E-6</v>
      </c>
      <c r="AE86" s="224">
        <f t="shared" ref="AE86:AF86" si="25">+AE14-AE32-AE19</f>
        <v>1.7517450032755733E-6</v>
      </c>
      <c r="AF86" s="224">
        <f t="shared" si="25"/>
        <v>-1.9091065041720867E-5</v>
      </c>
      <c r="AG86" s="224">
        <f t="shared" ref="AG86:AH86" si="26">+AG14-AG32-AG19</f>
        <v>1.9427352526690811E-6</v>
      </c>
      <c r="AH86" s="224">
        <f t="shared" si="26"/>
        <v>-2.1782543626613915E-6</v>
      </c>
      <c r="AI86" s="224">
        <f t="shared" ref="AI86" si="27">+AI14-AI32-AI19</f>
        <v>-3.6998893847339787E-5</v>
      </c>
      <c r="AS86" s="231"/>
      <c r="AT86" s="231"/>
      <c r="AU86" s="231"/>
    </row>
    <row r="87" spans="2:47" x14ac:dyDescent="0.35">
      <c r="B87" s="190" t="s">
        <v>80</v>
      </c>
      <c r="C87" s="188" t="s">
        <v>14</v>
      </c>
      <c r="D87" s="188" t="s">
        <v>14</v>
      </c>
      <c r="E87" s="188" t="s">
        <v>14</v>
      </c>
      <c r="F87" s="188" t="s">
        <v>14</v>
      </c>
      <c r="G87" s="224" t="s">
        <v>14</v>
      </c>
      <c r="H87" s="224" t="s">
        <v>14</v>
      </c>
      <c r="I87" s="224" t="s">
        <v>14</v>
      </c>
      <c r="J87" s="224" t="s">
        <v>14</v>
      </c>
      <c r="K87" s="224" t="s">
        <v>14</v>
      </c>
      <c r="L87" s="224" t="s">
        <v>14</v>
      </c>
      <c r="M87" s="224" t="s">
        <v>14</v>
      </c>
      <c r="N87" s="224" t="s">
        <v>14</v>
      </c>
      <c r="O87" s="224" t="s">
        <v>14</v>
      </c>
      <c r="P87" s="224" t="s">
        <v>14</v>
      </c>
      <c r="Q87" s="224">
        <f t="shared" ref="Q87:X87" si="28">+Q37-SUM(Q38:Q39)</f>
        <v>0</v>
      </c>
      <c r="R87" s="224">
        <f t="shared" si="28"/>
        <v>0</v>
      </c>
      <c r="S87" s="224">
        <f t="shared" si="28"/>
        <v>0</v>
      </c>
      <c r="T87" s="224">
        <f t="shared" si="28"/>
        <v>0</v>
      </c>
      <c r="U87" s="224">
        <f t="shared" si="28"/>
        <v>0</v>
      </c>
      <c r="V87" s="224">
        <f t="shared" si="28"/>
        <v>0</v>
      </c>
      <c r="W87" s="224">
        <f t="shared" si="28"/>
        <v>0</v>
      </c>
      <c r="X87" s="224">
        <f t="shared" si="28"/>
        <v>0</v>
      </c>
      <c r="Y87" s="224">
        <f t="shared" ref="Y87:Z87" si="29">+Y37-SUM(Y38:Y39)</f>
        <v>0</v>
      </c>
      <c r="Z87" s="224">
        <f t="shared" si="29"/>
        <v>0</v>
      </c>
      <c r="AA87" s="224"/>
      <c r="AB87" s="224">
        <f t="shared" ref="AB87:AE87" si="30">+AB37-SUM(AB38:AB39)</f>
        <v>0</v>
      </c>
      <c r="AC87" s="224">
        <f t="shared" si="30"/>
        <v>0</v>
      </c>
      <c r="AD87" s="224">
        <f t="shared" si="30"/>
        <v>0</v>
      </c>
      <c r="AE87" s="224">
        <f t="shared" si="30"/>
        <v>0</v>
      </c>
      <c r="AF87" s="224">
        <f t="shared" ref="AF87:AG87" si="31">+AF37-SUM(AF38:AF39)</f>
        <v>0</v>
      </c>
      <c r="AG87" s="224">
        <f t="shared" si="31"/>
        <v>0</v>
      </c>
      <c r="AH87" s="224">
        <f t="shared" ref="AH87:AI87" si="32">+AH37-SUM(AH38:AH39)</f>
        <v>0</v>
      </c>
      <c r="AI87" s="224">
        <f t="shared" si="32"/>
        <v>0</v>
      </c>
      <c r="AS87" s="231"/>
      <c r="AT87" s="231"/>
      <c r="AU87" s="231"/>
    </row>
    <row r="88" spans="2:47" x14ac:dyDescent="0.35">
      <c r="B88" s="190" t="s">
        <v>81</v>
      </c>
      <c r="C88" s="188" t="s">
        <v>14</v>
      </c>
      <c r="D88" s="188" t="s">
        <v>14</v>
      </c>
      <c r="E88" s="188" t="s">
        <v>14</v>
      </c>
      <c r="F88" s="188" t="s">
        <v>14</v>
      </c>
      <c r="G88" s="224" t="s">
        <v>14</v>
      </c>
      <c r="H88" s="224" t="s">
        <v>14</v>
      </c>
      <c r="I88" s="224" t="s">
        <v>14</v>
      </c>
      <c r="J88" s="224" t="s">
        <v>14</v>
      </c>
      <c r="K88" s="224" t="s">
        <v>14</v>
      </c>
      <c r="L88" s="224" t="s">
        <v>14</v>
      </c>
      <c r="M88" s="224" t="s">
        <v>14</v>
      </c>
      <c r="N88" s="224" t="s">
        <v>14</v>
      </c>
      <c r="O88" s="224" t="s">
        <v>14</v>
      </c>
      <c r="P88" s="224" t="s">
        <v>14</v>
      </c>
      <c r="Q88" s="224" t="s">
        <v>14</v>
      </c>
      <c r="R88" s="224" t="s">
        <v>14</v>
      </c>
      <c r="S88" s="224" t="s">
        <v>14</v>
      </c>
      <c r="T88" s="224">
        <f t="shared" ref="T88:Y88" si="33">+T37+T40-T41</f>
        <v>0</v>
      </c>
      <c r="U88" s="224">
        <f t="shared" si="33"/>
        <v>0</v>
      </c>
      <c r="V88" s="224">
        <f t="shared" si="33"/>
        <v>0</v>
      </c>
      <c r="W88" s="224">
        <f>+W37+W40-W41</f>
        <v>0</v>
      </c>
      <c r="X88" s="224">
        <f t="shared" si="33"/>
        <v>0</v>
      </c>
      <c r="Y88" s="224">
        <f t="shared" si="33"/>
        <v>0</v>
      </c>
      <c r="Z88" s="224">
        <f t="shared" ref="Z88" si="34">+Z37+Z40-Z41</f>
        <v>0</v>
      </c>
      <c r="AA88" s="224"/>
      <c r="AB88" s="224">
        <f t="shared" ref="AB88:AC88" si="35">+AB37+AB40-AB41</f>
        <v>0</v>
      </c>
      <c r="AC88" s="224">
        <f t="shared" si="35"/>
        <v>0</v>
      </c>
      <c r="AD88" s="224">
        <f>+AD37+AD40-AD41</f>
        <v>0</v>
      </c>
      <c r="AE88" s="224">
        <f t="shared" ref="AE88:AF88" si="36">+AE37+AE40-AE41</f>
        <v>0</v>
      </c>
      <c r="AF88" s="224">
        <f t="shared" si="36"/>
        <v>0</v>
      </c>
      <c r="AG88" s="224">
        <f t="shared" ref="AG88:AH88" si="37">+AG37+AG40-AG41</f>
        <v>0</v>
      </c>
      <c r="AH88" s="224">
        <f t="shared" si="37"/>
        <v>0</v>
      </c>
      <c r="AI88" s="224">
        <f t="shared" ref="AI88" si="38">+AI37+AI40-AI41</f>
        <v>0</v>
      </c>
      <c r="AS88" s="231"/>
      <c r="AT88" s="231"/>
      <c r="AU88" s="231"/>
    </row>
    <row r="89" spans="2:47" x14ac:dyDescent="0.35">
      <c r="B89" s="190" t="s">
        <v>82</v>
      </c>
      <c r="C89" s="188" t="s">
        <v>14</v>
      </c>
      <c r="D89" s="188" t="s">
        <v>14</v>
      </c>
      <c r="E89" s="188" t="s">
        <v>14</v>
      </c>
      <c r="F89" s="188" t="s">
        <v>14</v>
      </c>
      <c r="G89" s="224" t="s">
        <v>14</v>
      </c>
      <c r="H89" s="224" t="s">
        <v>14</v>
      </c>
      <c r="I89" s="224" t="s">
        <v>14</v>
      </c>
      <c r="J89" s="224" t="s">
        <v>14</v>
      </c>
      <c r="K89" s="224" t="s">
        <v>14</v>
      </c>
      <c r="L89" s="224" t="s">
        <v>14</v>
      </c>
      <c r="M89" s="224">
        <f t="shared" ref="M89:V89" si="39">+M44-M45-M46</f>
        <v>-1.0302869668521453E-13</v>
      </c>
      <c r="N89" s="224">
        <f t="shared" si="39"/>
        <v>1.4210854715202004E-13</v>
      </c>
      <c r="O89" s="224">
        <f t="shared" si="39"/>
        <v>1.8474111129762605E-13</v>
      </c>
      <c r="P89" s="224">
        <f t="shared" si="39"/>
        <v>0</v>
      </c>
      <c r="Q89" s="224">
        <f t="shared" si="39"/>
        <v>0</v>
      </c>
      <c r="R89" s="224">
        <f t="shared" si="39"/>
        <v>0</v>
      </c>
      <c r="S89" s="224">
        <f t="shared" si="39"/>
        <v>0</v>
      </c>
      <c r="T89" s="224">
        <f t="shared" si="39"/>
        <v>0</v>
      </c>
      <c r="U89" s="224">
        <f t="shared" si="39"/>
        <v>-1.9984014443252818E-14</v>
      </c>
      <c r="V89" s="224">
        <f t="shared" si="39"/>
        <v>0.2258957755409341</v>
      </c>
      <c r="W89" s="224">
        <f>+W44-W45-W46</f>
        <v>0</v>
      </c>
      <c r="X89" s="224">
        <f>+X44-X45-X46</f>
        <v>0</v>
      </c>
      <c r="Y89" s="224">
        <f>+Y44-Y45-Y46</f>
        <v>0</v>
      </c>
      <c r="Z89" s="224">
        <f>+Z44-Z45-Z46</f>
        <v>0</v>
      </c>
      <c r="AA89" s="224"/>
      <c r="AB89" s="224">
        <f t="shared" ref="AB89:AC89" si="40">+AB44-AB45-AB46</f>
        <v>0</v>
      </c>
      <c r="AC89" s="224">
        <f t="shared" si="40"/>
        <v>0</v>
      </c>
      <c r="AD89" s="224">
        <f>+AD44-AD45-AD46</f>
        <v>0</v>
      </c>
      <c r="AE89" s="224">
        <f t="shared" ref="AE89:AF89" si="41">+AE44-AE45-AE46</f>
        <v>0</v>
      </c>
      <c r="AF89" s="224">
        <f t="shared" si="41"/>
        <v>0</v>
      </c>
      <c r="AG89" s="224">
        <f t="shared" ref="AG89:AH89" si="42">+AG44-AG45-AG46</f>
        <v>0</v>
      </c>
      <c r="AH89" s="224">
        <f t="shared" si="42"/>
        <v>0</v>
      </c>
      <c r="AI89" s="224">
        <f t="shared" ref="AI89" si="43">+AI44-AI45-AI46</f>
        <v>0</v>
      </c>
      <c r="AS89" s="231"/>
      <c r="AT89" s="231"/>
      <c r="AU89" s="231"/>
    </row>
    <row r="90" spans="2:47" x14ac:dyDescent="0.35">
      <c r="B90" s="190" t="s">
        <v>83</v>
      </c>
      <c r="C90" s="188" t="s">
        <v>14</v>
      </c>
      <c r="D90" s="188" t="s">
        <v>14</v>
      </c>
      <c r="E90" s="188" t="s">
        <v>14</v>
      </c>
      <c r="F90" s="188" t="s">
        <v>14</v>
      </c>
      <c r="G90" s="224" t="s">
        <v>14</v>
      </c>
      <c r="H90" s="224" t="s">
        <v>14</v>
      </c>
      <c r="I90" s="224" t="s">
        <v>14</v>
      </c>
      <c r="J90" s="224" t="s">
        <v>14</v>
      </c>
      <c r="K90" s="224" t="s">
        <v>14</v>
      </c>
      <c r="L90" s="224" t="s">
        <v>14</v>
      </c>
      <c r="M90" s="224" t="s">
        <v>14</v>
      </c>
      <c r="N90" s="224" t="s">
        <v>14</v>
      </c>
      <c r="O90" s="224" t="s">
        <v>14</v>
      </c>
      <c r="P90" s="224" t="s">
        <v>14</v>
      </c>
      <c r="Q90" s="224" t="s">
        <v>14</v>
      </c>
      <c r="R90" s="224" t="s">
        <v>14</v>
      </c>
      <c r="S90" s="224">
        <f t="shared" ref="S90:X90" si="44">+S44+S47-S48</f>
        <v>0</v>
      </c>
      <c r="T90" s="224">
        <f t="shared" si="44"/>
        <v>0</v>
      </c>
      <c r="U90" s="224">
        <f t="shared" si="44"/>
        <v>0</v>
      </c>
      <c r="V90" s="224">
        <f t="shared" si="44"/>
        <v>0.61618132624997202</v>
      </c>
      <c r="W90" s="224">
        <f t="shared" si="44"/>
        <v>0</v>
      </c>
      <c r="X90" s="224">
        <f t="shared" si="44"/>
        <v>0</v>
      </c>
      <c r="Y90" s="224">
        <f t="shared" ref="Y90:Z90" si="45">+Y44+Y47-Y48</f>
        <v>0</v>
      </c>
      <c r="Z90" s="224">
        <f t="shared" si="45"/>
        <v>0</v>
      </c>
      <c r="AA90" s="224"/>
      <c r="AB90" s="224">
        <f t="shared" ref="AB90:AE90" si="46">+AB44+AB47-AB48</f>
        <v>0</v>
      </c>
      <c r="AC90" s="224">
        <f t="shared" si="46"/>
        <v>0</v>
      </c>
      <c r="AD90" s="224">
        <f t="shared" si="46"/>
        <v>0</v>
      </c>
      <c r="AE90" s="224">
        <f t="shared" si="46"/>
        <v>0</v>
      </c>
      <c r="AF90" s="224">
        <f t="shared" ref="AF90:AG90" si="47">+AF44+AF47-AF48</f>
        <v>0</v>
      </c>
      <c r="AG90" s="224">
        <f t="shared" si="47"/>
        <v>0</v>
      </c>
      <c r="AH90" s="224">
        <f t="shared" ref="AH90:AI90" si="48">+AH44+AH47-AH48</f>
        <v>0</v>
      </c>
      <c r="AI90" s="224">
        <f t="shared" si="48"/>
        <v>0</v>
      </c>
      <c r="AS90" s="231"/>
      <c r="AT90" s="231"/>
      <c r="AU90" s="231"/>
    </row>
    <row r="91" spans="2:47" x14ac:dyDescent="0.35">
      <c r="C91" s="25"/>
      <c r="D91" s="25"/>
      <c r="E91" s="25"/>
      <c r="F91" s="25"/>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70"/>
      <c r="AH91" s="70"/>
      <c r="AI91" s="70"/>
      <c r="AS91" s="231"/>
      <c r="AT91" s="231"/>
      <c r="AU91" s="231"/>
    </row>
    <row r="92" spans="2:47" x14ac:dyDescent="0.35">
      <c r="B92" s="191" t="s">
        <v>84</v>
      </c>
      <c r="C92" s="25"/>
      <c r="D92" s="25"/>
      <c r="E92" s="25"/>
      <c r="F92" s="25"/>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70"/>
      <c r="AH92" s="70"/>
      <c r="AI92" s="70"/>
      <c r="AS92" s="231"/>
      <c r="AT92" s="231"/>
      <c r="AU92" s="231"/>
    </row>
    <row r="93" spans="2:47" x14ac:dyDescent="0.35">
      <c r="B93" s="190" t="s">
        <v>85</v>
      </c>
      <c r="C93" s="188" t="s">
        <v>14</v>
      </c>
      <c r="D93" s="188" t="s">
        <v>14</v>
      </c>
      <c r="E93" s="188" t="s">
        <v>14</v>
      </c>
      <c r="F93" s="188" t="s">
        <v>14</v>
      </c>
      <c r="G93" s="224" t="s">
        <v>14</v>
      </c>
      <c r="H93" s="224" t="s">
        <v>14</v>
      </c>
      <c r="I93" s="224" t="s">
        <v>14</v>
      </c>
      <c r="J93" s="224" t="s">
        <v>14</v>
      </c>
      <c r="K93" s="224" t="s">
        <v>14</v>
      </c>
      <c r="L93" s="224" t="s">
        <v>14</v>
      </c>
      <c r="M93" s="224" t="s">
        <v>14</v>
      </c>
      <c r="N93" s="224" t="s">
        <v>14</v>
      </c>
      <c r="O93" s="224" t="s">
        <v>14</v>
      </c>
      <c r="P93" s="224" t="s">
        <v>14</v>
      </c>
      <c r="Q93" s="224">
        <f t="shared" ref="Q93:X93" si="49">+Q53-SUM(Q54:Q57)</f>
        <v>0</v>
      </c>
      <c r="R93" s="224">
        <f t="shared" si="49"/>
        <v>0</v>
      </c>
      <c r="S93" s="224">
        <f t="shared" si="49"/>
        <v>0</v>
      </c>
      <c r="T93" s="224">
        <f t="shared" si="49"/>
        <v>0</v>
      </c>
      <c r="U93" s="224">
        <f t="shared" si="49"/>
        <v>0</v>
      </c>
      <c r="V93" s="224">
        <f t="shared" si="49"/>
        <v>0</v>
      </c>
      <c r="W93" s="224">
        <f t="shared" si="49"/>
        <v>0</v>
      </c>
      <c r="X93" s="224">
        <f t="shared" si="49"/>
        <v>0</v>
      </c>
      <c r="Y93" s="224">
        <f t="shared" ref="Y93:Z93" si="50">+Y53-SUM(Y54:Y57)</f>
        <v>0</v>
      </c>
      <c r="Z93" s="224">
        <f t="shared" si="50"/>
        <v>0</v>
      </c>
      <c r="AA93" s="224"/>
      <c r="AB93" s="224">
        <f t="shared" ref="AB93:AE93" si="51">+AB53-SUM(AB54:AB57)</f>
        <v>0</v>
      </c>
      <c r="AC93" s="224">
        <f t="shared" si="51"/>
        <v>0</v>
      </c>
      <c r="AD93" s="224">
        <f t="shared" si="51"/>
        <v>0</v>
      </c>
      <c r="AE93" s="224">
        <f t="shared" si="51"/>
        <v>0</v>
      </c>
      <c r="AF93" s="224">
        <f t="shared" ref="AF93:AG93" si="52">+AF53-SUM(AF54:AF57)</f>
        <v>0</v>
      </c>
      <c r="AG93" s="224">
        <f t="shared" si="52"/>
        <v>0</v>
      </c>
      <c r="AH93" s="224">
        <f t="shared" ref="AH93:AI93" si="53">+AH53-SUM(AH54:AH57)</f>
        <v>0</v>
      </c>
      <c r="AI93" s="224">
        <f t="shared" si="53"/>
        <v>0</v>
      </c>
      <c r="AS93" s="231"/>
      <c r="AT93" s="231"/>
      <c r="AU93" s="231"/>
    </row>
    <row r="94" spans="2:47" x14ac:dyDescent="0.35">
      <c r="B94" s="190" t="s">
        <v>86</v>
      </c>
      <c r="C94" s="188" t="s">
        <v>14</v>
      </c>
      <c r="D94" s="188" t="s">
        <v>14</v>
      </c>
      <c r="E94" s="188" t="s">
        <v>14</v>
      </c>
      <c r="F94" s="188" t="s">
        <v>14</v>
      </c>
      <c r="G94" s="224" t="s">
        <v>14</v>
      </c>
      <c r="H94" s="224" t="s">
        <v>14</v>
      </c>
      <c r="I94" s="224" t="s">
        <v>14</v>
      </c>
      <c r="J94" s="224" t="s">
        <v>14</v>
      </c>
      <c r="K94" s="224" t="s">
        <v>14</v>
      </c>
      <c r="L94" s="224" t="s">
        <v>14</v>
      </c>
      <c r="M94" s="224" t="s">
        <v>14</v>
      </c>
      <c r="N94" s="224" t="s">
        <v>14</v>
      </c>
      <c r="O94" s="224" t="s">
        <v>14</v>
      </c>
      <c r="P94" s="224" t="s">
        <v>14</v>
      </c>
      <c r="Q94" s="224">
        <f t="shared" ref="Q94:X94" si="54">+Q53+SUM(Q58:Q62)-Q63</f>
        <v>0</v>
      </c>
      <c r="R94" s="224">
        <f t="shared" si="54"/>
        <v>0</v>
      </c>
      <c r="S94" s="224">
        <f t="shared" si="54"/>
        <v>0</v>
      </c>
      <c r="T94" s="224">
        <f t="shared" si="54"/>
        <v>0</v>
      </c>
      <c r="U94" s="224">
        <f t="shared" si="54"/>
        <v>0</v>
      </c>
      <c r="V94" s="224">
        <f t="shared" si="54"/>
        <v>0</v>
      </c>
      <c r="W94" s="224">
        <f t="shared" si="54"/>
        <v>0</v>
      </c>
      <c r="X94" s="224">
        <f t="shared" si="54"/>
        <v>0</v>
      </c>
      <c r="Y94" s="224">
        <f t="shared" ref="Y94:Z94" si="55">+Y53+SUM(Y58:Y62)-Y63</f>
        <v>0</v>
      </c>
      <c r="Z94" s="224">
        <f t="shared" si="55"/>
        <v>0</v>
      </c>
      <c r="AA94" s="224"/>
      <c r="AB94" s="224">
        <f t="shared" ref="AB94:AE94" si="56">+AB53+SUM(AB58:AB62)-AB63</f>
        <v>0</v>
      </c>
      <c r="AC94" s="224">
        <f t="shared" si="56"/>
        <v>0</v>
      </c>
      <c r="AD94" s="224">
        <f t="shared" si="56"/>
        <v>0</v>
      </c>
      <c r="AE94" s="224">
        <f t="shared" si="56"/>
        <v>0</v>
      </c>
      <c r="AF94" s="224">
        <f t="shared" ref="AF94:AG94" si="57">+AF53+SUM(AF58:AF62)-AF63</f>
        <v>0</v>
      </c>
      <c r="AG94" s="224">
        <f t="shared" si="57"/>
        <v>0</v>
      </c>
      <c r="AH94" s="224">
        <f t="shared" ref="AH94:AI94" si="58">+AH53+SUM(AH58:AH62)-AH63</f>
        <v>0</v>
      </c>
      <c r="AI94" s="224">
        <f t="shared" si="58"/>
        <v>0</v>
      </c>
      <c r="AS94" s="231"/>
      <c r="AT94" s="231"/>
      <c r="AU94" s="231"/>
    </row>
    <row r="95" spans="2:47" x14ac:dyDescent="0.35">
      <c r="B95" s="190" t="s">
        <v>87</v>
      </c>
      <c r="C95" s="188" t="s">
        <v>14</v>
      </c>
      <c r="D95" s="188" t="s">
        <v>14</v>
      </c>
      <c r="E95" s="188" t="s">
        <v>14</v>
      </c>
      <c r="F95" s="188" t="s">
        <v>14</v>
      </c>
      <c r="G95" s="224" t="s">
        <v>14</v>
      </c>
      <c r="H95" s="224" t="s">
        <v>14</v>
      </c>
      <c r="I95" s="224" t="s">
        <v>14</v>
      </c>
      <c r="J95" s="224" t="s">
        <v>14</v>
      </c>
      <c r="K95" s="224" t="s">
        <v>14</v>
      </c>
      <c r="L95" s="224" t="s">
        <v>14</v>
      </c>
      <c r="M95" s="224" t="s">
        <v>14</v>
      </c>
      <c r="N95" s="224" t="s">
        <v>14</v>
      </c>
      <c r="O95" s="224" t="s">
        <v>14</v>
      </c>
      <c r="P95" s="224" t="s">
        <v>14</v>
      </c>
      <c r="Q95" s="224">
        <f t="shared" ref="Q95:X95" si="59">+Q64-SUM(Q65:Q68)</f>
        <v>-1</v>
      </c>
      <c r="R95" s="224">
        <f t="shared" si="59"/>
        <v>0</v>
      </c>
      <c r="S95" s="224">
        <f t="shared" si="59"/>
        <v>0</v>
      </c>
      <c r="T95" s="224">
        <f t="shared" si="59"/>
        <v>0</v>
      </c>
      <c r="U95" s="224">
        <f t="shared" si="59"/>
        <v>0</v>
      </c>
      <c r="V95" s="224">
        <f t="shared" si="59"/>
        <v>0</v>
      </c>
      <c r="W95" s="224">
        <f t="shared" si="59"/>
        <v>0</v>
      </c>
      <c r="X95" s="224">
        <f t="shared" si="59"/>
        <v>0</v>
      </c>
      <c r="Y95" s="224">
        <f t="shared" ref="Y95:Z95" si="60">+Y64-SUM(Y65:Y68)</f>
        <v>0</v>
      </c>
      <c r="Z95" s="224">
        <f t="shared" si="60"/>
        <v>0</v>
      </c>
      <c r="AA95" s="224"/>
      <c r="AB95" s="224">
        <f t="shared" ref="AB95:AE95" si="61">+AB64-SUM(AB65:AB68)</f>
        <v>0</v>
      </c>
      <c r="AC95" s="224">
        <f t="shared" si="61"/>
        <v>0</v>
      </c>
      <c r="AD95" s="224">
        <f t="shared" si="61"/>
        <v>0</v>
      </c>
      <c r="AE95" s="224">
        <f t="shared" si="61"/>
        <v>0</v>
      </c>
      <c r="AF95" s="224">
        <f t="shared" ref="AF95:AG95" si="62">+AF64-SUM(AF65:AF68)</f>
        <v>0</v>
      </c>
      <c r="AG95" s="224">
        <f t="shared" si="62"/>
        <v>0</v>
      </c>
      <c r="AH95" s="224">
        <f t="shared" ref="AH95:AI95" si="63">+AH64-SUM(AH65:AH68)</f>
        <v>0</v>
      </c>
      <c r="AI95" s="224">
        <f t="shared" si="63"/>
        <v>0</v>
      </c>
      <c r="AS95" s="231"/>
      <c r="AT95" s="231"/>
      <c r="AU95" s="231"/>
    </row>
    <row r="96" spans="2:47" x14ac:dyDescent="0.35">
      <c r="B96" s="190" t="s">
        <v>88</v>
      </c>
      <c r="C96" s="188" t="s">
        <v>14</v>
      </c>
      <c r="D96" s="188" t="s">
        <v>14</v>
      </c>
      <c r="E96" s="188" t="s">
        <v>14</v>
      </c>
      <c r="F96" s="188" t="s">
        <v>14</v>
      </c>
      <c r="G96" s="224" t="s">
        <v>14</v>
      </c>
      <c r="H96" s="224" t="s">
        <v>14</v>
      </c>
      <c r="I96" s="224" t="s">
        <v>14</v>
      </c>
      <c r="J96" s="224" t="s">
        <v>14</v>
      </c>
      <c r="K96" s="224" t="s">
        <v>14</v>
      </c>
      <c r="L96" s="224" t="s">
        <v>14</v>
      </c>
      <c r="M96" s="224" t="s">
        <v>14</v>
      </c>
      <c r="N96" s="224" t="s">
        <v>14</v>
      </c>
      <c r="O96" s="224" t="s">
        <v>14</v>
      </c>
      <c r="P96" s="224" t="s">
        <v>14</v>
      </c>
      <c r="Q96" s="224">
        <f t="shared" ref="Q96:X96" si="64">+Q63-Q64-Q69-Q70</f>
        <v>0</v>
      </c>
      <c r="R96" s="224">
        <f t="shared" si="64"/>
        <v>0</v>
      </c>
      <c r="S96" s="224">
        <f t="shared" si="64"/>
        <v>0</v>
      </c>
      <c r="T96" s="224">
        <f t="shared" si="64"/>
        <v>0</v>
      </c>
      <c r="U96" s="224">
        <f t="shared" si="64"/>
        <v>0</v>
      </c>
      <c r="V96" s="224">
        <f t="shared" si="64"/>
        <v>-0.47014524800397339</v>
      </c>
      <c r="W96" s="224">
        <f t="shared" si="64"/>
        <v>9.5840340993163409E-2</v>
      </c>
      <c r="X96" s="224">
        <f t="shared" si="64"/>
        <v>9.6925119993102271E-2</v>
      </c>
      <c r="Y96" s="224">
        <f t="shared" ref="Y96:Z96" si="65">+Y63-Y64-Y69-Y70</f>
        <v>-0.13735096923846868</v>
      </c>
      <c r="Z96" s="224">
        <f t="shared" si="65"/>
        <v>0.16478094503509055</v>
      </c>
      <c r="AA96" s="224"/>
      <c r="AB96" s="224">
        <f t="shared" ref="AB96:AE96" si="66">+AB63-AB64-AB69-AB70</f>
        <v>0.11352284876193153</v>
      </c>
      <c r="AC96" s="224">
        <f t="shared" si="66"/>
        <v>1.9240888004787848E-2</v>
      </c>
      <c r="AD96" s="224">
        <f t="shared" si="66"/>
        <v>7.8817803991114488E-2</v>
      </c>
      <c r="AE96" s="224">
        <f t="shared" si="66"/>
        <v>-0.13735096923846868</v>
      </c>
      <c r="AF96" s="224">
        <f t="shared" ref="AF96:AG96" si="67">+AF63-AF64-AF69-AF70</f>
        <v>-3.1725746979645919E-2</v>
      </c>
      <c r="AG96" s="224">
        <f t="shared" si="67"/>
        <v>-0.32634346037593787</v>
      </c>
      <c r="AH96" s="224">
        <f t="shared" ref="AH96:AI96" si="68">+AH63-AH64-AH69-AH70</f>
        <v>6.2131571507052286E-2</v>
      </c>
      <c r="AI96" s="224">
        <f t="shared" si="68"/>
        <v>0.16478094503509055</v>
      </c>
      <c r="AS96" s="231"/>
      <c r="AT96" s="231"/>
      <c r="AU96" s="231"/>
    </row>
    <row r="97" spans="2:47" x14ac:dyDescent="0.35">
      <c r="B97" s="190" t="s">
        <v>71</v>
      </c>
      <c r="C97" s="188" t="s">
        <v>14</v>
      </c>
      <c r="D97" s="188" t="s">
        <v>14</v>
      </c>
      <c r="E97" s="188" t="s">
        <v>14</v>
      </c>
      <c r="F97" s="188" t="s">
        <v>14</v>
      </c>
      <c r="G97" s="224" t="s">
        <v>14</v>
      </c>
      <c r="H97" s="224" t="s">
        <v>14</v>
      </c>
      <c r="I97" s="224" t="s">
        <v>14</v>
      </c>
      <c r="J97" s="224" t="s">
        <v>14</v>
      </c>
      <c r="K97" s="224" t="s">
        <v>14</v>
      </c>
      <c r="L97" s="224" t="s">
        <v>14</v>
      </c>
      <c r="M97" s="224" t="s">
        <v>14</v>
      </c>
      <c r="N97" s="224" t="s">
        <v>14</v>
      </c>
      <c r="O97" s="224" t="s">
        <v>14</v>
      </c>
      <c r="P97" s="224" t="s">
        <v>14</v>
      </c>
      <c r="Q97" s="224" t="s">
        <v>14</v>
      </c>
      <c r="R97" s="304">
        <f t="shared" ref="R97:X97" si="69">1-SUM(R75:R76)</f>
        <v>0</v>
      </c>
      <c r="S97" s="304">
        <f t="shared" si="69"/>
        <v>0</v>
      </c>
      <c r="T97" s="304">
        <f t="shared" si="69"/>
        <v>0</v>
      </c>
      <c r="U97" s="304">
        <f t="shared" si="69"/>
        <v>0</v>
      </c>
      <c r="V97" s="304">
        <f t="shared" si="69"/>
        <v>0</v>
      </c>
      <c r="W97" s="304">
        <f t="shared" si="69"/>
        <v>0</v>
      </c>
      <c r="X97" s="304">
        <f t="shared" si="69"/>
        <v>0</v>
      </c>
      <c r="Y97" s="304">
        <f t="shared" ref="Y97:Z97" si="70">1-SUM(Y75:Y76)</f>
        <v>0</v>
      </c>
      <c r="Z97" s="304">
        <f t="shared" si="70"/>
        <v>0</v>
      </c>
      <c r="AA97" s="304"/>
      <c r="AB97" s="304">
        <f t="shared" ref="AB97:AD97" si="71">1-SUM(AB75:AB76)</f>
        <v>0</v>
      </c>
      <c r="AC97" s="304">
        <f>1-SUM(AC75:AC76)</f>
        <v>0</v>
      </c>
      <c r="AD97" s="304">
        <f t="shared" si="71"/>
        <v>0</v>
      </c>
      <c r="AE97" s="304">
        <f>1-SUM(AE75:AE76)</f>
        <v>0</v>
      </c>
      <c r="AF97" s="304">
        <f>1-SUM(AF75:AF76)</f>
        <v>0</v>
      </c>
      <c r="AG97" s="304">
        <f>1-SUM(AG75:AG76)</f>
        <v>0</v>
      </c>
      <c r="AH97" s="304">
        <f>1-SUM(AH75:AH76)</f>
        <v>0</v>
      </c>
      <c r="AI97" s="304">
        <f>1-SUM(AI75:AI76)</f>
        <v>0</v>
      </c>
      <c r="AS97" s="231"/>
      <c r="AT97" s="231"/>
      <c r="AU97" s="231"/>
    </row>
    <row r="98" spans="2:47" x14ac:dyDescent="0.35">
      <c r="C98" s="25"/>
      <c r="D98" s="25"/>
      <c r="E98" s="25"/>
      <c r="F98" s="25"/>
      <c r="G98" s="260"/>
      <c r="H98" s="260"/>
      <c r="I98" s="260"/>
      <c r="J98" s="260"/>
      <c r="K98" s="260"/>
      <c r="L98" s="260"/>
      <c r="M98" s="260"/>
      <c r="N98" s="260"/>
      <c r="O98" s="260"/>
      <c r="P98" s="260"/>
      <c r="Q98" s="260"/>
      <c r="R98" s="260"/>
      <c r="S98" s="260"/>
      <c r="T98" s="260"/>
      <c r="U98" s="260"/>
      <c r="AG98" s="70"/>
      <c r="AH98" s="70"/>
      <c r="AS98" s="231"/>
      <c r="AT98" s="231"/>
      <c r="AU98" s="231"/>
    </row>
    <row r="99" spans="2:47" x14ac:dyDescent="0.35">
      <c r="C99" s="26"/>
      <c r="D99" s="26"/>
      <c r="E99" s="26"/>
      <c r="F99" s="26"/>
      <c r="G99" s="269"/>
      <c r="H99" s="269"/>
      <c r="I99" s="269"/>
      <c r="J99" s="269"/>
      <c r="K99" s="269"/>
      <c r="L99" s="269"/>
      <c r="M99" s="269"/>
      <c r="N99" s="269"/>
      <c r="O99" s="269"/>
      <c r="P99" s="269"/>
      <c r="Q99" s="269"/>
      <c r="R99" s="269"/>
      <c r="S99" s="269"/>
      <c r="T99" s="269"/>
      <c r="U99" s="269"/>
      <c r="AG99" s="70"/>
      <c r="AH99" s="70"/>
      <c r="AS99" s="231"/>
      <c r="AT99" s="231"/>
      <c r="AU99" s="231"/>
    </row>
    <row r="100" spans="2:47" x14ac:dyDescent="0.35">
      <c r="C100" s="26"/>
      <c r="D100" s="26"/>
      <c r="E100" s="26"/>
      <c r="F100" s="26"/>
      <c r="G100" s="269"/>
      <c r="H100" s="269"/>
      <c r="I100" s="269"/>
      <c r="J100" s="269"/>
      <c r="K100" s="269"/>
      <c r="L100" s="269"/>
      <c r="M100" s="269"/>
      <c r="N100" s="269"/>
      <c r="O100" s="269"/>
      <c r="P100" s="269"/>
      <c r="Q100" s="269"/>
      <c r="R100" s="269"/>
      <c r="S100" s="269"/>
      <c r="T100" s="269"/>
      <c r="U100" s="269"/>
      <c r="AG100" s="70"/>
      <c r="AH100" s="70"/>
      <c r="AS100" s="231"/>
      <c r="AT100" s="231"/>
      <c r="AU100" s="231"/>
    </row>
    <row r="101" spans="2:47" x14ac:dyDescent="0.35">
      <c r="C101" s="26"/>
      <c r="D101" s="26"/>
      <c r="E101" s="26"/>
      <c r="F101" s="26"/>
      <c r="G101" s="269"/>
      <c r="H101" s="269"/>
      <c r="I101" s="269"/>
      <c r="J101" s="269"/>
      <c r="K101" s="269"/>
      <c r="L101" s="269"/>
      <c r="M101" s="269"/>
      <c r="N101" s="269"/>
      <c r="O101" s="269"/>
      <c r="P101" s="269"/>
      <c r="Q101" s="269"/>
      <c r="R101" s="269"/>
      <c r="S101" s="269"/>
      <c r="T101" s="269"/>
      <c r="U101" s="269"/>
      <c r="AG101" s="70"/>
      <c r="AH101" s="70"/>
      <c r="AS101" s="231"/>
      <c r="AT101" s="231"/>
      <c r="AU101" s="231"/>
    </row>
    <row r="102" spans="2:47" x14ac:dyDescent="0.35">
      <c r="C102" s="25"/>
      <c r="D102" s="25"/>
      <c r="E102" s="25"/>
      <c r="F102" s="25"/>
      <c r="G102" s="260"/>
      <c r="H102" s="260"/>
      <c r="I102" s="260"/>
      <c r="J102" s="260"/>
      <c r="K102" s="260"/>
      <c r="L102" s="260"/>
      <c r="M102" s="260"/>
      <c r="N102" s="260"/>
      <c r="O102" s="260"/>
      <c r="P102" s="260"/>
      <c r="Q102" s="260"/>
      <c r="R102" s="260"/>
      <c r="S102" s="260"/>
      <c r="T102" s="260"/>
      <c r="U102" s="260"/>
      <c r="AG102" s="70"/>
      <c r="AH102" s="70"/>
      <c r="AS102" s="231"/>
      <c r="AT102" s="231"/>
      <c r="AU102" s="231"/>
    </row>
    <row r="103" spans="2:47" x14ac:dyDescent="0.35">
      <c r="C103" s="65"/>
      <c r="D103" s="65"/>
      <c r="E103" s="65"/>
      <c r="F103" s="65"/>
      <c r="G103" s="270"/>
      <c r="H103" s="270"/>
      <c r="I103" s="270"/>
      <c r="J103" s="270"/>
      <c r="K103" s="270"/>
      <c r="L103" s="270"/>
      <c r="M103" s="270"/>
      <c r="N103" s="270"/>
      <c r="O103" s="270"/>
      <c r="P103" s="270"/>
      <c r="Q103" s="270"/>
      <c r="R103" s="270"/>
      <c r="S103" s="270"/>
      <c r="T103" s="270"/>
      <c r="U103" s="270"/>
      <c r="AG103" s="70"/>
      <c r="AH103" s="70"/>
      <c r="AS103" s="231"/>
      <c r="AT103" s="231"/>
      <c r="AU103" s="231"/>
    </row>
    <row r="104" spans="2:47" x14ac:dyDescent="0.35">
      <c r="C104" s="26"/>
      <c r="D104" s="26"/>
      <c r="E104" s="26"/>
      <c r="F104" s="26"/>
      <c r="G104" s="269"/>
      <c r="H104" s="269"/>
      <c r="I104" s="269"/>
      <c r="J104" s="269"/>
      <c r="K104" s="269"/>
      <c r="L104" s="269"/>
      <c r="M104" s="269"/>
      <c r="N104" s="269"/>
      <c r="O104" s="269"/>
      <c r="P104" s="269"/>
      <c r="Q104" s="269"/>
      <c r="R104" s="269"/>
      <c r="S104" s="269"/>
      <c r="T104" s="269"/>
      <c r="U104" s="269"/>
      <c r="AG104" s="70"/>
      <c r="AH104" s="70"/>
      <c r="AS104" s="231"/>
      <c r="AT104" s="231"/>
      <c r="AU104" s="231"/>
    </row>
    <row r="105" spans="2:47" x14ac:dyDescent="0.35">
      <c r="C105" s="25"/>
      <c r="D105" s="25"/>
      <c r="E105" s="25"/>
      <c r="F105" s="25"/>
      <c r="G105" s="260"/>
      <c r="H105" s="260"/>
      <c r="I105" s="260"/>
      <c r="J105" s="260"/>
      <c r="K105" s="260"/>
      <c r="L105" s="260"/>
      <c r="M105" s="260"/>
      <c r="N105" s="260"/>
      <c r="O105" s="260"/>
      <c r="P105" s="260"/>
      <c r="Q105" s="260"/>
      <c r="R105" s="260"/>
      <c r="S105" s="260"/>
      <c r="T105" s="260"/>
      <c r="U105" s="260"/>
      <c r="AG105" s="70"/>
      <c r="AH105" s="70"/>
      <c r="AS105" s="231"/>
      <c r="AT105" s="231"/>
      <c r="AU105" s="231"/>
    </row>
    <row r="106" spans="2:47" x14ac:dyDescent="0.35">
      <c r="C106" s="25"/>
      <c r="D106" s="25"/>
      <c r="E106" s="25"/>
      <c r="F106" s="25"/>
      <c r="G106" s="260"/>
      <c r="H106" s="260"/>
      <c r="I106" s="260"/>
      <c r="J106" s="260"/>
      <c r="K106" s="260"/>
      <c r="L106" s="260"/>
      <c r="M106" s="260"/>
      <c r="N106" s="260"/>
      <c r="O106" s="260"/>
      <c r="P106" s="260"/>
      <c r="Q106" s="260"/>
      <c r="R106" s="260"/>
      <c r="S106" s="260"/>
      <c r="T106" s="260"/>
      <c r="U106" s="260"/>
      <c r="AG106" s="70"/>
      <c r="AH106" s="70"/>
      <c r="AS106" s="231"/>
      <c r="AT106" s="231"/>
      <c r="AU106" s="231"/>
    </row>
    <row r="107" spans="2:47" x14ac:dyDescent="0.35">
      <c r="C107" s="26"/>
      <c r="D107" s="26"/>
      <c r="E107" s="26"/>
      <c r="F107" s="26"/>
      <c r="G107" s="269"/>
      <c r="H107" s="269"/>
      <c r="I107" s="269"/>
      <c r="J107" s="269"/>
      <c r="K107" s="269"/>
      <c r="L107" s="269"/>
      <c r="M107" s="269"/>
      <c r="N107" s="269"/>
      <c r="O107" s="269"/>
      <c r="P107" s="269"/>
      <c r="Q107" s="269"/>
      <c r="R107" s="269"/>
      <c r="S107" s="269"/>
      <c r="T107" s="269"/>
      <c r="U107" s="269"/>
    </row>
    <row r="108" spans="2:47" x14ac:dyDescent="0.35">
      <c r="C108" s="26"/>
      <c r="D108" s="26"/>
      <c r="E108" s="26"/>
      <c r="F108" s="26"/>
      <c r="G108" s="269"/>
      <c r="H108" s="269"/>
      <c r="I108" s="269"/>
      <c r="J108" s="269"/>
      <c r="K108" s="269"/>
      <c r="L108" s="269"/>
      <c r="M108" s="269"/>
      <c r="N108" s="269"/>
      <c r="O108" s="269"/>
      <c r="P108" s="269"/>
      <c r="Q108" s="269"/>
      <c r="R108" s="269"/>
      <c r="S108" s="269"/>
      <c r="T108" s="269"/>
      <c r="U108" s="269"/>
    </row>
    <row r="109" spans="2:47" x14ac:dyDescent="0.35">
      <c r="C109" s="25"/>
      <c r="D109" s="25"/>
      <c r="E109" s="25"/>
      <c r="F109" s="25"/>
      <c r="G109" s="260"/>
      <c r="H109" s="260"/>
      <c r="I109" s="260"/>
      <c r="J109" s="260"/>
      <c r="K109" s="260"/>
      <c r="L109" s="260"/>
      <c r="M109" s="260"/>
      <c r="N109" s="260"/>
      <c r="O109" s="260"/>
      <c r="P109" s="260"/>
      <c r="Q109" s="260"/>
      <c r="R109" s="260"/>
      <c r="S109" s="260"/>
      <c r="T109" s="260"/>
      <c r="U109" s="260"/>
    </row>
    <row r="110" spans="2:47" x14ac:dyDescent="0.35">
      <c r="C110" s="65"/>
      <c r="D110" s="65"/>
      <c r="E110" s="65"/>
      <c r="F110" s="65"/>
      <c r="G110" s="270"/>
      <c r="H110" s="270"/>
      <c r="I110" s="270"/>
      <c r="J110" s="270"/>
      <c r="K110" s="270"/>
      <c r="L110" s="270"/>
      <c r="M110" s="270"/>
      <c r="N110" s="270"/>
      <c r="O110" s="270"/>
      <c r="P110" s="270"/>
      <c r="Q110" s="270"/>
      <c r="R110" s="270"/>
      <c r="S110" s="270"/>
      <c r="T110" s="270"/>
      <c r="U110" s="270"/>
    </row>
    <row r="111" spans="2:47" x14ac:dyDescent="0.35">
      <c r="C111" s="26"/>
      <c r="D111" s="26"/>
      <c r="E111" s="26"/>
      <c r="F111" s="26"/>
      <c r="G111" s="269"/>
      <c r="H111" s="269"/>
      <c r="I111" s="269"/>
      <c r="J111" s="269"/>
      <c r="K111" s="269"/>
      <c r="L111" s="269"/>
      <c r="M111" s="269"/>
      <c r="N111" s="269"/>
      <c r="O111" s="269"/>
      <c r="P111" s="269"/>
      <c r="Q111" s="269"/>
      <c r="R111" s="269"/>
      <c r="S111" s="269"/>
      <c r="T111" s="269"/>
      <c r="U111" s="269"/>
    </row>
    <row r="112" spans="2:47" x14ac:dyDescent="0.35">
      <c r="C112" s="25"/>
      <c r="D112" s="25"/>
      <c r="E112" s="25"/>
      <c r="F112" s="25"/>
      <c r="G112" s="260"/>
      <c r="H112" s="260"/>
      <c r="I112" s="260"/>
      <c r="J112" s="260"/>
      <c r="K112" s="260"/>
      <c r="L112" s="260"/>
      <c r="M112" s="260"/>
      <c r="N112" s="260"/>
      <c r="O112" s="260"/>
      <c r="P112" s="260"/>
      <c r="Q112" s="260"/>
      <c r="R112" s="260"/>
      <c r="S112" s="260"/>
      <c r="T112" s="260"/>
      <c r="U112" s="260"/>
    </row>
    <row r="113" spans="3:21" x14ac:dyDescent="0.35">
      <c r="C113" s="25"/>
      <c r="D113" s="25"/>
      <c r="E113" s="25"/>
      <c r="F113" s="25"/>
      <c r="G113" s="260"/>
      <c r="H113" s="260"/>
      <c r="I113" s="260"/>
      <c r="J113" s="260"/>
      <c r="K113" s="260"/>
      <c r="L113" s="260"/>
      <c r="M113" s="260"/>
      <c r="N113" s="260"/>
      <c r="O113" s="260"/>
      <c r="P113" s="260"/>
      <c r="Q113" s="260"/>
      <c r="R113" s="260"/>
      <c r="S113" s="260"/>
      <c r="T113" s="260"/>
      <c r="U113" s="260"/>
    </row>
    <row r="114" spans="3:21" x14ac:dyDescent="0.35">
      <c r="C114" s="26"/>
      <c r="D114" s="26"/>
      <c r="E114" s="26"/>
      <c r="F114" s="26"/>
      <c r="G114" s="269"/>
      <c r="H114" s="269"/>
      <c r="I114" s="269"/>
      <c r="J114" s="269"/>
      <c r="K114" s="269"/>
      <c r="L114" s="269"/>
      <c r="M114" s="269"/>
      <c r="N114" s="269"/>
      <c r="O114" s="269"/>
      <c r="P114" s="269"/>
      <c r="Q114" s="269"/>
      <c r="R114" s="269"/>
      <c r="S114" s="269"/>
      <c r="T114" s="269"/>
      <c r="U114" s="269"/>
    </row>
    <row r="115" spans="3:21" x14ac:dyDescent="0.35">
      <c r="C115" s="26"/>
      <c r="D115" s="26"/>
      <c r="E115" s="26"/>
      <c r="F115" s="26"/>
      <c r="G115" s="269"/>
      <c r="H115" s="269"/>
      <c r="I115" s="269"/>
      <c r="J115" s="269"/>
      <c r="K115" s="269"/>
      <c r="L115" s="269"/>
      <c r="M115" s="269"/>
      <c r="N115" s="269"/>
      <c r="O115" s="269"/>
      <c r="P115" s="269"/>
      <c r="Q115" s="269"/>
      <c r="R115" s="269"/>
      <c r="S115" s="269"/>
      <c r="T115" s="269"/>
      <c r="U115" s="269"/>
    </row>
  </sheetData>
  <phoneticPr fontId="3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F49B-6D22-43EB-95DC-73CEB7BCD7F6}">
  <sheetPr>
    <tabColor rgb="FF8CA7AF"/>
  </sheetPr>
  <dimension ref="A1:AL107"/>
  <sheetViews>
    <sheetView showGridLines="0" zoomScale="80" zoomScaleNormal="80" workbookViewId="0">
      <pane xSplit="2" ySplit="3" topLeftCell="L4" activePane="bottomRight" state="frozen"/>
      <selection pane="topRight" activeCell="B2" sqref="B2"/>
      <selection pane="bottomLeft" activeCell="B2" sqref="B2"/>
      <selection pane="bottomRight" activeCell="A2" sqref="A2"/>
    </sheetView>
  </sheetViews>
  <sheetFormatPr defaultColWidth="9.1796875" defaultRowHeight="14.5" x14ac:dyDescent="0.35"/>
  <cols>
    <col min="1" max="1" width="5.54296875" customWidth="1"/>
    <col min="2" max="2" width="50.54296875" customWidth="1"/>
    <col min="3" max="11" width="9.1796875" style="231" hidden="1" customWidth="1"/>
    <col min="12" max="37" width="9.1796875" style="231"/>
  </cols>
  <sheetData>
    <row r="1" spans="1:38" ht="5.15" customHeight="1" x14ac:dyDescent="0.35">
      <c r="J1" s="244"/>
      <c r="K1" s="244"/>
      <c r="L1" s="244"/>
      <c r="M1" s="244"/>
      <c r="N1" s="244"/>
    </row>
    <row r="2" spans="1:38" ht="30" customHeight="1" x14ac:dyDescent="0.35">
      <c r="B2" s="168" t="s">
        <v>89</v>
      </c>
      <c r="C2" s="232"/>
      <c r="D2" s="232"/>
      <c r="E2" s="232"/>
      <c r="F2" s="233"/>
      <c r="G2" s="233"/>
      <c r="H2" s="234"/>
      <c r="I2" s="233"/>
      <c r="N2" s="235"/>
    </row>
    <row r="3" spans="1:38" x14ac:dyDescent="0.35">
      <c r="B3" s="162" t="s">
        <v>491</v>
      </c>
      <c r="C3" s="236">
        <v>2008</v>
      </c>
      <c r="D3" s="236">
        <v>2009</v>
      </c>
      <c r="E3" s="236">
        <v>2010</v>
      </c>
      <c r="F3" s="236">
        <v>2011</v>
      </c>
      <c r="G3" s="236">
        <v>2012</v>
      </c>
      <c r="H3" s="236">
        <v>2013</v>
      </c>
      <c r="I3" s="236">
        <v>2014</v>
      </c>
      <c r="J3" s="236">
        <v>2015</v>
      </c>
      <c r="K3" s="236">
        <v>2016</v>
      </c>
      <c r="L3" s="236">
        <v>2017</v>
      </c>
      <c r="M3" s="236">
        <v>2018</v>
      </c>
      <c r="N3" s="236">
        <v>2019</v>
      </c>
      <c r="O3" s="236">
        <v>2020</v>
      </c>
      <c r="P3" s="236">
        <v>2021</v>
      </c>
      <c r="Q3" s="236">
        <v>2022</v>
      </c>
      <c r="R3" s="237">
        <v>2023</v>
      </c>
      <c r="S3" s="238">
        <v>2024</v>
      </c>
      <c r="U3" s="239" t="s">
        <v>3</v>
      </c>
      <c r="V3" s="239" t="s">
        <v>4</v>
      </c>
      <c r="W3" s="239" t="s">
        <v>5</v>
      </c>
      <c r="X3" s="239">
        <v>2023</v>
      </c>
      <c r="Y3" s="240" t="s">
        <v>6</v>
      </c>
      <c r="Z3" s="240" t="s">
        <v>7</v>
      </c>
      <c r="AA3" s="240" t="s">
        <v>8</v>
      </c>
      <c r="AB3" s="240">
        <v>2024</v>
      </c>
      <c r="AD3" s="239" t="s">
        <v>3</v>
      </c>
      <c r="AE3" s="239" t="s">
        <v>20</v>
      </c>
      <c r="AF3" s="239" t="s">
        <v>21</v>
      </c>
      <c r="AG3" s="239" t="s">
        <v>22</v>
      </c>
      <c r="AH3" s="240" t="s">
        <v>6</v>
      </c>
      <c r="AI3" s="240" t="s">
        <v>23</v>
      </c>
      <c r="AJ3" s="240" t="s">
        <v>24</v>
      </c>
      <c r="AK3" s="240" t="s">
        <v>25</v>
      </c>
    </row>
    <row r="4" spans="1:38" s="6" customFormat="1" x14ac:dyDescent="0.35">
      <c r="A4"/>
      <c r="B4" s="63" t="s">
        <v>90</v>
      </c>
      <c r="C4" s="305" t="s">
        <v>14</v>
      </c>
      <c r="D4" s="305" t="s">
        <v>14</v>
      </c>
      <c r="E4" s="305" t="s">
        <v>14</v>
      </c>
      <c r="F4" s="305" t="s">
        <v>14</v>
      </c>
      <c r="G4" s="305" t="s">
        <v>14</v>
      </c>
      <c r="H4" s="305" t="s">
        <v>14</v>
      </c>
      <c r="I4" s="305" t="s">
        <v>14</v>
      </c>
      <c r="J4" s="306"/>
      <c r="K4" s="306"/>
      <c r="L4" s="306">
        <v>2685.7931201863744</v>
      </c>
      <c r="M4" s="306">
        <v>2605.3541714731359</v>
      </c>
      <c r="N4" s="306">
        <v>2584.1930197883253</v>
      </c>
      <c r="O4" s="306">
        <v>2594.632719888255</v>
      </c>
      <c r="P4" s="306">
        <v>1314.1473829019924</v>
      </c>
      <c r="Q4" s="306">
        <v>3833.5428537008138</v>
      </c>
      <c r="R4" s="306">
        <f t="shared" ref="R4:R17" si="0">X4</f>
        <v>2572.1269652905075</v>
      </c>
      <c r="S4" s="306">
        <f t="shared" ref="S4:S17" si="1">AB4</f>
        <v>3669.6629015950853</v>
      </c>
      <c r="T4" s="258"/>
      <c r="U4" s="306">
        <v>708.71209215859164</v>
      </c>
      <c r="V4" s="306">
        <f>SUM(V5:V6)</f>
        <v>1276.4503031102349</v>
      </c>
      <c r="W4" s="306">
        <f>W5+W6</f>
        <v>1842.9479518322844</v>
      </c>
      <c r="X4" s="306">
        <f>X5+X6</f>
        <v>2572.1269652905075</v>
      </c>
      <c r="Y4" s="306">
        <v>861.06697678150283</v>
      </c>
      <c r="Z4" s="306">
        <v>1439.1224608878424</v>
      </c>
      <c r="AA4" s="306">
        <v>2212.014930597858</v>
      </c>
      <c r="AB4" s="306">
        <v>3669.6629015950853</v>
      </c>
      <c r="AC4" s="258"/>
      <c r="AD4" s="306">
        <f t="shared" ref="AD4:AD17" si="2">U4</f>
        <v>708.71209215859164</v>
      </c>
      <c r="AE4" s="306">
        <f t="shared" ref="AE4:AE17" si="3">V4-U4</f>
        <v>567.73821095164328</v>
      </c>
      <c r="AF4" s="306">
        <f t="shared" ref="AF4:AF17" si="4">W4-V4</f>
        <v>566.49764872204946</v>
      </c>
      <c r="AG4" s="306">
        <f t="shared" ref="AG4:AG17" si="5">X4-W4</f>
        <v>729.17901345822315</v>
      </c>
      <c r="AH4" s="306">
        <f>Y4</f>
        <v>861.06697678150283</v>
      </c>
      <c r="AI4" s="306">
        <f t="shared" ref="AI4:AJ17" si="6">Z4-Y4</f>
        <v>578.05548410633958</v>
      </c>
      <c r="AJ4" s="306">
        <f t="shared" si="6"/>
        <v>772.89246971001558</v>
      </c>
      <c r="AK4" s="306">
        <f t="shared" ref="AK4:AK17" si="7">AB4-AA4</f>
        <v>1457.6479709972273</v>
      </c>
    </row>
    <row r="5" spans="1:38" x14ac:dyDescent="0.35">
      <c r="B5" s="13" t="s">
        <v>53</v>
      </c>
      <c r="C5" s="277" t="s">
        <v>14</v>
      </c>
      <c r="D5" s="277" t="s">
        <v>14</v>
      </c>
      <c r="E5" s="277" t="s">
        <v>14</v>
      </c>
      <c r="F5" s="277" t="s">
        <v>14</v>
      </c>
      <c r="G5" s="277" t="s">
        <v>14</v>
      </c>
      <c r="H5" s="277" t="s">
        <v>14</v>
      </c>
      <c r="I5" s="277" t="s">
        <v>14</v>
      </c>
      <c r="J5" s="277" t="s">
        <v>14</v>
      </c>
      <c r="K5" s="277" t="s">
        <v>14</v>
      </c>
      <c r="L5" s="260">
        <v>3383.0516946046405</v>
      </c>
      <c r="M5" s="260">
        <v>3286.66607970418</v>
      </c>
      <c r="N5" s="260">
        <v>3716.1831616609807</v>
      </c>
      <c r="O5" s="260">
        <v>3504.254208857255</v>
      </c>
      <c r="P5" s="260">
        <v>3735.0944332469921</v>
      </c>
      <c r="Q5" s="260">
        <v>4522.4583364073105</v>
      </c>
      <c r="R5" s="260">
        <f t="shared" si="0"/>
        <v>5023.2537662336026</v>
      </c>
      <c r="S5" s="260">
        <f t="shared" si="1"/>
        <v>4801.101206702112</v>
      </c>
      <c r="U5" s="260">
        <v>1415.4758220632948</v>
      </c>
      <c r="V5" s="260">
        <v>2454.2068384571003</v>
      </c>
      <c r="W5" s="260">
        <v>3819.975598388939</v>
      </c>
      <c r="X5" s="260">
        <v>5023.2537662336026</v>
      </c>
      <c r="Y5" s="260">
        <v>1342.0745960781544</v>
      </c>
      <c r="Z5" s="260">
        <v>2689.8848140708542</v>
      </c>
      <c r="AA5" s="260">
        <v>3898.97653112432</v>
      </c>
      <c r="AB5" s="260">
        <v>4801.101206702112</v>
      </c>
      <c r="AD5" s="260">
        <f t="shared" si="2"/>
        <v>1415.4758220632948</v>
      </c>
      <c r="AE5" s="260">
        <f t="shared" si="3"/>
        <v>1038.7310163938055</v>
      </c>
      <c r="AF5" s="260">
        <f t="shared" si="4"/>
        <v>1365.7687599318388</v>
      </c>
      <c r="AG5" s="260">
        <f>X5-W5</f>
        <v>1203.2781678446636</v>
      </c>
      <c r="AH5" s="260">
        <f t="shared" ref="AH5:AH17" si="8">Y5</f>
        <v>1342.0745960781544</v>
      </c>
      <c r="AI5" s="260">
        <f t="shared" si="6"/>
        <v>1347.8102179926998</v>
      </c>
      <c r="AJ5" s="260">
        <f t="shared" si="6"/>
        <v>1209.0917170534658</v>
      </c>
      <c r="AK5" s="260">
        <f t="shared" si="7"/>
        <v>902.124675577792</v>
      </c>
    </row>
    <row r="6" spans="1:38" x14ac:dyDescent="0.35">
      <c r="B6" s="13" t="s">
        <v>492</v>
      </c>
      <c r="C6" s="277" t="s">
        <v>14</v>
      </c>
      <c r="D6" s="277" t="s">
        <v>14</v>
      </c>
      <c r="E6" s="277" t="s">
        <v>14</v>
      </c>
      <c r="F6" s="277" t="s">
        <v>14</v>
      </c>
      <c r="G6" s="277" t="s">
        <v>14</v>
      </c>
      <c r="H6" s="277" t="s">
        <v>14</v>
      </c>
      <c r="I6" s="277" t="s">
        <v>14</v>
      </c>
      <c r="J6" s="277" t="s">
        <v>14</v>
      </c>
      <c r="K6" s="277" t="s">
        <v>14</v>
      </c>
      <c r="L6" s="260">
        <v>-697.25857441826599</v>
      </c>
      <c r="M6" s="260">
        <v>-681.31190823104419</v>
      </c>
      <c r="N6" s="260">
        <v>-1131.9901418726554</v>
      </c>
      <c r="O6" s="260">
        <v>-909.62148896899987</v>
      </c>
      <c r="P6" s="260">
        <v>-2420.9470503449998</v>
      </c>
      <c r="Q6" s="260">
        <v>-688.91548270649673</v>
      </c>
      <c r="R6" s="260">
        <f t="shared" si="0"/>
        <v>-2451.1268009430951</v>
      </c>
      <c r="S6" s="260">
        <f t="shared" si="1"/>
        <v>-1131.4383051070267</v>
      </c>
      <c r="T6" s="506"/>
      <c r="U6" s="260">
        <v>-706.76372990470315</v>
      </c>
      <c r="V6" s="260">
        <v>-1177.7565353468653</v>
      </c>
      <c r="W6" s="260">
        <v>-1977.0276465566546</v>
      </c>
      <c r="X6" s="260">
        <v>-2451.1268009430951</v>
      </c>
      <c r="Y6" s="260">
        <v>-481.00761929665157</v>
      </c>
      <c r="Z6" s="260">
        <v>-1250.7623531830118</v>
      </c>
      <c r="AA6" s="260">
        <v>-1686.961600526462</v>
      </c>
      <c r="AB6" s="260">
        <v>-1131.4383051070267</v>
      </c>
      <c r="AD6" s="260">
        <f t="shared" si="2"/>
        <v>-706.76372990470315</v>
      </c>
      <c r="AE6" s="260">
        <f t="shared" si="3"/>
        <v>-470.99280544216219</v>
      </c>
      <c r="AF6" s="260">
        <f t="shared" si="4"/>
        <v>-799.2711112097893</v>
      </c>
      <c r="AG6" s="260">
        <f t="shared" si="5"/>
        <v>-474.09915438644043</v>
      </c>
      <c r="AH6" s="260">
        <f t="shared" si="8"/>
        <v>-481.00761929665157</v>
      </c>
      <c r="AI6" s="260">
        <f t="shared" si="6"/>
        <v>-769.75473388636021</v>
      </c>
      <c r="AJ6" s="260">
        <f t="shared" si="6"/>
        <v>-436.19924734345022</v>
      </c>
      <c r="AK6" s="260">
        <f t="shared" si="7"/>
        <v>555.52329541943527</v>
      </c>
    </row>
    <row r="7" spans="1:38" x14ac:dyDescent="0.35">
      <c r="B7" s="14" t="s">
        <v>493</v>
      </c>
      <c r="C7" s="277" t="s">
        <v>14</v>
      </c>
      <c r="D7" s="277" t="s">
        <v>14</v>
      </c>
      <c r="E7" s="277" t="s">
        <v>14</v>
      </c>
      <c r="F7" s="277" t="s">
        <v>14</v>
      </c>
      <c r="G7" s="277" t="s">
        <v>14</v>
      </c>
      <c r="H7" s="277" t="s">
        <v>14</v>
      </c>
      <c r="I7" s="277" t="s">
        <v>14</v>
      </c>
      <c r="J7" s="277" t="s">
        <v>14</v>
      </c>
      <c r="K7" s="277" t="s">
        <v>14</v>
      </c>
      <c r="L7" s="260">
        <v>-630.48600182877612</v>
      </c>
      <c r="M7" s="260">
        <v>-565.39295318573818</v>
      </c>
      <c r="N7" s="260">
        <v>-549.474808531235</v>
      </c>
      <c r="O7" s="260">
        <v>-422.41013028649996</v>
      </c>
      <c r="P7" s="260">
        <v>-433.43470205730023</v>
      </c>
      <c r="Q7" s="260">
        <v>-698.73676739107577</v>
      </c>
      <c r="R7" s="260">
        <f t="shared" si="0"/>
        <v>-766.73863638221428</v>
      </c>
      <c r="S7" s="260">
        <f t="shared" si="1"/>
        <v>-653.18553154138976</v>
      </c>
      <c r="U7" s="260">
        <v>-206.76418306219293</v>
      </c>
      <c r="V7" s="260">
        <v>-367.86895972148125</v>
      </c>
      <c r="W7" s="260">
        <v>-553.88720263011237</v>
      </c>
      <c r="X7" s="260">
        <v>-766.73863638221428</v>
      </c>
      <c r="Y7" s="260">
        <v>-192.96627100359208</v>
      </c>
      <c r="Z7" s="260">
        <v>-364.69064846315757</v>
      </c>
      <c r="AA7" s="260">
        <v>-500.46663836424864</v>
      </c>
      <c r="AB7" s="260">
        <v>-653.18553154138976</v>
      </c>
      <c r="AD7" s="260">
        <f t="shared" si="2"/>
        <v>-206.76418306219293</v>
      </c>
      <c r="AE7" s="260">
        <f t="shared" si="3"/>
        <v>-161.10477665928832</v>
      </c>
      <c r="AF7" s="260">
        <f t="shared" si="4"/>
        <v>-186.01824290863112</v>
      </c>
      <c r="AG7" s="260">
        <f t="shared" si="5"/>
        <v>-212.85143375210191</v>
      </c>
      <c r="AH7" s="260">
        <f t="shared" si="8"/>
        <v>-192.96627100359208</v>
      </c>
      <c r="AI7" s="260">
        <f t="shared" si="6"/>
        <v>-171.72437745956549</v>
      </c>
      <c r="AJ7" s="260">
        <f t="shared" si="6"/>
        <v>-135.77598990109107</v>
      </c>
      <c r="AK7" s="260">
        <f t="shared" si="7"/>
        <v>-152.71889317714113</v>
      </c>
    </row>
    <row r="8" spans="1:38" x14ac:dyDescent="0.35">
      <c r="B8" s="14" t="s">
        <v>494</v>
      </c>
      <c r="C8" s="277" t="s">
        <v>14</v>
      </c>
      <c r="D8" s="277" t="s">
        <v>14</v>
      </c>
      <c r="E8" s="277" t="s">
        <v>14</v>
      </c>
      <c r="F8" s="277" t="s">
        <v>14</v>
      </c>
      <c r="G8" s="277" t="s">
        <v>14</v>
      </c>
      <c r="H8" s="277" t="s">
        <v>14</v>
      </c>
      <c r="I8" s="277" t="s">
        <v>14</v>
      </c>
      <c r="J8" s="277" t="s">
        <v>14</v>
      </c>
      <c r="K8" s="277" t="s">
        <v>14</v>
      </c>
      <c r="L8" s="260">
        <v>-194.98848365022957</v>
      </c>
      <c r="M8" s="260">
        <v>-173.68119903969168</v>
      </c>
      <c r="N8" s="260">
        <v>-80.79966528688</v>
      </c>
      <c r="O8" s="260">
        <v>-55.334868573700007</v>
      </c>
      <c r="P8" s="260">
        <v>-83.529928902400002</v>
      </c>
      <c r="Q8" s="260">
        <v>-128.92691740000402</v>
      </c>
      <c r="R8" s="260">
        <f t="shared" si="0"/>
        <v>-130.53466091996899</v>
      </c>
      <c r="S8" s="260">
        <f t="shared" si="1"/>
        <v>-142.22790957998598</v>
      </c>
      <c r="U8" s="260">
        <v>-19.023501599977003</v>
      </c>
      <c r="V8" s="260">
        <v>-60.891182029990006</v>
      </c>
      <c r="W8" s="260">
        <v>-95.374141729949983</v>
      </c>
      <c r="X8" s="260">
        <v>-130.53466091996899</v>
      </c>
      <c r="Y8" s="260">
        <v>-34.647724159996002</v>
      </c>
      <c r="Z8" s="260">
        <v>-78.462359020043962</v>
      </c>
      <c r="AA8" s="260">
        <v>-113.33749421000803</v>
      </c>
      <c r="AB8" s="260">
        <v>-142.22790957998598</v>
      </c>
      <c r="AD8" s="260">
        <f t="shared" si="2"/>
        <v>-19.023501599977003</v>
      </c>
      <c r="AE8" s="260">
        <f t="shared" si="3"/>
        <v>-41.867680430013003</v>
      </c>
      <c r="AF8" s="260">
        <f t="shared" si="4"/>
        <v>-34.482959699959977</v>
      </c>
      <c r="AG8" s="260">
        <f t="shared" si="5"/>
        <v>-35.160519190019002</v>
      </c>
      <c r="AH8" s="260">
        <f t="shared" si="8"/>
        <v>-34.647724159996002</v>
      </c>
      <c r="AI8" s="260">
        <f t="shared" si="6"/>
        <v>-43.81463486004796</v>
      </c>
      <c r="AJ8" s="260">
        <f t="shared" si="6"/>
        <v>-34.87513518996407</v>
      </c>
      <c r="AK8" s="260">
        <f t="shared" si="7"/>
        <v>-28.890415369977944</v>
      </c>
    </row>
    <row r="9" spans="1:38" x14ac:dyDescent="0.35">
      <c r="B9" s="14" t="s">
        <v>495</v>
      </c>
      <c r="C9" s="277" t="s">
        <v>14</v>
      </c>
      <c r="D9" s="277" t="s">
        <v>14</v>
      </c>
      <c r="E9" s="277" t="s">
        <v>14</v>
      </c>
      <c r="F9" s="277" t="s">
        <v>14</v>
      </c>
      <c r="G9" s="277" t="s">
        <v>14</v>
      </c>
      <c r="H9" s="277" t="s">
        <v>14</v>
      </c>
      <c r="I9" s="277" t="s">
        <v>14</v>
      </c>
      <c r="J9" s="277" t="s">
        <v>14</v>
      </c>
      <c r="K9" s="277" t="s">
        <v>14</v>
      </c>
      <c r="L9" s="260">
        <v>-319.02610336243049</v>
      </c>
      <c r="M9" s="260">
        <v>-13.096109396167407</v>
      </c>
      <c r="N9" s="260">
        <v>128.97815777777402</v>
      </c>
      <c r="O9" s="260">
        <v>297.40637771570005</v>
      </c>
      <c r="P9" s="260">
        <v>469.18313807810006</v>
      </c>
      <c r="Q9" s="260">
        <v>272.9841374497197</v>
      </c>
      <c r="R9" s="260">
        <f t="shared" si="0"/>
        <v>129.34344063108026</v>
      </c>
      <c r="S9" s="260">
        <f t="shared" si="1"/>
        <v>-16.934191031967913</v>
      </c>
      <c r="U9" s="260">
        <v>-88.506881629756265</v>
      </c>
      <c r="V9" s="260">
        <v>-193.32022584628498</v>
      </c>
      <c r="W9" s="260">
        <v>170.79729811356137</v>
      </c>
      <c r="X9" s="260">
        <v>129.34344063108026</v>
      </c>
      <c r="Y9" s="260">
        <v>17.801767275428563</v>
      </c>
      <c r="Z9" s="260">
        <v>31.837263700296887</v>
      </c>
      <c r="AA9" s="260">
        <v>-15.810696902981874</v>
      </c>
      <c r="AB9" s="260">
        <v>-16.934191031967913</v>
      </c>
      <c r="AD9" s="260">
        <f t="shared" si="2"/>
        <v>-88.506881629756265</v>
      </c>
      <c r="AE9" s="260">
        <f t="shared" si="3"/>
        <v>-104.81334421652872</v>
      </c>
      <c r="AF9" s="260">
        <f t="shared" si="4"/>
        <v>364.11752395984638</v>
      </c>
      <c r="AG9" s="260">
        <f t="shared" si="5"/>
        <v>-41.453857482481112</v>
      </c>
      <c r="AH9" s="260">
        <f t="shared" si="8"/>
        <v>17.801767275428563</v>
      </c>
      <c r="AI9" s="260">
        <f t="shared" si="6"/>
        <v>14.035496424868324</v>
      </c>
      <c r="AJ9" s="260">
        <f t="shared" si="6"/>
        <v>-47.647960603278761</v>
      </c>
      <c r="AK9" s="260">
        <f t="shared" si="7"/>
        <v>-1.1234941289860387</v>
      </c>
    </row>
    <row r="10" spans="1:38" x14ac:dyDescent="0.35">
      <c r="B10" s="72" t="s">
        <v>96</v>
      </c>
      <c r="C10" s="284" t="s">
        <v>14</v>
      </c>
      <c r="D10" s="284" t="s">
        <v>14</v>
      </c>
      <c r="E10" s="284" t="s">
        <v>14</v>
      </c>
      <c r="F10" s="284" t="s">
        <v>14</v>
      </c>
      <c r="G10" s="284" t="s">
        <v>14</v>
      </c>
      <c r="H10" s="284" t="s">
        <v>14</v>
      </c>
      <c r="I10" s="284" t="s">
        <v>14</v>
      </c>
      <c r="J10" s="284" t="s">
        <v>14</v>
      </c>
      <c r="K10" s="284" t="s">
        <v>14</v>
      </c>
      <c r="L10" s="278">
        <v>1541.2925313449382</v>
      </c>
      <c r="M10" s="278">
        <v>1853.1839098515388</v>
      </c>
      <c r="N10" s="278">
        <v>2082.8967037479842</v>
      </c>
      <c r="O10" s="278">
        <v>2414.2940987437551</v>
      </c>
      <c r="P10" s="278">
        <v>1266.3658900203923</v>
      </c>
      <c r="Q10" s="278">
        <v>3278.8633063594534</v>
      </c>
      <c r="R10" s="278">
        <f>X10</f>
        <v>1800.9691202007803</v>
      </c>
      <c r="S10" s="278">
        <f t="shared" si="1"/>
        <v>2857.3151253826086</v>
      </c>
      <c r="U10" s="278">
        <v>394.41755140582188</v>
      </c>
      <c r="V10" s="278">
        <v>654.36890391164252</v>
      </c>
      <c r="W10" s="278">
        <v>1364.4850267401794</v>
      </c>
      <c r="X10" s="278">
        <v>1800.9691202007803</v>
      </c>
      <c r="Y10" s="278">
        <v>649.90931575700006</v>
      </c>
      <c r="Z10" s="278">
        <v>1027.8068404232201</v>
      </c>
      <c r="AA10" s="278">
        <v>1582.3998631203776</v>
      </c>
      <c r="AB10" s="278">
        <v>2857.3151253826086</v>
      </c>
      <c r="AD10" s="278">
        <f t="shared" si="2"/>
        <v>394.41755140582188</v>
      </c>
      <c r="AE10" s="278">
        <f t="shared" si="3"/>
        <v>259.95135250582064</v>
      </c>
      <c r="AF10" s="278">
        <f t="shared" si="4"/>
        <v>710.11612282853685</v>
      </c>
      <c r="AG10" s="278">
        <f t="shared" si="5"/>
        <v>436.48409346060089</v>
      </c>
      <c r="AH10" s="278">
        <f t="shared" si="8"/>
        <v>649.90931575700006</v>
      </c>
      <c r="AI10" s="278">
        <f t="shared" si="6"/>
        <v>377.89752466622008</v>
      </c>
      <c r="AJ10" s="278">
        <f t="shared" si="6"/>
        <v>554.59302269715749</v>
      </c>
      <c r="AK10" s="278">
        <f t="shared" si="7"/>
        <v>1274.915262262231</v>
      </c>
    </row>
    <row r="11" spans="1:38" x14ac:dyDescent="0.35">
      <c r="B11" s="14" t="s">
        <v>496</v>
      </c>
      <c r="C11" s="277" t="s">
        <v>14</v>
      </c>
      <c r="D11" s="277" t="s">
        <v>14</v>
      </c>
      <c r="E11" s="277" t="s">
        <v>14</v>
      </c>
      <c r="F11" s="277" t="s">
        <v>14</v>
      </c>
      <c r="G11" s="277" t="s">
        <v>14</v>
      </c>
      <c r="H11" s="277" t="s">
        <v>14</v>
      </c>
      <c r="I11" s="277" t="s">
        <v>14</v>
      </c>
      <c r="J11" s="277" t="s">
        <v>14</v>
      </c>
      <c r="K11" s="277" t="s">
        <v>14</v>
      </c>
      <c r="L11" s="260">
        <v>1777.179060772263</v>
      </c>
      <c r="M11" s="260">
        <v>-350.21905986644026</v>
      </c>
      <c r="N11" s="260">
        <v>-1168.2916899934221</v>
      </c>
      <c r="O11" s="260">
        <v>-924.2474101081001</v>
      </c>
      <c r="P11" s="260">
        <v>-1985.1216411610999</v>
      </c>
      <c r="Q11" s="260">
        <v>-3101.5428583135072</v>
      </c>
      <c r="R11" s="260">
        <f t="shared" si="0"/>
        <v>-3974.3004075346976</v>
      </c>
      <c r="S11" s="260">
        <f t="shared" si="1"/>
        <v>-2836.4237348333609</v>
      </c>
      <c r="U11" s="260">
        <v>-1160.8498758766286</v>
      </c>
      <c r="V11" s="260">
        <v>-1990.6598110046718</v>
      </c>
      <c r="W11" s="260">
        <v>-3894.5227062722097</v>
      </c>
      <c r="X11" s="260">
        <v>-3974.3004075346976</v>
      </c>
      <c r="Y11" s="260">
        <v>-740.70489915371445</v>
      </c>
      <c r="Z11" s="260">
        <v>-1628.0417435421803</v>
      </c>
      <c r="AA11" s="260">
        <v>-2416.0048446071519</v>
      </c>
      <c r="AB11" s="260">
        <v>-2836.4237348333609</v>
      </c>
      <c r="AD11" s="260">
        <f t="shared" si="2"/>
        <v>-1160.8498758766286</v>
      </c>
      <c r="AE11" s="260">
        <f t="shared" si="3"/>
        <v>-829.80993512804321</v>
      </c>
      <c r="AF11" s="260">
        <f t="shared" si="4"/>
        <v>-1903.8628952675379</v>
      </c>
      <c r="AG11" s="260">
        <f t="shared" si="5"/>
        <v>-79.777701262487881</v>
      </c>
      <c r="AH11" s="260">
        <f t="shared" si="8"/>
        <v>-740.70489915371445</v>
      </c>
      <c r="AI11" s="260">
        <f t="shared" si="6"/>
        <v>-887.33684438846581</v>
      </c>
      <c r="AJ11" s="260">
        <f t="shared" si="6"/>
        <v>-787.96310106497162</v>
      </c>
      <c r="AK11" s="260">
        <f t="shared" si="7"/>
        <v>-420.41889022620899</v>
      </c>
    </row>
    <row r="12" spans="1:38" x14ac:dyDescent="0.35">
      <c r="B12" s="12" t="s">
        <v>91</v>
      </c>
      <c r="C12" s="249"/>
      <c r="D12" s="277" t="s">
        <v>14</v>
      </c>
      <c r="E12" s="277" t="s">
        <v>14</v>
      </c>
      <c r="F12" s="277" t="s">
        <v>14</v>
      </c>
      <c r="G12" s="277" t="s">
        <v>14</v>
      </c>
      <c r="H12" s="277" t="s">
        <v>14</v>
      </c>
      <c r="I12" s="277" t="s">
        <v>14</v>
      </c>
      <c r="J12" s="277" t="s">
        <v>14</v>
      </c>
      <c r="K12" s="277" t="s">
        <v>14</v>
      </c>
      <c r="L12" s="260">
        <v>-753.90334064007118</v>
      </c>
      <c r="M12" s="260">
        <v>-663.85343028576813</v>
      </c>
      <c r="N12" s="260">
        <v>-656.67903337224902</v>
      </c>
      <c r="O12" s="260">
        <v>-627.31555652739996</v>
      </c>
      <c r="P12" s="260">
        <v>-639.24231367499999</v>
      </c>
      <c r="Q12" s="260">
        <v>-710.19976789963778</v>
      </c>
      <c r="R12" s="260">
        <f>X12</f>
        <v>-727.79280680330726</v>
      </c>
      <c r="S12" s="260">
        <f t="shared" si="1"/>
        <v>-625.12361175254534</v>
      </c>
      <c r="U12" s="260">
        <v>-177.89547695949983</v>
      </c>
      <c r="V12" s="260">
        <v>-286.68115810666433</v>
      </c>
      <c r="W12" s="260">
        <v>-465.5570556172072</v>
      </c>
      <c r="X12" s="260">
        <v>-727.79280680330726</v>
      </c>
      <c r="Y12" s="260">
        <v>-219.05809815113608</v>
      </c>
      <c r="Z12" s="260">
        <v>-319.28611733728962</v>
      </c>
      <c r="AA12" s="260">
        <v>-504.21913031922372</v>
      </c>
      <c r="AB12" s="260">
        <v>-625.12361175254534</v>
      </c>
      <c r="AD12" s="260">
        <f>U12</f>
        <v>-177.89547695949983</v>
      </c>
      <c r="AE12" s="260">
        <f>V12-U12</f>
        <v>-108.7856811471645</v>
      </c>
      <c r="AF12" s="260">
        <f>W12-V12</f>
        <v>-178.87589751054287</v>
      </c>
      <c r="AG12" s="260">
        <f>X12-W12</f>
        <v>-262.23575118610006</v>
      </c>
      <c r="AH12" s="260">
        <f>Y12</f>
        <v>-219.05809815113608</v>
      </c>
      <c r="AI12" s="260">
        <f>Z12-Y12</f>
        <v>-100.22801918615355</v>
      </c>
      <c r="AJ12" s="260">
        <f>AA12-Z12</f>
        <v>-184.9330129819341</v>
      </c>
      <c r="AK12" s="260">
        <f t="shared" si="7"/>
        <v>-120.90448143332162</v>
      </c>
    </row>
    <row r="13" spans="1:38" x14ac:dyDescent="0.35">
      <c r="B13" s="14" t="s">
        <v>92</v>
      </c>
      <c r="C13" s="277" t="s">
        <v>14</v>
      </c>
      <c r="D13" s="277" t="s">
        <v>14</v>
      </c>
      <c r="E13" s="277" t="s">
        <v>14</v>
      </c>
      <c r="F13" s="277" t="s">
        <v>14</v>
      </c>
      <c r="G13" s="277" t="s">
        <v>14</v>
      </c>
      <c r="H13" s="277" t="s">
        <v>14</v>
      </c>
      <c r="I13" s="277" t="s">
        <v>14</v>
      </c>
      <c r="J13" s="277" t="s">
        <v>14</v>
      </c>
      <c r="K13" s="277" t="s">
        <v>14</v>
      </c>
      <c r="L13" s="260">
        <v>33.969420076649897</v>
      </c>
      <c r="M13" s="260">
        <v>602.25343099187489</v>
      </c>
      <c r="N13" s="260">
        <v>-64.858070641804773</v>
      </c>
      <c r="O13" s="260">
        <v>-48.181337778899987</v>
      </c>
      <c r="P13" s="260">
        <v>717.28121252389985</v>
      </c>
      <c r="Q13" s="260">
        <v>-56.839519369157237</v>
      </c>
      <c r="R13" s="260">
        <f t="shared" si="0"/>
        <v>-383.18636778804853</v>
      </c>
      <c r="S13" s="260">
        <f t="shared" si="1"/>
        <v>528.22155767639288</v>
      </c>
      <c r="U13" s="260">
        <v>-934.81355732473412</v>
      </c>
      <c r="V13" s="260">
        <v>-1645.1331608810558</v>
      </c>
      <c r="W13" s="260">
        <v>-1807.1694567145234</v>
      </c>
      <c r="X13" s="260">
        <v>-383.18636778804853</v>
      </c>
      <c r="Y13" s="260">
        <v>-244.84614295307586</v>
      </c>
      <c r="Z13" s="260">
        <v>-399.37334930630499</v>
      </c>
      <c r="AA13" s="260">
        <v>-503.60238515269094</v>
      </c>
      <c r="AB13" s="260">
        <v>528.22155767639288</v>
      </c>
      <c r="AD13" s="260">
        <f t="shared" si="2"/>
        <v>-934.81355732473412</v>
      </c>
      <c r="AE13" s="260">
        <f t="shared" si="3"/>
        <v>-710.31960355632168</v>
      </c>
      <c r="AF13" s="260">
        <f t="shared" si="4"/>
        <v>-162.03629583346765</v>
      </c>
      <c r="AG13" s="260">
        <f t="shared" si="5"/>
        <v>1423.9830889264749</v>
      </c>
      <c r="AH13" s="260">
        <f t="shared" si="8"/>
        <v>-244.84614295307586</v>
      </c>
      <c r="AI13" s="260">
        <f t="shared" si="6"/>
        <v>-154.52720635322913</v>
      </c>
      <c r="AJ13" s="260">
        <f t="shared" si="6"/>
        <v>-104.22903584638595</v>
      </c>
      <c r="AK13" s="260">
        <f t="shared" si="7"/>
        <v>1031.8239428290838</v>
      </c>
    </row>
    <row r="14" spans="1:38" x14ac:dyDescent="0.35">
      <c r="B14" s="14" t="s">
        <v>497</v>
      </c>
      <c r="C14" s="277" t="s">
        <v>14</v>
      </c>
      <c r="D14" s="277" t="s">
        <v>14</v>
      </c>
      <c r="E14" s="277" t="s">
        <v>14</v>
      </c>
      <c r="F14" s="277" t="s">
        <v>14</v>
      </c>
      <c r="G14" s="277" t="s">
        <v>14</v>
      </c>
      <c r="H14" s="277" t="s">
        <v>14</v>
      </c>
      <c r="I14" s="277" t="s">
        <v>14</v>
      </c>
      <c r="J14" s="277" t="s">
        <v>14</v>
      </c>
      <c r="K14" s="277" t="s">
        <v>14</v>
      </c>
      <c r="L14" s="260">
        <v>-690.92443429999992</v>
      </c>
      <c r="M14" s="260">
        <v>-690.80473429000006</v>
      </c>
      <c r="N14" s="260">
        <v>-690.96261991999995</v>
      </c>
      <c r="O14" s="260">
        <v>-691.02619505999996</v>
      </c>
      <c r="P14" s="260">
        <v>-749.76342149000004</v>
      </c>
      <c r="Q14" s="260">
        <v>-749.80229226000461</v>
      </c>
      <c r="R14" s="260">
        <f t="shared" si="0"/>
        <v>-791.42703683000161</v>
      </c>
      <c r="S14" s="260">
        <f t="shared" si="1"/>
        <v>-811.70350349996568</v>
      </c>
      <c r="U14" s="260">
        <v>7.8973942436277868E-11</v>
      </c>
      <c r="V14" s="260">
        <v>-791.42703683003651</v>
      </c>
      <c r="W14" s="260">
        <v>-791.42703683000741</v>
      </c>
      <c r="X14" s="260">
        <v>-791.42703683000161</v>
      </c>
      <c r="Y14" s="260">
        <v>0</v>
      </c>
      <c r="Z14" s="260">
        <v>-812</v>
      </c>
      <c r="AA14" s="260">
        <v>-812</v>
      </c>
      <c r="AB14" s="260">
        <v>-811.70350349996568</v>
      </c>
      <c r="AD14" s="260">
        <f t="shared" si="2"/>
        <v>7.8973942436277868E-11</v>
      </c>
      <c r="AE14" s="260">
        <f t="shared" si="3"/>
        <v>-791.42703683011553</v>
      </c>
      <c r="AF14" s="260">
        <f t="shared" si="4"/>
        <v>2.9103830456733704E-11</v>
      </c>
      <c r="AG14" s="260">
        <f t="shared" si="5"/>
        <v>5.7980287238024175E-12</v>
      </c>
      <c r="AH14" s="260">
        <f t="shared" si="8"/>
        <v>0</v>
      </c>
      <c r="AI14" s="260">
        <f t="shared" si="6"/>
        <v>-812</v>
      </c>
      <c r="AJ14" s="260">
        <f t="shared" si="6"/>
        <v>0</v>
      </c>
      <c r="AK14" s="260">
        <f t="shared" si="7"/>
        <v>0.29649650003432271</v>
      </c>
    </row>
    <row r="15" spans="1:38" x14ac:dyDescent="0.35">
      <c r="B15" s="14" t="s">
        <v>498</v>
      </c>
      <c r="C15" s="277" t="s">
        <v>14</v>
      </c>
      <c r="D15" s="277" t="s">
        <v>14</v>
      </c>
      <c r="E15" s="277" t="s">
        <v>14</v>
      </c>
      <c r="F15" s="277" t="s">
        <v>14</v>
      </c>
      <c r="G15" s="277" t="s">
        <v>14</v>
      </c>
      <c r="H15" s="277" t="s">
        <v>14</v>
      </c>
      <c r="I15" s="277" t="s">
        <v>14</v>
      </c>
      <c r="J15" s="277" t="s">
        <v>14</v>
      </c>
      <c r="K15" s="277" t="s">
        <v>14</v>
      </c>
      <c r="L15" s="260">
        <v>617.69847673488903</v>
      </c>
      <c r="M15" s="260">
        <v>-13.482332194797985</v>
      </c>
      <c r="N15" s="260">
        <v>-49.471317617774005</v>
      </c>
      <c r="O15" s="260">
        <v>619.87844860339999</v>
      </c>
      <c r="P15" s="260">
        <v>-299.88756923049999</v>
      </c>
      <c r="Q15" s="260">
        <v>-320.93729266201728</v>
      </c>
      <c r="R15" s="260">
        <f t="shared" si="0"/>
        <v>7.1375334410725344</v>
      </c>
      <c r="S15" s="260">
        <f t="shared" si="1"/>
        <v>127.66258721797931</v>
      </c>
      <c r="U15" s="260">
        <v>15.712491375112094</v>
      </c>
      <c r="V15" s="260">
        <v>-17.302747647817625</v>
      </c>
      <c r="W15" s="260">
        <v>-80.068683538653147</v>
      </c>
      <c r="X15" s="260">
        <v>7.1375334410725344</v>
      </c>
      <c r="Y15" s="260">
        <v>-52.875436796991622</v>
      </c>
      <c r="Z15" s="260">
        <v>47.059971452918859</v>
      </c>
      <c r="AA15" s="260">
        <v>127.50174490049122</v>
      </c>
      <c r="AB15" s="260">
        <v>127.66258721797931</v>
      </c>
      <c r="AD15" s="260">
        <f t="shared" si="2"/>
        <v>15.712491375112094</v>
      </c>
      <c r="AE15" s="260">
        <f t="shared" si="3"/>
        <v>-33.01523902292972</v>
      </c>
      <c r="AF15" s="260">
        <f t="shared" si="4"/>
        <v>-62.765935890835522</v>
      </c>
      <c r="AG15" s="260">
        <f t="shared" si="5"/>
        <v>87.206216979725681</v>
      </c>
      <c r="AH15" s="260">
        <f t="shared" si="8"/>
        <v>-52.875436796991622</v>
      </c>
      <c r="AI15" s="260">
        <f t="shared" si="6"/>
        <v>99.935408249910481</v>
      </c>
      <c r="AJ15" s="260">
        <f t="shared" si="6"/>
        <v>80.441773447572359</v>
      </c>
      <c r="AK15" s="260">
        <f t="shared" si="7"/>
        <v>0.16084231748808975</v>
      </c>
      <c r="AL15" s="184"/>
    </row>
    <row r="16" spans="1:38" x14ac:dyDescent="0.35">
      <c r="B16" s="14" t="s">
        <v>499</v>
      </c>
      <c r="C16" s="277" t="s">
        <v>14</v>
      </c>
      <c r="D16" s="277" t="s">
        <v>14</v>
      </c>
      <c r="E16" s="277" t="s">
        <v>14</v>
      </c>
      <c r="F16" s="277" t="s">
        <v>14</v>
      </c>
      <c r="G16" s="277" t="s">
        <v>14</v>
      </c>
      <c r="H16" s="277" t="s">
        <v>14</v>
      </c>
      <c r="I16" s="277" t="s">
        <v>14</v>
      </c>
      <c r="J16" s="277" t="s">
        <v>14</v>
      </c>
      <c r="K16" s="277" t="s">
        <v>14</v>
      </c>
      <c r="L16" s="260">
        <v>-494.33058638599721</v>
      </c>
      <c r="M16" s="260">
        <v>-314.58681772756609</v>
      </c>
      <c r="N16" s="260">
        <v>200.46235762311693</v>
      </c>
      <c r="O16" s="260">
        <v>840.76360135394509</v>
      </c>
      <c r="P16" s="260">
        <v>2367.9411058329079</v>
      </c>
      <c r="Q16" s="260">
        <v>2.969052988507201</v>
      </c>
      <c r="R16" s="260">
        <f t="shared" si="0"/>
        <v>1971.8100875589862</v>
      </c>
      <c r="S16" s="260">
        <f t="shared" si="1"/>
        <v>514.14415317759176</v>
      </c>
      <c r="U16" s="260">
        <v>1979.0367999942096</v>
      </c>
      <c r="V16" s="260">
        <v>1980.5746595809801</v>
      </c>
      <c r="W16" s="260">
        <v>1977.1256410431474</v>
      </c>
      <c r="X16" s="260">
        <v>1971.8100875589862</v>
      </c>
      <c r="Y16" s="260">
        <v>10.063742033795506</v>
      </c>
      <c r="Z16" s="260">
        <v>-3.5563445147365655</v>
      </c>
      <c r="AA16" s="260">
        <v>501.99389012530332</v>
      </c>
      <c r="AB16" s="260">
        <v>514.14415317759176</v>
      </c>
      <c r="AD16" s="260">
        <f t="shared" si="2"/>
        <v>1979.0367999942096</v>
      </c>
      <c r="AE16" s="260">
        <f t="shared" si="3"/>
        <v>1.5378595867705371</v>
      </c>
      <c r="AF16" s="260">
        <f t="shared" si="4"/>
        <v>-3.4490185378326714</v>
      </c>
      <c r="AG16" s="260">
        <f t="shared" si="5"/>
        <v>-5.315553484161228</v>
      </c>
      <c r="AH16" s="260">
        <f t="shared" si="8"/>
        <v>10.063742033795506</v>
      </c>
      <c r="AI16" s="260">
        <f t="shared" si="6"/>
        <v>-13.620086548532072</v>
      </c>
      <c r="AJ16" s="260">
        <f t="shared" si="6"/>
        <v>505.55023464003989</v>
      </c>
      <c r="AK16" s="260">
        <f t="shared" si="7"/>
        <v>12.150263052288437</v>
      </c>
    </row>
    <row r="17" spans="2:37" x14ac:dyDescent="0.35">
      <c r="B17" s="72" t="s">
        <v>97</v>
      </c>
      <c r="C17" s="284">
        <f>-('Balance Sheet'!J70-'Balance Sheet'!I70)</f>
        <v>-2228.9208859999999</v>
      </c>
      <c r="D17" s="284">
        <f>-('Balance Sheet'!K70-'Balance Sheet'!J70)</f>
        <v>-111.9167809999999</v>
      </c>
      <c r="E17" s="284">
        <f>-('Balance Sheet'!L70-'Balance Sheet'!K70)</f>
        <v>-2213.7501359999987</v>
      </c>
      <c r="F17" s="284">
        <f>-('Balance Sheet'!M70-'Balance Sheet'!L70)</f>
        <v>-633.02830899999935</v>
      </c>
      <c r="G17" s="284">
        <f>-('Balance Sheet'!N70-'Balance Sheet'!M70)</f>
        <v>-1353.4107610000028</v>
      </c>
      <c r="H17" s="284">
        <f>-('Balance Sheet'!O70-'Balance Sheet'!N70)</f>
        <v>1149.9927280000011</v>
      </c>
      <c r="I17" s="284">
        <f>-('Balance Sheet'!P70-'Balance Sheet'!O70)</f>
        <v>40.914701353216515</v>
      </c>
      <c r="J17" s="284">
        <f>-('Balance Sheet'!Q70-'Balance Sheet'!P70)</f>
        <v>-338.63279435321601</v>
      </c>
      <c r="K17" s="284">
        <f>-('Balance Sheet'!R70-'Balance Sheet'!Q70)</f>
        <v>1458</v>
      </c>
      <c r="L17" s="284">
        <v>2030.9811276026717</v>
      </c>
      <c r="M17" s="278">
        <v>422.49096647884119</v>
      </c>
      <c r="N17" s="278">
        <v>-346.90367017414866</v>
      </c>
      <c r="O17" s="278">
        <v>1584.1656492267</v>
      </c>
      <c r="P17" s="278">
        <v>677.57326282060012</v>
      </c>
      <c r="Q17" s="278">
        <v>-1657.4893711563634</v>
      </c>
      <c r="R17" s="278">
        <f t="shared" si="0"/>
        <v>-2096.7898777552155</v>
      </c>
      <c r="S17" s="278">
        <f t="shared" si="1"/>
        <v>-245.9074266312995</v>
      </c>
      <c r="U17" s="278">
        <v>115.60793261435968</v>
      </c>
      <c r="V17" s="278">
        <v>-2096.2603509776236</v>
      </c>
      <c r="W17" s="278">
        <v>-3697.1342711892744</v>
      </c>
      <c r="X17" s="278">
        <v>-2096.7898777552155</v>
      </c>
      <c r="Y17" s="278">
        <v>-597.51151926407499</v>
      </c>
      <c r="Z17" s="278">
        <v>-2087.0942463244223</v>
      </c>
      <c r="AA17" s="278">
        <v>-2023.6343654328725</v>
      </c>
      <c r="AB17" s="278">
        <v>-245.9074266312995</v>
      </c>
      <c r="AD17" s="278">
        <f t="shared" si="2"/>
        <v>115.60793261435968</v>
      </c>
      <c r="AE17" s="278">
        <f t="shared" si="3"/>
        <v>-2211.8682835919831</v>
      </c>
      <c r="AF17" s="278">
        <f t="shared" si="4"/>
        <v>-1600.8739202116508</v>
      </c>
      <c r="AG17" s="278">
        <f t="shared" si="5"/>
        <v>1600.3443934340589</v>
      </c>
      <c r="AH17" s="278">
        <f t="shared" si="8"/>
        <v>-597.51151926407499</v>
      </c>
      <c r="AI17" s="278">
        <f t="shared" si="6"/>
        <v>-1489.5827270603472</v>
      </c>
      <c r="AJ17" s="278">
        <f t="shared" si="6"/>
        <v>63.459880891549801</v>
      </c>
      <c r="AK17" s="278">
        <f t="shared" si="7"/>
        <v>1777.7269388015729</v>
      </c>
    </row>
    <row r="18" spans="2:37" x14ac:dyDescent="0.35">
      <c r="B18" s="10"/>
      <c r="C18" s="260"/>
      <c r="D18" s="260"/>
      <c r="E18" s="260"/>
      <c r="F18" s="260"/>
      <c r="G18" s="260"/>
      <c r="H18" s="260"/>
      <c r="I18" s="260"/>
      <c r="J18" s="260"/>
      <c r="K18" s="260"/>
      <c r="L18" s="260"/>
      <c r="M18" s="260"/>
      <c r="N18" s="260"/>
      <c r="O18" s="260"/>
    </row>
    <row r="19" spans="2:37" x14ac:dyDescent="0.35">
      <c r="B19" s="163" t="s">
        <v>500</v>
      </c>
      <c r="C19" s="236">
        <v>2008</v>
      </c>
      <c r="D19" s="236">
        <v>2009</v>
      </c>
      <c r="E19" s="236">
        <v>2010</v>
      </c>
      <c r="F19" s="236">
        <v>2011</v>
      </c>
      <c r="G19" s="236">
        <v>2012</v>
      </c>
      <c r="H19" s="236">
        <v>2013</v>
      </c>
      <c r="I19" s="236">
        <v>2014</v>
      </c>
      <c r="J19" s="236">
        <v>2015</v>
      </c>
      <c r="K19" s="236">
        <v>2016</v>
      </c>
      <c r="L19" s="236">
        <v>2017</v>
      </c>
      <c r="M19" s="236">
        <v>2018</v>
      </c>
      <c r="N19" s="236">
        <v>2019</v>
      </c>
      <c r="O19" s="236">
        <v>2020</v>
      </c>
      <c r="P19" s="236">
        <v>2021</v>
      </c>
      <c r="Q19" s="236">
        <v>2022</v>
      </c>
      <c r="R19" s="237">
        <v>2023</v>
      </c>
      <c r="S19" s="238">
        <v>2024</v>
      </c>
      <c r="U19" s="239" t="s">
        <v>3</v>
      </c>
      <c r="V19" s="239" t="s">
        <v>4</v>
      </c>
      <c r="W19" s="239" t="s">
        <v>5</v>
      </c>
      <c r="X19" s="239">
        <v>2023</v>
      </c>
      <c r="Y19" s="240" t="s">
        <v>6</v>
      </c>
      <c r="Z19" s="240" t="s">
        <v>7</v>
      </c>
      <c r="AA19" s="240" t="s">
        <v>8</v>
      </c>
      <c r="AB19" s="240">
        <v>2024</v>
      </c>
      <c r="AD19" s="239" t="s">
        <v>3</v>
      </c>
      <c r="AE19" s="239" t="s">
        <v>20</v>
      </c>
      <c r="AF19" s="239" t="s">
        <v>21</v>
      </c>
      <c r="AG19" s="239" t="s">
        <v>22</v>
      </c>
      <c r="AH19" s="240" t="s">
        <v>6</v>
      </c>
      <c r="AI19" s="240" t="s">
        <v>23</v>
      </c>
      <c r="AJ19" s="240" t="s">
        <v>24</v>
      </c>
      <c r="AK19" s="240" t="s">
        <v>25</v>
      </c>
    </row>
    <row r="20" spans="2:37" x14ac:dyDescent="0.35">
      <c r="B20" s="2" t="s">
        <v>501</v>
      </c>
      <c r="C20" s="269">
        <v>2838.5679003598548</v>
      </c>
      <c r="D20" s="269">
        <v>2556.2719248207072</v>
      </c>
      <c r="E20" s="269">
        <v>1972.9430876344218</v>
      </c>
      <c r="F20" s="269">
        <v>1408.2248886428215</v>
      </c>
      <c r="G20" s="269">
        <v>1318.6498632272883</v>
      </c>
      <c r="H20" s="269">
        <v>1277.222878656105</v>
      </c>
      <c r="I20" s="269">
        <v>1248.5960764525003</v>
      </c>
      <c r="J20" s="269">
        <v>1184</v>
      </c>
      <c r="K20" s="269">
        <v>1267</v>
      </c>
      <c r="L20" s="269">
        <v>1017</v>
      </c>
      <c r="M20" s="269">
        <v>1394</v>
      </c>
      <c r="N20" s="269">
        <v>1724</v>
      </c>
      <c r="O20" s="269">
        <v>2401</v>
      </c>
      <c r="P20" s="269">
        <v>2923.0970140941999</v>
      </c>
      <c r="Q20" s="269">
        <v>3903</v>
      </c>
      <c r="R20" s="269">
        <f t="shared" ref="R20:R26" si="9">X20</f>
        <v>5202.5939593110688</v>
      </c>
      <c r="S20" s="269">
        <f t="shared" ref="S20:S26" si="10">AB20</f>
        <v>4117.6672652685684</v>
      </c>
      <c r="U20" s="473">
        <v>1039</v>
      </c>
      <c r="V20" s="269">
        <v>2424.1876082454773</v>
      </c>
      <c r="W20" s="269">
        <v>3626.3566984891777</v>
      </c>
      <c r="X20" s="269">
        <v>5202.5939593110688</v>
      </c>
      <c r="Y20" s="269">
        <v>981.49522155007696</v>
      </c>
      <c r="Z20" s="269">
        <v>1923.4865554753144</v>
      </c>
      <c r="AA20" s="269">
        <v>2870.1151150319329</v>
      </c>
      <c r="AB20" s="269">
        <v>4117.6672652685684</v>
      </c>
      <c r="AD20" s="269">
        <f t="shared" ref="AD20:AD26" si="11">U20</f>
        <v>1039</v>
      </c>
      <c r="AE20" s="269">
        <f t="shared" ref="AE20:AJ26" si="12">V20-U20</f>
        <v>1385.1876082454773</v>
      </c>
      <c r="AF20" s="269">
        <f t="shared" si="12"/>
        <v>1202.1690902437003</v>
      </c>
      <c r="AG20" s="269">
        <f t="shared" si="12"/>
        <v>1576.2372608218911</v>
      </c>
      <c r="AH20" s="269">
        <f t="shared" ref="AH20:AH26" si="13">Y20</f>
        <v>981.49522155007696</v>
      </c>
      <c r="AI20" s="269">
        <f t="shared" si="12"/>
        <v>941.99133392523743</v>
      </c>
      <c r="AJ20" s="269">
        <f t="shared" si="12"/>
        <v>946.62855955661848</v>
      </c>
      <c r="AK20" s="269">
        <f t="shared" ref="AK20:AK26" si="14">AB20-AA20</f>
        <v>1247.5521502366355</v>
      </c>
    </row>
    <row r="21" spans="2:37" x14ac:dyDescent="0.35">
      <c r="B21" s="3" t="s">
        <v>93</v>
      </c>
      <c r="C21" s="260" t="s">
        <v>14</v>
      </c>
      <c r="D21" s="260" t="s">
        <v>14</v>
      </c>
      <c r="E21" s="260" t="s">
        <v>14</v>
      </c>
      <c r="F21" s="260" t="s">
        <v>14</v>
      </c>
      <c r="G21" s="260" t="s">
        <v>14</v>
      </c>
      <c r="H21" s="260" t="s">
        <v>14</v>
      </c>
      <c r="I21" s="260" t="s">
        <v>14</v>
      </c>
      <c r="J21" s="260" t="s">
        <v>14</v>
      </c>
      <c r="K21" s="260" t="s">
        <v>14</v>
      </c>
      <c r="L21" s="277" t="s">
        <v>14</v>
      </c>
      <c r="M21" s="260">
        <f>M20-M22</f>
        <v>1320.6105401188063</v>
      </c>
      <c r="N21" s="260">
        <f>N20-N22</f>
        <v>1139.0565681164353</v>
      </c>
      <c r="O21" s="260">
        <v>2111.6068095633914</v>
      </c>
      <c r="P21" s="260">
        <v>2607.4264206236321</v>
      </c>
      <c r="Q21" s="260">
        <v>3563.133195680397</v>
      </c>
      <c r="R21" s="260">
        <f t="shared" si="9"/>
        <v>4687.8276423426223</v>
      </c>
      <c r="S21" s="260">
        <f t="shared" si="10"/>
        <v>3637.3142686688061</v>
      </c>
      <c r="U21" s="260">
        <v>942.9892109774969</v>
      </c>
      <c r="V21" s="260">
        <v>2186.4877541247806</v>
      </c>
      <c r="W21" s="260">
        <v>3278.7216195660444</v>
      </c>
      <c r="X21" s="260">
        <v>4687.8276423426223</v>
      </c>
      <c r="Y21" s="260">
        <v>883.65265776060744</v>
      </c>
      <c r="Z21" s="260">
        <v>1706.7282293943442</v>
      </c>
      <c r="AA21" s="260">
        <v>2545.2468156151485</v>
      </c>
      <c r="AB21" s="260">
        <v>3637.3142686688061</v>
      </c>
      <c r="AD21" s="260">
        <f t="shared" si="11"/>
        <v>942.9892109774969</v>
      </c>
      <c r="AE21" s="260">
        <f t="shared" si="12"/>
        <v>1243.4985431472837</v>
      </c>
      <c r="AF21" s="260">
        <f t="shared" si="12"/>
        <v>1092.2338654412638</v>
      </c>
      <c r="AG21" s="260">
        <f t="shared" si="12"/>
        <v>1409.1060227765779</v>
      </c>
      <c r="AH21" s="260">
        <f t="shared" si="13"/>
        <v>883.65265776060744</v>
      </c>
      <c r="AI21" s="260">
        <f t="shared" si="12"/>
        <v>823.07557163373679</v>
      </c>
      <c r="AJ21" s="260">
        <f t="shared" si="12"/>
        <v>838.51858622080431</v>
      </c>
      <c r="AK21" s="260">
        <f t="shared" si="14"/>
        <v>1092.0674530536576</v>
      </c>
    </row>
    <row r="22" spans="2:37" x14ac:dyDescent="0.35">
      <c r="B22" s="3" t="s">
        <v>147</v>
      </c>
      <c r="C22" s="260" t="s">
        <v>14</v>
      </c>
      <c r="D22" s="260" t="s">
        <v>14</v>
      </c>
      <c r="E22" s="260" t="s">
        <v>14</v>
      </c>
      <c r="F22" s="260" t="s">
        <v>14</v>
      </c>
      <c r="G22" s="260" t="s">
        <v>14</v>
      </c>
      <c r="H22" s="260" t="s">
        <v>14</v>
      </c>
      <c r="I22" s="260" t="s">
        <v>14</v>
      </c>
      <c r="J22" s="260" t="s">
        <v>14</v>
      </c>
      <c r="K22" s="260" t="s">
        <v>14</v>
      </c>
      <c r="L22" s="277" t="s">
        <v>14</v>
      </c>
      <c r="M22" s="260">
        <v>73.389459881193758</v>
      </c>
      <c r="N22" s="260">
        <v>584.94343188356481</v>
      </c>
      <c r="O22" s="260">
        <v>289.39319043660856</v>
      </c>
      <c r="P22" s="260">
        <v>315.67059347056784</v>
      </c>
      <c r="Q22" s="260">
        <v>339.89544548577265</v>
      </c>
      <c r="R22" s="260">
        <f t="shared" si="9"/>
        <v>514.7663169684464</v>
      </c>
      <c r="S22" s="260">
        <f t="shared" si="10"/>
        <v>480.35299659976204</v>
      </c>
      <c r="U22" s="474">
        <v>97</v>
      </c>
      <c r="V22" s="260">
        <v>237.6998541206967</v>
      </c>
      <c r="W22" s="260">
        <v>347.63507892313339</v>
      </c>
      <c r="X22" s="260">
        <v>514.7663169684464</v>
      </c>
      <c r="Y22" s="260">
        <v>97.842563789469494</v>
      </c>
      <c r="Z22" s="260">
        <v>216.75832608097011</v>
      </c>
      <c r="AA22" s="260">
        <v>324.86829941678428</v>
      </c>
      <c r="AB22" s="260">
        <v>480.35299659976204</v>
      </c>
      <c r="AD22" s="260">
        <f t="shared" si="11"/>
        <v>97</v>
      </c>
      <c r="AE22" s="260">
        <f t="shared" si="12"/>
        <v>140.6998541206967</v>
      </c>
      <c r="AF22" s="260">
        <f t="shared" si="12"/>
        <v>109.93522480243669</v>
      </c>
      <c r="AG22" s="260">
        <f t="shared" si="12"/>
        <v>167.13123804531301</v>
      </c>
      <c r="AH22" s="260">
        <f t="shared" si="13"/>
        <v>97.842563789469494</v>
      </c>
      <c r="AI22" s="260">
        <f t="shared" si="12"/>
        <v>118.91576229150061</v>
      </c>
      <c r="AJ22" s="260">
        <f t="shared" si="12"/>
        <v>108.10997333581417</v>
      </c>
      <c r="AK22" s="260">
        <f t="shared" si="14"/>
        <v>155.48469718297775</v>
      </c>
    </row>
    <row r="23" spans="2:37" x14ac:dyDescent="0.35">
      <c r="B23" s="2" t="s">
        <v>502</v>
      </c>
      <c r="C23" s="269">
        <v>779.61875058468934</v>
      </c>
      <c r="D23" s="269">
        <v>678.46766284025091</v>
      </c>
      <c r="E23" s="269">
        <v>694.39768017097515</v>
      </c>
      <c r="F23" s="269">
        <v>752.39866069653613</v>
      </c>
      <c r="G23" s="269">
        <v>692.00112735814605</v>
      </c>
      <c r="H23" s="269">
        <v>656.47629539123625</v>
      </c>
      <c r="I23" s="269">
        <v>623.05136529540016</v>
      </c>
      <c r="J23" s="269">
        <v>604</v>
      </c>
      <c r="K23" s="269">
        <v>697</v>
      </c>
      <c r="L23" s="269">
        <v>708</v>
      </c>
      <c r="M23" s="269">
        <v>637</v>
      </c>
      <c r="N23" s="269">
        <v>535</v>
      </c>
      <c r="O23" s="269">
        <v>508</v>
      </c>
      <c r="P23" s="269">
        <v>569.78156125116811</v>
      </c>
      <c r="Q23" s="269">
        <v>656</v>
      </c>
      <c r="R23" s="269">
        <f t="shared" si="9"/>
        <v>645.34141559143416</v>
      </c>
      <c r="S23" s="269">
        <f t="shared" si="10"/>
        <v>627.78419253277173</v>
      </c>
      <c r="U23" s="475">
        <v>141</v>
      </c>
      <c r="V23" s="269">
        <v>270.72735115322803</v>
      </c>
      <c r="W23" s="269">
        <v>448.37763445349714</v>
      </c>
      <c r="X23" s="269">
        <v>645.34141559143416</v>
      </c>
      <c r="Y23" s="269">
        <v>135.56430481896226</v>
      </c>
      <c r="Z23" s="269">
        <v>275.42665860907692</v>
      </c>
      <c r="AA23" s="269">
        <v>447.513202523014</v>
      </c>
      <c r="AB23" s="269">
        <v>627.78419253277173</v>
      </c>
      <c r="AD23" s="269">
        <f t="shared" si="11"/>
        <v>141</v>
      </c>
      <c r="AE23" s="269">
        <f t="shared" si="12"/>
        <v>129.72735115322803</v>
      </c>
      <c r="AF23" s="269">
        <f t="shared" si="12"/>
        <v>177.65028330026911</v>
      </c>
      <c r="AG23" s="269">
        <f t="shared" si="12"/>
        <v>196.96378113793702</v>
      </c>
      <c r="AH23" s="269">
        <f t="shared" si="13"/>
        <v>135.56430481896226</v>
      </c>
      <c r="AI23" s="269">
        <f t="shared" si="12"/>
        <v>139.86235379011467</v>
      </c>
      <c r="AJ23" s="269">
        <f t="shared" si="12"/>
        <v>172.08654391393708</v>
      </c>
      <c r="AK23" s="269">
        <f t="shared" si="14"/>
        <v>180.27099000975772</v>
      </c>
    </row>
    <row r="24" spans="2:37" x14ac:dyDescent="0.35">
      <c r="B24" s="3" t="s">
        <v>93</v>
      </c>
      <c r="C24" s="260" t="s">
        <v>14</v>
      </c>
      <c r="D24" s="260" t="s">
        <v>14</v>
      </c>
      <c r="E24" s="260" t="s">
        <v>14</v>
      </c>
      <c r="F24" s="260" t="s">
        <v>14</v>
      </c>
      <c r="G24" s="260" t="s">
        <v>14</v>
      </c>
      <c r="H24" s="260" t="s">
        <v>14</v>
      </c>
      <c r="I24" s="260" t="s">
        <v>14</v>
      </c>
      <c r="J24" s="260" t="s">
        <v>14</v>
      </c>
      <c r="K24" s="260" t="s">
        <v>14</v>
      </c>
      <c r="L24" s="277" t="s">
        <v>14</v>
      </c>
      <c r="M24" s="260">
        <f>M23-M25</f>
        <v>209.11527351388759</v>
      </c>
      <c r="N24" s="260">
        <f>N23-N25</f>
        <v>209.18958092881854</v>
      </c>
      <c r="O24" s="260">
        <v>174</v>
      </c>
      <c r="P24" s="260">
        <v>136.13781781472039</v>
      </c>
      <c r="Q24" s="260">
        <v>156.74463037341204</v>
      </c>
      <c r="R24" s="260">
        <f t="shared" si="9"/>
        <v>183.47609054327228</v>
      </c>
      <c r="S24" s="260">
        <f t="shared" si="10"/>
        <v>171.92347984318241</v>
      </c>
      <c r="U24" s="474">
        <v>20</v>
      </c>
      <c r="V24" s="260">
        <v>55.429588735234347</v>
      </c>
      <c r="W24" s="260">
        <v>106.70082371225205</v>
      </c>
      <c r="X24" s="260">
        <v>183.47609054327228</v>
      </c>
      <c r="Y24" s="260">
        <v>23.139386863392655</v>
      </c>
      <c r="Z24" s="260">
        <v>50.983857766504443</v>
      </c>
      <c r="AA24" s="260">
        <v>105.7563654030902</v>
      </c>
      <c r="AB24" s="260">
        <v>171.92347984318241</v>
      </c>
      <c r="AD24" s="260">
        <f t="shared" si="11"/>
        <v>20</v>
      </c>
      <c r="AE24" s="260">
        <f t="shared" si="12"/>
        <v>35.429588735234347</v>
      </c>
      <c r="AF24" s="260">
        <f t="shared" si="12"/>
        <v>51.271234977017698</v>
      </c>
      <c r="AG24" s="260">
        <f t="shared" si="12"/>
        <v>76.775266831020232</v>
      </c>
      <c r="AH24" s="260">
        <f t="shared" si="13"/>
        <v>23.139386863392655</v>
      </c>
      <c r="AI24" s="260">
        <f t="shared" si="12"/>
        <v>27.844470903111787</v>
      </c>
      <c r="AJ24" s="260">
        <f t="shared" si="12"/>
        <v>54.772507636585757</v>
      </c>
      <c r="AK24" s="260">
        <f t="shared" si="14"/>
        <v>66.167114440092206</v>
      </c>
    </row>
    <row r="25" spans="2:37" x14ac:dyDescent="0.35">
      <c r="B25" s="3" t="s">
        <v>147</v>
      </c>
      <c r="C25" s="260" t="s">
        <v>14</v>
      </c>
      <c r="D25" s="260" t="s">
        <v>14</v>
      </c>
      <c r="E25" s="260" t="s">
        <v>14</v>
      </c>
      <c r="F25" s="260" t="s">
        <v>14</v>
      </c>
      <c r="G25" s="260" t="s">
        <v>14</v>
      </c>
      <c r="H25" s="260" t="s">
        <v>14</v>
      </c>
      <c r="I25" s="260" t="s">
        <v>14</v>
      </c>
      <c r="J25" s="260" t="s">
        <v>14</v>
      </c>
      <c r="K25" s="260" t="s">
        <v>14</v>
      </c>
      <c r="L25" s="277" t="s">
        <v>14</v>
      </c>
      <c r="M25" s="260">
        <v>427.88472648611241</v>
      </c>
      <c r="N25" s="260">
        <v>325.81041907118146</v>
      </c>
      <c r="O25" s="260">
        <v>334</v>
      </c>
      <c r="P25" s="260">
        <v>433.64374343644772</v>
      </c>
      <c r="Q25" s="260">
        <v>497.99337046017843</v>
      </c>
      <c r="R25" s="260">
        <f t="shared" si="9"/>
        <v>461.86532504816188</v>
      </c>
      <c r="S25" s="260">
        <f t="shared" si="10"/>
        <v>455.86071268958932</v>
      </c>
      <c r="U25" s="474">
        <v>120</v>
      </c>
      <c r="V25" s="260">
        <v>215.29776241799368</v>
      </c>
      <c r="W25" s="260">
        <v>341.67681074124511</v>
      </c>
      <c r="X25" s="260">
        <v>461.86532504816188</v>
      </c>
      <c r="Y25" s="260">
        <v>112.4249179555696</v>
      </c>
      <c r="Z25" s="260">
        <v>224.44280084257247</v>
      </c>
      <c r="AA25" s="260">
        <v>341.75683711992377</v>
      </c>
      <c r="AB25" s="260">
        <v>455.86071268958932</v>
      </c>
      <c r="AD25" s="260">
        <f t="shared" si="11"/>
        <v>120</v>
      </c>
      <c r="AE25" s="260">
        <f t="shared" si="12"/>
        <v>95.297762417993681</v>
      </c>
      <c r="AF25" s="260">
        <f t="shared" si="12"/>
        <v>126.37904832325142</v>
      </c>
      <c r="AG25" s="260">
        <f t="shared" si="12"/>
        <v>120.18851430691677</v>
      </c>
      <c r="AH25" s="260">
        <f t="shared" si="13"/>
        <v>112.4249179555696</v>
      </c>
      <c r="AI25" s="260">
        <f t="shared" si="12"/>
        <v>112.01788288700287</v>
      </c>
      <c r="AJ25" s="260">
        <f t="shared" si="12"/>
        <v>117.31403627735131</v>
      </c>
      <c r="AK25" s="260">
        <f t="shared" si="14"/>
        <v>114.10387556966555</v>
      </c>
    </row>
    <row r="26" spans="2:37" x14ac:dyDescent="0.35">
      <c r="B26" s="75" t="s">
        <v>503</v>
      </c>
      <c r="C26" s="278">
        <v>3618</v>
      </c>
      <c r="D26" s="278">
        <v>3235</v>
      </c>
      <c r="E26" s="278">
        <v>2667</v>
      </c>
      <c r="F26" s="278">
        <v>2161</v>
      </c>
      <c r="G26" s="278">
        <v>2011</v>
      </c>
      <c r="H26" s="278">
        <v>1934</v>
      </c>
      <c r="I26" s="278">
        <v>1871.6474673378293</v>
      </c>
      <c r="J26" s="278">
        <f>J23+J20</f>
        <v>1788</v>
      </c>
      <c r="K26" s="278">
        <f>K23+K20</f>
        <v>1964</v>
      </c>
      <c r="L26" s="278">
        <f>L23+L20</f>
        <v>1725</v>
      </c>
      <c r="M26" s="278">
        <f>M23+M20</f>
        <v>2031</v>
      </c>
      <c r="N26" s="278">
        <f>N23+N20</f>
        <v>2259</v>
      </c>
      <c r="O26" s="278">
        <v>2909</v>
      </c>
      <c r="P26" s="278">
        <v>3492.8785753453676</v>
      </c>
      <c r="Q26" s="278">
        <v>4558.2869751866892</v>
      </c>
      <c r="R26" s="278">
        <f t="shared" si="9"/>
        <v>5847.9353749025022</v>
      </c>
      <c r="S26" s="278">
        <f t="shared" si="10"/>
        <v>4745.4514578013395</v>
      </c>
      <c r="U26" s="476">
        <v>1180</v>
      </c>
      <c r="V26" s="455">
        <v>2694.9149593987049</v>
      </c>
      <c r="W26" s="455">
        <v>4074.7343329426744</v>
      </c>
      <c r="X26" s="455">
        <v>5847.9353749025022</v>
      </c>
      <c r="Y26" s="455">
        <v>1117.0595263690395</v>
      </c>
      <c r="Z26" s="455">
        <v>2198.9132140843922</v>
      </c>
      <c r="AA26" s="455">
        <v>3317.6283175549474</v>
      </c>
      <c r="AB26" s="455">
        <v>4745.4514578013395</v>
      </c>
      <c r="AD26" s="455">
        <f t="shared" si="11"/>
        <v>1180</v>
      </c>
      <c r="AE26" s="455">
        <f t="shared" si="12"/>
        <v>1514.9149593987049</v>
      </c>
      <c r="AF26" s="455">
        <f t="shared" si="12"/>
        <v>1379.8193735439695</v>
      </c>
      <c r="AG26" s="455">
        <f t="shared" si="12"/>
        <v>1773.2010419598278</v>
      </c>
      <c r="AH26" s="455">
        <f t="shared" si="13"/>
        <v>1117.0595263690395</v>
      </c>
      <c r="AI26" s="455">
        <f t="shared" si="12"/>
        <v>1081.8536877153526</v>
      </c>
      <c r="AJ26" s="455">
        <f t="shared" si="12"/>
        <v>1118.7151034705553</v>
      </c>
      <c r="AK26" s="455">
        <f t="shared" si="14"/>
        <v>1427.8231402463921</v>
      </c>
    </row>
    <row r="27" spans="2:37" x14ac:dyDescent="0.35">
      <c r="B27" s="11"/>
      <c r="C27" s="269"/>
      <c r="D27" s="269"/>
      <c r="E27" s="269"/>
      <c r="F27" s="269"/>
      <c r="G27" s="269"/>
      <c r="H27" s="269"/>
      <c r="I27" s="269"/>
      <c r="J27" s="269"/>
      <c r="K27" s="269"/>
      <c r="L27" s="269"/>
      <c r="M27" s="260"/>
      <c r="N27" s="260"/>
      <c r="O27" s="260"/>
    </row>
    <row r="28" spans="2:37" x14ac:dyDescent="0.35">
      <c r="B28" s="163" t="s">
        <v>504</v>
      </c>
      <c r="C28" s="236">
        <v>2008</v>
      </c>
      <c r="D28" s="236">
        <v>2009</v>
      </c>
      <c r="E28" s="236">
        <v>2010</v>
      </c>
      <c r="F28" s="236">
        <v>2011</v>
      </c>
      <c r="G28" s="236">
        <v>2012</v>
      </c>
      <c r="H28" s="236">
        <v>2013</v>
      </c>
      <c r="I28" s="236">
        <v>2014</v>
      </c>
      <c r="J28" s="236">
        <v>2015</v>
      </c>
      <c r="K28" s="236">
        <v>2016</v>
      </c>
      <c r="L28" s="236">
        <v>2017</v>
      </c>
      <c r="M28" s="236">
        <v>2018</v>
      </c>
      <c r="N28" s="236">
        <v>2019</v>
      </c>
      <c r="O28" s="236">
        <v>2020</v>
      </c>
      <c r="P28" s="236">
        <v>2021</v>
      </c>
      <c r="Q28" s="236">
        <v>2022</v>
      </c>
      <c r="R28" s="237">
        <v>2023</v>
      </c>
      <c r="S28" s="238">
        <v>2024</v>
      </c>
      <c r="U28" s="239" t="s">
        <v>3</v>
      </c>
      <c r="V28" s="239" t="s">
        <v>4</v>
      </c>
      <c r="W28" s="239" t="s">
        <v>5</v>
      </c>
      <c r="X28" s="239">
        <v>2023</v>
      </c>
      <c r="Y28" s="240" t="s">
        <v>6</v>
      </c>
      <c r="Z28" s="240" t="s">
        <v>7</v>
      </c>
      <c r="AA28" s="240" t="s">
        <v>8</v>
      </c>
      <c r="AB28" s="240">
        <v>2024</v>
      </c>
      <c r="AD28" s="239" t="s">
        <v>3</v>
      </c>
      <c r="AE28" s="239" t="s">
        <v>20</v>
      </c>
      <c r="AF28" s="239" t="s">
        <v>21</v>
      </c>
      <c r="AG28" s="239" t="s">
        <v>22</v>
      </c>
      <c r="AH28" s="240" t="s">
        <v>6</v>
      </c>
      <c r="AI28" s="240" t="s">
        <v>23</v>
      </c>
      <c r="AJ28" s="240" t="s">
        <v>24</v>
      </c>
      <c r="AK28" s="240" t="s">
        <v>25</v>
      </c>
    </row>
    <row r="29" spans="2:37" x14ac:dyDescent="0.35">
      <c r="B29" s="12" t="s">
        <v>505</v>
      </c>
      <c r="C29" s="277" t="s">
        <v>14</v>
      </c>
      <c r="D29" s="277" t="s">
        <v>14</v>
      </c>
      <c r="E29" s="277" t="s">
        <v>14</v>
      </c>
      <c r="F29" s="277" t="s">
        <v>14</v>
      </c>
      <c r="G29" s="277" t="s">
        <v>14</v>
      </c>
      <c r="H29" s="277" t="s">
        <v>14</v>
      </c>
      <c r="I29" s="277" t="s">
        <v>14</v>
      </c>
      <c r="J29" s="277" t="s">
        <v>14</v>
      </c>
      <c r="K29" s="277" t="s">
        <v>14</v>
      </c>
      <c r="L29" s="277" t="s">
        <v>14</v>
      </c>
      <c r="M29" s="260">
        <v>1394.3362991042932</v>
      </c>
      <c r="N29" s="260">
        <f>N20</f>
        <v>1724</v>
      </c>
      <c r="O29" s="260">
        <v>2401</v>
      </c>
      <c r="P29" s="260">
        <v>2923.0970140941999</v>
      </c>
      <c r="Q29" s="260">
        <v>3903</v>
      </c>
      <c r="R29" s="260">
        <f t="shared" ref="R29:R34" si="15">X29</f>
        <v>5202.5939593110688</v>
      </c>
      <c r="S29" s="260">
        <f t="shared" ref="S29:S34" si="16">AB29</f>
        <v>4117.6672652685684</v>
      </c>
      <c r="T29" s="260"/>
      <c r="U29" s="477">
        <v>1039</v>
      </c>
      <c r="V29" s="260">
        <v>2424.1876082454773</v>
      </c>
      <c r="W29" s="260">
        <v>3626.3566984891777</v>
      </c>
      <c r="X29" s="260">
        <v>5202.5939593110688</v>
      </c>
      <c r="Y29" s="260">
        <v>981.49522155007696</v>
      </c>
      <c r="Z29" s="260">
        <v>1923.4865554753144</v>
      </c>
      <c r="AA29" s="260">
        <v>2870.1151150319329</v>
      </c>
      <c r="AB29" s="260">
        <v>4117.6672652685684</v>
      </c>
      <c r="AD29" s="260">
        <f t="shared" ref="AD29:AD35" si="17">U29</f>
        <v>1039</v>
      </c>
      <c r="AE29" s="260">
        <f t="shared" ref="AE29:AJ35" si="18">V29-U29</f>
        <v>1385.1876082454773</v>
      </c>
      <c r="AF29" s="260">
        <f t="shared" si="18"/>
        <v>1202.1690902437003</v>
      </c>
      <c r="AG29" s="260">
        <f t="shared" si="18"/>
        <v>1576.2372608218911</v>
      </c>
      <c r="AH29" s="260">
        <f t="shared" ref="AH29:AH35" si="19">Y29</f>
        <v>981.49522155007696</v>
      </c>
      <c r="AI29" s="260">
        <f t="shared" ref="AI29:AK30" si="20">Z29-Y29</f>
        <v>941.99133392523743</v>
      </c>
      <c r="AJ29" s="260">
        <f t="shared" si="20"/>
        <v>946.62855955661848</v>
      </c>
      <c r="AK29" s="260">
        <f t="shared" si="20"/>
        <v>1247.5521502366355</v>
      </c>
    </row>
    <row r="30" spans="2:37" x14ac:dyDescent="0.35">
      <c r="B30" s="12" t="s">
        <v>506</v>
      </c>
      <c r="C30" s="277" t="s">
        <v>14</v>
      </c>
      <c r="D30" s="277" t="s">
        <v>14</v>
      </c>
      <c r="E30" s="277" t="s">
        <v>14</v>
      </c>
      <c r="F30" s="277" t="s">
        <v>14</v>
      </c>
      <c r="G30" s="277" t="s">
        <v>14</v>
      </c>
      <c r="H30" s="277" t="s">
        <v>14</v>
      </c>
      <c r="I30" s="277" t="s">
        <v>14</v>
      </c>
      <c r="J30" s="277" t="s">
        <v>14</v>
      </c>
      <c r="K30" s="277" t="s">
        <v>14</v>
      </c>
      <c r="L30" s="277" t="s">
        <v>14</v>
      </c>
      <c r="M30" s="260">
        <v>210.43511976407905</v>
      </c>
      <c r="N30" s="260">
        <v>360.64738528141231</v>
      </c>
      <c r="O30" s="260">
        <v>805.74755359991946</v>
      </c>
      <c r="P30" s="260">
        <v>414.326448138324</v>
      </c>
      <c r="Q30" s="260">
        <v>2115.1481843369879</v>
      </c>
      <c r="R30" s="260">
        <f t="shared" si="15"/>
        <v>288.29647898490083</v>
      </c>
      <c r="S30" s="260">
        <f t="shared" si="16"/>
        <v>703.52823619193612</v>
      </c>
      <c r="T30" s="260"/>
      <c r="U30" s="474">
        <v>37</v>
      </c>
      <c r="V30" s="260">
        <v>174.58644584249998</v>
      </c>
      <c r="W30" s="260">
        <v>225.98367920479996</v>
      </c>
      <c r="X30" s="260">
        <v>288.29647898490083</v>
      </c>
      <c r="Y30" s="260">
        <v>29.49353570983704</v>
      </c>
      <c r="Z30" s="260">
        <v>68.553595979999997</v>
      </c>
      <c r="AA30" s="260">
        <v>88.959730142314811</v>
      </c>
      <c r="AB30" s="260">
        <v>703.52823619193612</v>
      </c>
      <c r="AD30" s="260">
        <f t="shared" si="17"/>
        <v>37</v>
      </c>
      <c r="AE30" s="260">
        <f t="shared" si="18"/>
        <v>137.58644584249998</v>
      </c>
      <c r="AF30" s="260">
        <f t="shared" si="18"/>
        <v>51.397233362299971</v>
      </c>
      <c r="AG30" s="260">
        <f t="shared" si="18"/>
        <v>62.312799780100875</v>
      </c>
      <c r="AH30" s="260">
        <f t="shared" si="19"/>
        <v>29.49353570983704</v>
      </c>
      <c r="AI30" s="260">
        <f t="shared" si="20"/>
        <v>39.060060270162957</v>
      </c>
      <c r="AJ30" s="260">
        <f t="shared" si="20"/>
        <v>20.406134162314814</v>
      </c>
      <c r="AK30" s="260">
        <f t="shared" si="20"/>
        <v>614.56850604962131</v>
      </c>
    </row>
    <row r="31" spans="2:37" x14ac:dyDescent="0.35">
      <c r="B31" s="12" t="s">
        <v>507</v>
      </c>
      <c r="C31" s="277" t="s">
        <v>14</v>
      </c>
      <c r="D31" s="277" t="s">
        <v>14</v>
      </c>
      <c r="E31" s="277" t="s">
        <v>14</v>
      </c>
      <c r="F31" s="277" t="s">
        <v>14</v>
      </c>
      <c r="G31" s="277" t="s">
        <v>14</v>
      </c>
      <c r="H31" s="277" t="s">
        <v>14</v>
      </c>
      <c r="I31" s="277" t="s">
        <v>14</v>
      </c>
      <c r="J31" s="277" t="s">
        <v>14</v>
      </c>
      <c r="K31" s="260" t="s">
        <v>14</v>
      </c>
      <c r="L31" s="277" t="s">
        <v>14</v>
      </c>
      <c r="M31" s="260">
        <v>-744.55183918278976</v>
      </c>
      <c r="N31" s="260">
        <v>-974.17700000000002</v>
      </c>
      <c r="O31" s="260">
        <v>-1677.71163009</v>
      </c>
      <c r="P31" s="260">
        <v>-1356.4756887581</v>
      </c>
      <c r="Q31" s="260">
        <v>-1966.9556093704</v>
      </c>
      <c r="R31" s="260">
        <f t="shared" si="15"/>
        <v>-2019.8376296744211</v>
      </c>
      <c r="S31" s="260">
        <f t="shared" si="16"/>
        <v>-1616.2112478828105</v>
      </c>
      <c r="T31" s="260"/>
      <c r="U31" s="260">
        <v>-181</v>
      </c>
      <c r="V31" s="260">
        <v>-246.74397647310002</v>
      </c>
      <c r="W31" s="260">
        <v>-1072.589895986262</v>
      </c>
      <c r="X31" s="260">
        <v>-2019.8376296744211</v>
      </c>
      <c r="Y31" s="260">
        <v>-537.8010375428031</v>
      </c>
      <c r="Z31" s="260">
        <v>-746.18631440849481</v>
      </c>
      <c r="AA31" s="260">
        <v>-1072.1878118412717</v>
      </c>
      <c r="AB31" s="260">
        <v>-1616.2112478828105</v>
      </c>
      <c r="AD31" s="260">
        <f t="shared" si="17"/>
        <v>-181</v>
      </c>
      <c r="AE31" s="260">
        <f t="shared" si="18"/>
        <v>-65.74397647310002</v>
      </c>
      <c r="AF31" s="260">
        <f t="shared" si="18"/>
        <v>-825.84591951316202</v>
      </c>
      <c r="AG31" s="260">
        <f t="shared" si="18"/>
        <v>-947.24773368815909</v>
      </c>
      <c r="AH31" s="260">
        <f t="shared" si="19"/>
        <v>-537.8010375428031</v>
      </c>
      <c r="AI31" s="260">
        <f t="shared" si="18"/>
        <v>-208.38527686569171</v>
      </c>
      <c r="AJ31" s="260">
        <f t="shared" si="18"/>
        <v>-326.00149743277689</v>
      </c>
      <c r="AK31" s="260">
        <f>AB31-AA31</f>
        <v>-544.02343604153884</v>
      </c>
    </row>
    <row r="32" spans="2:37" x14ac:dyDescent="0.35">
      <c r="B32" s="12" t="s">
        <v>508</v>
      </c>
      <c r="C32" s="277" t="s">
        <v>14</v>
      </c>
      <c r="D32" s="277" t="s">
        <v>14</v>
      </c>
      <c r="E32" s="277" t="s">
        <v>14</v>
      </c>
      <c r="F32" s="277" t="s">
        <v>14</v>
      </c>
      <c r="G32" s="277" t="s">
        <v>14</v>
      </c>
      <c r="H32" s="277" t="s">
        <v>14</v>
      </c>
      <c r="I32" s="277" t="s">
        <v>14</v>
      </c>
      <c r="J32" s="277" t="s">
        <v>14</v>
      </c>
      <c r="K32" s="260" t="s">
        <v>14</v>
      </c>
      <c r="L32" s="277" t="s">
        <v>14</v>
      </c>
      <c r="M32" s="260">
        <v>-398.9999959532222</v>
      </c>
      <c r="N32" s="260">
        <v>-186.40029440799941</v>
      </c>
      <c r="O32" s="260">
        <v>-304.549215855</v>
      </c>
      <c r="P32" s="260">
        <v>-681.88547889789993</v>
      </c>
      <c r="Q32" s="260">
        <v>-51.541866969962008</v>
      </c>
      <c r="R32" s="260">
        <f t="shared" si="15"/>
        <v>-501.40035073997694</v>
      </c>
      <c r="S32" s="260">
        <f t="shared" si="16"/>
        <v>-970.80493414998205</v>
      </c>
      <c r="T32" s="260"/>
      <c r="U32" s="474">
        <v>0</v>
      </c>
      <c r="V32" s="260">
        <v>-11.103544889980986</v>
      </c>
      <c r="W32" s="260">
        <v>-55.332382449952988</v>
      </c>
      <c r="X32" s="260">
        <v>-501.40035073997694</v>
      </c>
      <c r="Y32" s="260">
        <v>-24.508263299951984</v>
      </c>
      <c r="Z32" s="260">
        <v>-147.96602214004099</v>
      </c>
      <c r="AA32" s="260">
        <v>-330.70798981682697</v>
      </c>
      <c r="AB32" s="260">
        <v>-970.80493414998205</v>
      </c>
      <c r="AD32" s="260">
        <f t="shared" si="17"/>
        <v>0</v>
      </c>
      <c r="AE32" s="260">
        <f t="shared" si="18"/>
        <v>-11.103544889980986</v>
      </c>
      <c r="AF32" s="260">
        <f t="shared" si="18"/>
        <v>-44.228837559972</v>
      </c>
      <c r="AG32" s="260">
        <f t="shared" si="18"/>
        <v>-446.06796829002394</v>
      </c>
      <c r="AH32" s="260">
        <f t="shared" si="19"/>
        <v>-24.508263299951984</v>
      </c>
      <c r="AI32" s="260">
        <f t="shared" si="18"/>
        <v>-123.45775884008901</v>
      </c>
      <c r="AJ32" s="260">
        <f t="shared" si="18"/>
        <v>-182.74196767678598</v>
      </c>
      <c r="AK32" s="260">
        <f>AB32-AA32</f>
        <v>-640.09694433315508</v>
      </c>
    </row>
    <row r="33" spans="2:38" x14ac:dyDescent="0.35">
      <c r="B33" s="12" t="s">
        <v>509</v>
      </c>
      <c r="C33" s="277" t="s">
        <v>14</v>
      </c>
      <c r="D33" s="277" t="s">
        <v>14</v>
      </c>
      <c r="E33" s="277" t="s">
        <v>14</v>
      </c>
      <c r="F33" s="277" t="s">
        <v>14</v>
      </c>
      <c r="G33" s="277" t="s">
        <v>14</v>
      </c>
      <c r="H33" s="277" t="s">
        <v>14</v>
      </c>
      <c r="I33" s="277" t="s">
        <v>14</v>
      </c>
      <c r="J33" s="277" t="s">
        <v>14</v>
      </c>
      <c r="K33" s="260" t="s">
        <v>14</v>
      </c>
      <c r="L33" s="277" t="s">
        <v>14</v>
      </c>
      <c r="M33" s="277" t="s">
        <v>14</v>
      </c>
      <c r="N33" s="277" t="s">
        <v>14</v>
      </c>
      <c r="O33" s="260">
        <v>-628.55122686130028</v>
      </c>
      <c r="P33" s="260">
        <v>-31.695558309999992</v>
      </c>
      <c r="Q33" s="260">
        <v>-69.05418358910697</v>
      </c>
      <c r="R33" s="260">
        <f t="shared" si="15"/>
        <v>820.02563938503749</v>
      </c>
      <c r="S33" s="260">
        <f t="shared" si="16"/>
        <v>-169.02043144350122</v>
      </c>
      <c r="T33" s="260"/>
      <c r="U33" s="474">
        <v>17</v>
      </c>
      <c r="V33" s="260">
        <v>-159.48484125493775</v>
      </c>
      <c r="W33" s="260">
        <v>941.79622788173947</v>
      </c>
      <c r="X33" s="260">
        <v>820.02563938503749</v>
      </c>
      <c r="Y33" s="260">
        <v>-39.440526835351392</v>
      </c>
      <c r="Z33" s="260">
        <v>-133.56477950604256</v>
      </c>
      <c r="AA33" s="260">
        <v>-131.52455024285547</v>
      </c>
      <c r="AB33" s="260">
        <v>-169.02043144350122</v>
      </c>
      <c r="AD33" s="260">
        <f t="shared" si="17"/>
        <v>17</v>
      </c>
      <c r="AE33" s="260">
        <f t="shared" si="18"/>
        <v>-176.48484125493775</v>
      </c>
      <c r="AF33" s="260">
        <f t="shared" si="18"/>
        <v>1101.2810691366772</v>
      </c>
      <c r="AG33" s="260">
        <f t="shared" si="18"/>
        <v>-121.77058849670198</v>
      </c>
      <c r="AH33" s="260">
        <f t="shared" si="19"/>
        <v>-39.440526835351392</v>
      </c>
      <c r="AI33" s="260">
        <f t="shared" si="18"/>
        <v>-94.124252670691163</v>
      </c>
      <c r="AJ33" s="260">
        <f t="shared" si="18"/>
        <v>2.0402292631870864</v>
      </c>
      <c r="AK33" s="260">
        <f>AB33-AA33</f>
        <v>-37.495881200645755</v>
      </c>
    </row>
    <row r="34" spans="2:38" x14ac:dyDescent="0.35">
      <c r="B34" s="12" t="s">
        <v>94</v>
      </c>
      <c r="C34" s="277" t="s">
        <v>14</v>
      </c>
      <c r="D34" s="277" t="s">
        <v>14</v>
      </c>
      <c r="E34" s="277" t="s">
        <v>14</v>
      </c>
      <c r="F34" s="277" t="s">
        <v>14</v>
      </c>
      <c r="G34" s="277" t="s">
        <v>14</v>
      </c>
      <c r="H34" s="277" t="s">
        <v>14</v>
      </c>
      <c r="I34" s="277" t="s">
        <v>14</v>
      </c>
      <c r="J34" s="277" t="s">
        <v>14</v>
      </c>
      <c r="K34" s="260" t="s">
        <v>14</v>
      </c>
      <c r="L34" s="277" t="s">
        <v>14</v>
      </c>
      <c r="M34" s="260">
        <v>-111.00052386591992</v>
      </c>
      <c r="N34" s="260">
        <v>244.49003990796217</v>
      </c>
      <c r="O34" s="260">
        <v>325.73719677909992</v>
      </c>
      <c r="P34" s="260">
        <v>717.95883750350004</v>
      </c>
      <c r="Q34" s="260">
        <v>-828.6</v>
      </c>
      <c r="R34" s="260">
        <f t="shared" si="15"/>
        <v>184.62231026808831</v>
      </c>
      <c r="S34" s="260">
        <f t="shared" si="16"/>
        <v>771.26484684914976</v>
      </c>
      <c r="T34" s="260"/>
      <c r="U34" s="474">
        <v>248</v>
      </c>
      <c r="V34" s="260">
        <v>-190.7818804652868</v>
      </c>
      <c r="W34" s="260">
        <v>228.30837913270761</v>
      </c>
      <c r="X34" s="260">
        <v>184.62231026808831</v>
      </c>
      <c r="Y34" s="260">
        <v>331.46596957190695</v>
      </c>
      <c r="Z34" s="260">
        <v>663.71870814143767</v>
      </c>
      <c r="AA34" s="260">
        <v>991.35035133385827</v>
      </c>
      <c r="AB34" s="260">
        <v>771.26484684914976</v>
      </c>
      <c r="AD34" s="260">
        <f t="shared" si="17"/>
        <v>248</v>
      </c>
      <c r="AE34" s="260">
        <f t="shared" si="18"/>
        <v>-438.7818804652868</v>
      </c>
      <c r="AF34" s="260">
        <f t="shared" si="18"/>
        <v>419.09025959799442</v>
      </c>
      <c r="AG34" s="260">
        <f t="shared" si="18"/>
        <v>-43.686068864619301</v>
      </c>
      <c r="AH34" s="260">
        <f t="shared" si="19"/>
        <v>331.46596957190695</v>
      </c>
      <c r="AI34" s="260">
        <f t="shared" si="18"/>
        <v>332.25273856953072</v>
      </c>
      <c r="AJ34" s="260">
        <f t="shared" si="18"/>
        <v>327.6316431924206</v>
      </c>
      <c r="AK34" s="260">
        <f>AB34-AA34</f>
        <v>-220.08550448470851</v>
      </c>
    </row>
    <row r="35" spans="2:38" x14ac:dyDescent="0.35">
      <c r="B35" s="76" t="s">
        <v>101</v>
      </c>
      <c r="C35" s="284" t="s">
        <v>14</v>
      </c>
      <c r="D35" s="284" t="s">
        <v>14</v>
      </c>
      <c r="E35" s="284" t="s">
        <v>14</v>
      </c>
      <c r="F35" s="284" t="s">
        <v>14</v>
      </c>
      <c r="G35" s="284" t="s">
        <v>14</v>
      </c>
      <c r="H35" s="284" t="s">
        <v>14</v>
      </c>
      <c r="I35" s="284" t="s">
        <v>14</v>
      </c>
      <c r="J35" s="284" t="s">
        <v>14</v>
      </c>
      <c r="K35" s="284" t="s">
        <v>14</v>
      </c>
      <c r="L35" s="284" t="s">
        <v>14</v>
      </c>
      <c r="M35" s="278">
        <v>350.21905986644026</v>
      </c>
      <c r="N35" s="278">
        <v>1168</v>
      </c>
      <c r="O35" s="278">
        <v>922</v>
      </c>
      <c r="P35" s="278">
        <v>1985.1216411610999</v>
      </c>
      <c r="Q35" s="278">
        <v>3101.5428583135072</v>
      </c>
      <c r="R35" s="278">
        <f>+X35</f>
        <v>3974.3004075346976</v>
      </c>
      <c r="S35" s="278">
        <f>+AB35</f>
        <v>2836.4237348333609</v>
      </c>
      <c r="T35" s="260"/>
      <c r="U35" s="278">
        <v>1160.8498758766282</v>
      </c>
      <c r="V35" s="278">
        <v>1990.6598110046718</v>
      </c>
      <c r="W35" s="278">
        <v>3894.5227062722097</v>
      </c>
      <c r="X35" s="278">
        <v>3974.3004075346976</v>
      </c>
      <c r="Y35" s="278">
        <v>740.70489915371445</v>
      </c>
      <c r="Z35" s="278">
        <v>1628.0417435421737</v>
      </c>
      <c r="AA35" s="278">
        <v>2416.0048446071519</v>
      </c>
      <c r="AB35" s="278">
        <v>2836.4237348333609</v>
      </c>
      <c r="AD35" s="278">
        <f t="shared" si="17"/>
        <v>1160.8498758766282</v>
      </c>
      <c r="AE35" s="278">
        <f t="shared" si="18"/>
        <v>829.80993512804366</v>
      </c>
      <c r="AF35" s="278">
        <f t="shared" si="18"/>
        <v>1903.8628952675379</v>
      </c>
      <c r="AG35" s="278">
        <f t="shared" si="18"/>
        <v>79.777701262487881</v>
      </c>
      <c r="AH35" s="278">
        <f t="shared" si="19"/>
        <v>740.70489915371445</v>
      </c>
      <c r="AI35" s="278">
        <f t="shared" si="18"/>
        <v>887.33684438845921</v>
      </c>
      <c r="AJ35" s="278">
        <f t="shared" si="18"/>
        <v>787.96310106497822</v>
      </c>
      <c r="AK35" s="278">
        <f>AB35-AA35</f>
        <v>420.41889022620899</v>
      </c>
    </row>
    <row r="36" spans="2:38" x14ac:dyDescent="0.35">
      <c r="C36" s="244"/>
      <c r="D36" s="244"/>
      <c r="E36" s="244"/>
      <c r="F36" s="244"/>
      <c r="G36" s="244"/>
      <c r="H36" s="244"/>
      <c r="I36" s="244"/>
      <c r="J36" s="244"/>
      <c r="K36" s="244"/>
      <c r="L36" s="244"/>
      <c r="M36" s="244"/>
    </row>
    <row r="37" spans="2:38" x14ac:dyDescent="0.35">
      <c r="B37" s="192"/>
      <c r="C37" s="463"/>
      <c r="D37" s="463"/>
      <c r="E37" s="463"/>
      <c r="F37" s="463"/>
      <c r="G37" s="463"/>
      <c r="H37" s="463"/>
      <c r="I37" s="463"/>
      <c r="J37" s="463"/>
      <c r="K37" s="463"/>
      <c r="L37" s="463"/>
      <c r="M37" s="235"/>
      <c r="N37" s="235"/>
      <c r="O37" s="235"/>
      <c r="P37" s="235"/>
      <c r="Q37" s="235"/>
      <c r="R37" s="235"/>
      <c r="S37" s="235"/>
    </row>
    <row r="38" spans="2:38" x14ac:dyDescent="0.35">
      <c r="C38" s="269"/>
      <c r="D38" s="269"/>
      <c r="E38" s="269"/>
      <c r="F38" s="269"/>
      <c r="G38" s="269"/>
      <c r="H38" s="269"/>
      <c r="I38" s="269"/>
      <c r="J38" s="269"/>
      <c r="K38" s="269"/>
      <c r="L38" s="269"/>
      <c r="M38" s="269"/>
    </row>
    <row r="39" spans="2:38" x14ac:dyDescent="0.35">
      <c r="C39" s="260"/>
      <c r="D39" s="260"/>
      <c r="E39" s="260"/>
      <c r="F39" s="260"/>
      <c r="G39" s="260"/>
      <c r="H39" s="260"/>
      <c r="I39" s="260"/>
      <c r="J39" s="260"/>
      <c r="K39" s="260"/>
      <c r="L39" s="260"/>
      <c r="M39" s="260"/>
    </row>
    <row r="40" spans="2:38" x14ac:dyDescent="0.35">
      <c r="B40" s="191" t="s">
        <v>45</v>
      </c>
      <c r="C40" s="260"/>
      <c r="D40" s="260"/>
      <c r="E40" s="260"/>
      <c r="F40" s="260"/>
      <c r="G40" s="260"/>
      <c r="H40" s="260"/>
      <c r="I40" s="260"/>
      <c r="J40" s="260"/>
      <c r="K40" s="260"/>
      <c r="L40" s="260"/>
      <c r="M40" s="260"/>
      <c r="AL40" s="231"/>
    </row>
    <row r="41" spans="2:38" x14ac:dyDescent="0.35">
      <c r="B41" s="192" t="s">
        <v>95</v>
      </c>
      <c r="C41" s="224" t="s">
        <v>14</v>
      </c>
      <c r="D41" s="224" t="s">
        <v>14</v>
      </c>
      <c r="E41" s="224" t="s">
        <v>14</v>
      </c>
      <c r="F41" s="224" t="s">
        <v>14</v>
      </c>
      <c r="G41" s="224" t="s">
        <v>14</v>
      </c>
      <c r="H41" s="224" t="s">
        <v>14</v>
      </c>
      <c r="I41" s="224" t="s">
        <v>14</v>
      </c>
      <c r="J41" s="224">
        <f t="shared" ref="J41:R41" si="21">+J4-SUM(J5:J6)</f>
        <v>0</v>
      </c>
      <c r="K41" s="224">
        <f t="shared" si="21"/>
        <v>0</v>
      </c>
      <c r="L41" s="224">
        <f t="shared" si="21"/>
        <v>0</v>
      </c>
      <c r="M41" s="224">
        <f t="shared" si="21"/>
        <v>0</v>
      </c>
      <c r="N41" s="224">
        <f t="shared" si="21"/>
        <v>0</v>
      </c>
      <c r="O41" s="224">
        <f t="shared" si="21"/>
        <v>0</v>
      </c>
      <c r="P41" s="224">
        <f t="shared" si="21"/>
        <v>0</v>
      </c>
      <c r="Q41" s="224">
        <f t="shared" si="21"/>
        <v>0</v>
      </c>
      <c r="R41" s="224">
        <f t="shared" si="21"/>
        <v>0</v>
      </c>
      <c r="S41" s="224">
        <f t="shared" ref="S41" si="22">+S4-SUM(S5:S6)</f>
        <v>0</v>
      </c>
      <c r="T41" s="224">
        <f t="shared" ref="T41:Z41" si="23">+T4-SUM(T5:T6)</f>
        <v>0</v>
      </c>
      <c r="U41" s="224">
        <f t="shared" si="23"/>
        <v>0</v>
      </c>
      <c r="V41" s="224">
        <f t="shared" si="23"/>
        <v>0</v>
      </c>
      <c r="W41" s="224">
        <f>+W4-SUM(W5:W6)</f>
        <v>0</v>
      </c>
      <c r="X41" s="224">
        <f t="shared" si="23"/>
        <v>0</v>
      </c>
      <c r="Y41" s="224">
        <f t="shared" si="23"/>
        <v>0</v>
      </c>
      <c r="Z41" s="224">
        <f t="shared" si="23"/>
        <v>0</v>
      </c>
      <c r="AA41" s="224">
        <f t="shared" ref="AA41:AB41" si="24">+AA4-SUM(AA5:AA6)</f>
        <v>0</v>
      </c>
      <c r="AB41" s="224">
        <f t="shared" si="24"/>
        <v>0</v>
      </c>
      <c r="AL41" s="231"/>
    </row>
    <row r="42" spans="2:38" x14ac:dyDescent="0.35">
      <c r="B42" s="192" t="s">
        <v>96</v>
      </c>
      <c r="C42" s="224" t="s">
        <v>14</v>
      </c>
      <c r="D42" s="224" t="s">
        <v>14</v>
      </c>
      <c r="E42" s="224" t="s">
        <v>14</v>
      </c>
      <c r="F42" s="224" t="s">
        <v>14</v>
      </c>
      <c r="G42" s="224" t="s">
        <v>14</v>
      </c>
      <c r="H42" s="224" t="s">
        <v>14</v>
      </c>
      <c r="I42" s="224" t="s">
        <v>14</v>
      </c>
      <c r="J42" s="224" t="s">
        <v>14</v>
      </c>
      <c r="K42" s="224" t="s">
        <v>14</v>
      </c>
      <c r="L42" s="224">
        <f t="shared" ref="L42:R42" si="25">+L10-SUM(L5:L9)</f>
        <v>0</v>
      </c>
      <c r="M42" s="224">
        <f t="shared" si="25"/>
        <v>0</v>
      </c>
      <c r="N42" s="224">
        <f t="shared" si="25"/>
        <v>0</v>
      </c>
      <c r="O42" s="224">
        <f t="shared" si="25"/>
        <v>0</v>
      </c>
      <c r="P42" s="224">
        <f t="shared" si="25"/>
        <v>0</v>
      </c>
      <c r="Q42" s="224">
        <f>+Q10-SUM(Q5:Q9)</f>
        <v>0</v>
      </c>
      <c r="R42" s="224">
        <f t="shared" si="25"/>
        <v>-3.2279884186243635</v>
      </c>
      <c r="S42" s="224">
        <f t="shared" ref="S42" si="26">+S10-SUM(S5:S9)</f>
        <v>-1.4405913270820747E-4</v>
      </c>
      <c r="T42" s="224">
        <f>+T10-SUM(T5:T9)</f>
        <v>0</v>
      </c>
      <c r="U42" s="224">
        <f>+U10-SUM(U5:U6,U7:U9)</f>
        <v>2.5539156467857538E-5</v>
      </c>
      <c r="V42" s="224">
        <f t="shared" ref="V42:X42" si="27">+V10-SUM(V5:V6,V7:V9)</f>
        <v>-1.0316008361996865E-3</v>
      </c>
      <c r="W42" s="224">
        <f t="shared" si="27"/>
        <v>1.1211543960598647E-3</v>
      </c>
      <c r="X42" s="224">
        <f t="shared" si="27"/>
        <v>-3.2279884186243635</v>
      </c>
      <c r="Y42" s="224">
        <f>+Y10-SUM(Y5:Y6,Y7:Y9)</f>
        <v>-1.3454331363433312</v>
      </c>
      <c r="Z42" s="224">
        <f>+Z10-SUM(Z5:Z6,Z7:Z9)</f>
        <v>1.2331828247624799E-4</v>
      </c>
      <c r="AA42" s="224">
        <f>+AA10-SUM(AA5:AA6,AA7:AA9)</f>
        <v>-2.3800024177944579E-4</v>
      </c>
      <c r="AB42" s="224">
        <f>+AB10-SUM(AB5:AB6,AB7:AB9)</f>
        <v>-1.4405913270820747E-4</v>
      </c>
      <c r="AL42" s="231"/>
    </row>
    <row r="43" spans="2:38" x14ac:dyDescent="0.35">
      <c r="B43" s="192" t="s">
        <v>97</v>
      </c>
      <c r="C43" s="224" t="s">
        <v>14</v>
      </c>
      <c r="D43" s="224" t="s">
        <v>14</v>
      </c>
      <c r="E43" s="224" t="s">
        <v>14</v>
      </c>
      <c r="F43" s="224" t="s">
        <v>14</v>
      </c>
      <c r="G43" s="224" t="s">
        <v>14</v>
      </c>
      <c r="H43" s="224" t="s">
        <v>14</v>
      </c>
      <c r="I43" s="224" t="s">
        <v>14</v>
      </c>
      <c r="J43" s="224" t="s">
        <v>14</v>
      </c>
      <c r="K43" s="224" t="s">
        <v>14</v>
      </c>
      <c r="L43" s="224">
        <f t="shared" ref="L43:Q43" si="28">+L17-SUM(L10:L16)</f>
        <v>0</v>
      </c>
      <c r="M43" s="224">
        <f t="shared" si="28"/>
        <v>0</v>
      </c>
      <c r="N43" s="224">
        <f t="shared" si="28"/>
        <v>0</v>
      </c>
      <c r="O43" s="224">
        <f t="shared" si="28"/>
        <v>0</v>
      </c>
      <c r="P43" s="224">
        <f t="shared" si="28"/>
        <v>0</v>
      </c>
      <c r="Q43" s="224">
        <f t="shared" si="28"/>
        <v>0</v>
      </c>
      <c r="R43" s="224">
        <f t="shared" ref="R43:S43" si="29">+R17-SUM(R10:R16)</f>
        <v>0</v>
      </c>
      <c r="S43" s="224">
        <f t="shared" si="29"/>
        <v>0</v>
      </c>
      <c r="T43" s="224">
        <f t="shared" ref="T43:Y43" si="30">+T17-SUM(T10:T16)</f>
        <v>0</v>
      </c>
      <c r="U43" s="224">
        <f t="shared" si="30"/>
        <v>0</v>
      </c>
      <c r="V43" s="224">
        <f t="shared" si="30"/>
        <v>0</v>
      </c>
      <c r="W43" s="224">
        <f t="shared" si="30"/>
        <v>0</v>
      </c>
      <c r="X43" s="224">
        <f t="shared" si="30"/>
        <v>0</v>
      </c>
      <c r="Y43" s="224">
        <f t="shared" si="30"/>
        <v>4.7407411329913884E-11</v>
      </c>
      <c r="Z43" s="224">
        <f>+Z17-SUM(Z10:Z16)</f>
        <v>0.29649649994962601</v>
      </c>
      <c r="AA43" s="224">
        <f>+AA17-SUM(AA10:AA16)</f>
        <v>0.29649650002170347</v>
      </c>
      <c r="AB43" s="224">
        <f>+AB17-SUM(AB10:AB16)</f>
        <v>0</v>
      </c>
      <c r="AL43" s="231"/>
    </row>
    <row r="44" spans="2:38" x14ac:dyDescent="0.35">
      <c r="B44" s="192" t="s">
        <v>98</v>
      </c>
      <c r="C44" s="224" t="s">
        <v>14</v>
      </c>
      <c r="D44" s="224" t="s">
        <v>14</v>
      </c>
      <c r="E44" s="224" t="s">
        <v>14</v>
      </c>
      <c r="F44" s="224" t="s">
        <v>14</v>
      </c>
      <c r="G44" s="224" t="s">
        <v>14</v>
      </c>
      <c r="H44" s="224" t="s">
        <v>14</v>
      </c>
      <c r="I44" s="224" t="s">
        <v>14</v>
      </c>
      <c r="J44" s="224" t="s">
        <v>14</v>
      </c>
      <c r="K44" s="224" t="s">
        <v>14</v>
      </c>
      <c r="L44" s="224" t="s">
        <v>14</v>
      </c>
      <c r="M44" s="224">
        <f t="shared" ref="M44:R44" si="31">+M20-SUM(M21:M22)</f>
        <v>0</v>
      </c>
      <c r="N44" s="224">
        <f t="shared" si="31"/>
        <v>0</v>
      </c>
      <c r="O44" s="224">
        <f t="shared" si="31"/>
        <v>0</v>
      </c>
      <c r="P44" s="224">
        <f t="shared" si="31"/>
        <v>0</v>
      </c>
      <c r="Q44" s="224">
        <f t="shared" si="31"/>
        <v>-2.8641166169563803E-2</v>
      </c>
      <c r="R44" s="224">
        <f t="shared" si="31"/>
        <v>0</v>
      </c>
      <c r="S44" s="224">
        <f t="shared" ref="S44" si="32">+S20-SUM(S21:S22)</f>
        <v>0</v>
      </c>
      <c r="T44" s="224">
        <f t="shared" ref="T44:Y44" si="33">+T20-SUM(T21:T22)</f>
        <v>0</v>
      </c>
      <c r="U44" s="224">
        <f t="shared" si="33"/>
        <v>-0.98921097749689579</v>
      </c>
      <c r="V44" s="224">
        <f t="shared" si="33"/>
        <v>0</v>
      </c>
      <c r="W44" s="224">
        <f t="shared" si="33"/>
        <v>0</v>
      </c>
      <c r="X44" s="224">
        <f t="shared" si="33"/>
        <v>0</v>
      </c>
      <c r="Y44" s="224">
        <f t="shared" si="33"/>
        <v>0</v>
      </c>
      <c r="Z44" s="224">
        <f t="shared" ref="Z44:AA44" si="34">+Z20-SUM(Z21:Z22)</f>
        <v>0</v>
      </c>
      <c r="AA44" s="224">
        <f t="shared" si="34"/>
        <v>0</v>
      </c>
      <c r="AB44" s="224">
        <f t="shared" ref="AB44" si="35">+AB20-SUM(AB21:AB22)</f>
        <v>0</v>
      </c>
      <c r="AL44" s="231"/>
    </row>
    <row r="45" spans="2:38" x14ac:dyDescent="0.35">
      <c r="B45" s="481" t="s">
        <v>99</v>
      </c>
      <c r="C45" s="224" t="s">
        <v>14</v>
      </c>
      <c r="D45" s="224" t="s">
        <v>14</v>
      </c>
      <c r="E45" s="224" t="s">
        <v>14</v>
      </c>
      <c r="F45" s="224" t="s">
        <v>14</v>
      </c>
      <c r="G45" s="224" t="s">
        <v>14</v>
      </c>
      <c r="H45" s="224" t="s">
        <v>14</v>
      </c>
      <c r="I45" s="224" t="s">
        <v>14</v>
      </c>
      <c r="J45" s="224" t="s">
        <v>14</v>
      </c>
      <c r="K45" s="224" t="s">
        <v>14</v>
      </c>
      <c r="L45" s="224" t="s">
        <v>14</v>
      </c>
      <c r="M45" s="224">
        <f t="shared" ref="M45:R45" si="36">+M23-SUM(M24:M25)</f>
        <v>0</v>
      </c>
      <c r="N45" s="224">
        <f t="shared" si="36"/>
        <v>0</v>
      </c>
      <c r="O45" s="224">
        <f t="shared" si="36"/>
        <v>0</v>
      </c>
      <c r="P45" s="224">
        <f t="shared" si="36"/>
        <v>0</v>
      </c>
      <c r="Q45" s="224">
        <f t="shared" si="36"/>
        <v>1.2619991664095096</v>
      </c>
      <c r="R45" s="224">
        <f t="shared" si="36"/>
        <v>0</v>
      </c>
      <c r="S45" s="224">
        <f t="shared" ref="S45" si="37">+S23-SUM(S24:S25)</f>
        <v>0</v>
      </c>
      <c r="T45" s="224">
        <f t="shared" ref="T45:Y45" si="38">+T23-SUM(T24:T25)</f>
        <v>0</v>
      </c>
      <c r="U45" s="224">
        <f t="shared" si="38"/>
        <v>1</v>
      </c>
      <c r="V45" s="224">
        <f t="shared" si="38"/>
        <v>0</v>
      </c>
      <c r="W45" s="224">
        <f t="shared" si="38"/>
        <v>0</v>
      </c>
      <c r="X45" s="224">
        <f t="shared" si="38"/>
        <v>0</v>
      </c>
      <c r="Y45" s="224">
        <f t="shared" si="38"/>
        <v>0</v>
      </c>
      <c r="Z45" s="224">
        <f t="shared" ref="Z45:AA45" si="39">+Z23-SUM(Z24:Z25)</f>
        <v>0</v>
      </c>
      <c r="AA45" s="224">
        <f t="shared" si="39"/>
        <v>0</v>
      </c>
      <c r="AB45" s="224">
        <f t="shared" ref="AB45" si="40">+AB23-SUM(AB24:AB25)</f>
        <v>0</v>
      </c>
      <c r="AL45" s="231"/>
    </row>
    <row r="46" spans="2:38" x14ac:dyDescent="0.35">
      <c r="B46" s="192" t="s">
        <v>100</v>
      </c>
      <c r="C46" s="224">
        <f t="shared" ref="C46:Q46" si="41">+C26-C20-C23</f>
        <v>-0.18665094454411246</v>
      </c>
      <c r="D46" s="224">
        <f t="shared" si="41"/>
        <v>0.26041233904186356</v>
      </c>
      <c r="E46" s="224">
        <f t="shared" si="41"/>
        <v>-0.34076780539692209</v>
      </c>
      <c r="F46" s="224">
        <f t="shared" si="41"/>
        <v>0.37645066064237653</v>
      </c>
      <c r="G46" s="224">
        <f t="shared" si="41"/>
        <v>0.34900941456567125</v>
      </c>
      <c r="H46" s="224">
        <f t="shared" si="41"/>
        <v>0.30082595265878354</v>
      </c>
      <c r="I46" s="224">
        <f t="shared" si="41"/>
        <v>2.5589928895897174E-5</v>
      </c>
      <c r="J46" s="224">
        <f t="shared" si="41"/>
        <v>0</v>
      </c>
      <c r="K46" s="224">
        <f t="shared" si="41"/>
        <v>0</v>
      </c>
      <c r="L46" s="224">
        <f t="shared" si="41"/>
        <v>0</v>
      </c>
      <c r="M46" s="224">
        <f t="shared" si="41"/>
        <v>0</v>
      </c>
      <c r="N46" s="224">
        <f t="shared" si="41"/>
        <v>0</v>
      </c>
      <c r="O46" s="224">
        <f t="shared" si="41"/>
        <v>0</v>
      </c>
      <c r="P46" s="224">
        <f t="shared" si="41"/>
        <v>0</v>
      </c>
      <c r="Q46" s="224">
        <f t="shared" si="41"/>
        <v>-0.71302481331076706</v>
      </c>
      <c r="R46" s="224">
        <f t="shared" ref="R46:S46" si="42">+R26-R20-R23</f>
        <v>0</v>
      </c>
      <c r="S46" s="224">
        <f t="shared" si="42"/>
        <v>0</v>
      </c>
      <c r="T46" s="224">
        <f t="shared" ref="T46:Y46" si="43">+T26-T20-T23</f>
        <v>0</v>
      </c>
      <c r="U46" s="224">
        <f t="shared" si="43"/>
        <v>0</v>
      </c>
      <c r="V46" s="224">
        <f t="shared" si="43"/>
        <v>-4.5474735088646412E-13</v>
      </c>
      <c r="W46" s="224">
        <f t="shared" si="43"/>
        <v>0</v>
      </c>
      <c r="X46" s="224">
        <f t="shared" si="43"/>
        <v>0</v>
      </c>
      <c r="Y46" s="224">
        <f t="shared" si="43"/>
        <v>3.1263880373444408E-13</v>
      </c>
      <c r="Z46" s="224">
        <f t="shared" ref="Z46:AA46" si="44">+Z26-Z20-Z23</f>
        <v>8.5265128291212022E-13</v>
      </c>
      <c r="AA46" s="224">
        <f t="shared" si="44"/>
        <v>5.6843418860808015E-13</v>
      </c>
      <c r="AB46" s="224">
        <f t="shared" ref="AB46" si="45">+AB26-AB20-AB23</f>
        <v>0</v>
      </c>
      <c r="AL46" s="231"/>
    </row>
    <row r="47" spans="2:38" x14ac:dyDescent="0.35">
      <c r="B47" s="192" t="s">
        <v>101</v>
      </c>
      <c r="C47" s="224" t="s">
        <v>14</v>
      </c>
      <c r="D47" s="224" t="s">
        <v>14</v>
      </c>
      <c r="E47" s="224" t="s">
        <v>14</v>
      </c>
      <c r="F47" s="224" t="s">
        <v>14</v>
      </c>
      <c r="G47" s="224" t="s">
        <v>14</v>
      </c>
      <c r="H47" s="224" t="s">
        <v>14</v>
      </c>
      <c r="I47" s="224" t="s">
        <v>14</v>
      </c>
      <c r="J47" s="224" t="s">
        <v>14</v>
      </c>
      <c r="K47" s="224" t="s">
        <v>14</v>
      </c>
      <c r="L47" s="224" t="s">
        <v>14</v>
      </c>
      <c r="M47" s="224">
        <f t="shared" ref="M47:R47" si="46">+M35-SUM(M29:M34)</f>
        <v>0</v>
      </c>
      <c r="N47" s="224">
        <f t="shared" si="46"/>
        <v>-0.56013078137516459</v>
      </c>
      <c r="O47" s="224">
        <f t="shared" si="46"/>
        <v>0.32732242728116034</v>
      </c>
      <c r="P47" s="224">
        <f t="shared" si="46"/>
        <v>-0.20393260892410581</v>
      </c>
      <c r="Q47" s="224">
        <f t="shared" si="46"/>
        <v>-0.4536660940116235</v>
      </c>
      <c r="R47" s="224">
        <f t="shared" si="46"/>
        <v>0</v>
      </c>
      <c r="S47" s="224">
        <f t="shared" ref="S47" si="47">+S35-SUM(S29:S34)</f>
        <v>0</v>
      </c>
      <c r="T47" s="224">
        <f t="shared" ref="T47:X47" si="48">+T35-SUM(T29:T34)</f>
        <v>0</v>
      </c>
      <c r="U47" s="224">
        <f t="shared" si="48"/>
        <v>0.84987587662817532</v>
      </c>
      <c r="V47" s="224">
        <f t="shared" si="48"/>
        <v>0</v>
      </c>
      <c r="W47" s="224">
        <f t="shared" si="48"/>
        <v>0</v>
      </c>
      <c r="X47" s="224">
        <f t="shared" si="48"/>
        <v>0</v>
      </c>
      <c r="Y47" s="224">
        <f t="shared" ref="Y47:Z47" si="49">+Y35-SUM(Y29:Y34)</f>
        <v>0</v>
      </c>
      <c r="Z47" s="224">
        <f t="shared" si="49"/>
        <v>0</v>
      </c>
      <c r="AA47" s="224">
        <f t="shared" ref="AA47:AB47" si="50">+AA35-SUM(AA29:AA34)</f>
        <v>0</v>
      </c>
      <c r="AB47" s="224">
        <f t="shared" si="50"/>
        <v>0</v>
      </c>
      <c r="AL47" s="231"/>
    </row>
    <row r="48" spans="2:38" x14ac:dyDescent="0.35">
      <c r="B48" s="192" t="s">
        <v>102</v>
      </c>
      <c r="C48" s="224">
        <v>0</v>
      </c>
      <c r="D48" s="224">
        <v>0</v>
      </c>
      <c r="E48" s="224">
        <v>0</v>
      </c>
      <c r="F48" s="224">
        <v>0</v>
      </c>
      <c r="G48" s="224">
        <v>0</v>
      </c>
      <c r="H48" s="224">
        <v>0</v>
      </c>
      <c r="I48" s="224">
        <v>0</v>
      </c>
      <c r="J48" s="224">
        <v>0</v>
      </c>
      <c r="K48" s="224">
        <v>0</v>
      </c>
      <c r="L48" s="224">
        <v>9.9811276026716769</v>
      </c>
      <c r="M48" s="224">
        <v>0.42068296732406907</v>
      </c>
      <c r="N48" s="224">
        <v>9.0099840525681429E-4</v>
      </c>
      <c r="O48" s="224">
        <v>0.33136156566320096</v>
      </c>
      <c r="P48" s="224">
        <v>-0.32935734040302123</v>
      </c>
      <c r="Q48" s="224">
        <v>-8.4714697220533708E-3</v>
      </c>
      <c r="R48" s="224"/>
      <c r="S48" s="224"/>
      <c r="T48" s="224"/>
      <c r="U48" s="224"/>
      <c r="V48" s="224"/>
      <c r="W48" s="224"/>
      <c r="X48" s="224"/>
      <c r="Y48" s="224"/>
      <c r="Z48" s="224"/>
      <c r="AA48" s="224"/>
      <c r="AL48" s="231"/>
    </row>
    <row r="49" spans="3:38" x14ac:dyDescent="0.35">
      <c r="C49" s="286"/>
      <c r="D49" s="286"/>
      <c r="E49" s="286"/>
      <c r="F49" s="286"/>
      <c r="G49" s="286"/>
      <c r="H49" s="286"/>
      <c r="I49" s="286"/>
      <c r="J49" s="286"/>
      <c r="K49" s="286"/>
      <c r="L49" s="286"/>
      <c r="M49" s="286"/>
      <c r="AL49" s="231"/>
    </row>
    <row r="50" spans="3:38" x14ac:dyDescent="0.35">
      <c r="C50" s="286"/>
      <c r="D50" s="286"/>
      <c r="E50" s="286"/>
      <c r="F50" s="286"/>
      <c r="G50" s="286"/>
      <c r="H50" s="286"/>
      <c r="I50" s="286"/>
      <c r="J50" s="286"/>
      <c r="K50" s="286"/>
      <c r="L50" s="286"/>
      <c r="M50" s="286"/>
      <c r="AL50" s="231"/>
    </row>
    <row r="51" spans="3:38" x14ac:dyDescent="0.35">
      <c r="C51" s="286"/>
      <c r="D51" s="286"/>
      <c r="E51" s="286"/>
      <c r="F51" s="286"/>
      <c r="G51" s="286"/>
      <c r="H51" s="286"/>
      <c r="I51" s="286"/>
      <c r="J51" s="286"/>
      <c r="K51" s="286"/>
      <c r="L51" s="286"/>
      <c r="M51" s="286"/>
      <c r="AL51" s="231"/>
    </row>
    <row r="52" spans="3:38" x14ac:dyDescent="0.35">
      <c r="C52" s="260"/>
      <c r="D52" s="260"/>
      <c r="E52" s="260"/>
      <c r="F52" s="260"/>
      <c r="G52" s="260"/>
      <c r="H52" s="260"/>
      <c r="I52" s="260"/>
      <c r="J52" s="260"/>
      <c r="K52" s="260"/>
      <c r="L52" s="260"/>
      <c r="M52" s="260"/>
    </row>
    <row r="53" spans="3:38" x14ac:dyDescent="0.35">
      <c r="C53" s="260"/>
      <c r="D53" s="260"/>
      <c r="E53" s="260"/>
      <c r="F53" s="260"/>
      <c r="G53" s="260"/>
      <c r="H53" s="260"/>
      <c r="I53" s="260"/>
      <c r="J53" s="260"/>
      <c r="K53" s="260"/>
      <c r="L53" s="260"/>
      <c r="M53" s="260"/>
    </row>
    <row r="54" spans="3:38" x14ac:dyDescent="0.35">
      <c r="C54" s="260"/>
      <c r="D54" s="260"/>
      <c r="E54" s="260"/>
      <c r="F54" s="260"/>
      <c r="G54" s="260"/>
      <c r="H54" s="260"/>
      <c r="I54" s="260"/>
      <c r="J54" s="260"/>
      <c r="K54" s="260"/>
      <c r="L54" s="260"/>
      <c r="M54" s="260"/>
    </row>
    <row r="55" spans="3:38" x14ac:dyDescent="0.35">
      <c r="C55" s="260"/>
      <c r="D55" s="260"/>
      <c r="E55" s="260"/>
      <c r="F55" s="260"/>
      <c r="G55" s="260"/>
      <c r="H55" s="260"/>
      <c r="I55" s="260"/>
      <c r="J55" s="260"/>
      <c r="K55" s="260"/>
      <c r="L55" s="260"/>
      <c r="M55" s="260"/>
    </row>
    <row r="56" spans="3:38" x14ac:dyDescent="0.35">
      <c r="C56" s="260"/>
      <c r="D56" s="260"/>
      <c r="E56" s="260"/>
      <c r="F56" s="260"/>
      <c r="G56" s="260"/>
      <c r="H56" s="260"/>
      <c r="I56" s="260"/>
      <c r="J56" s="260"/>
      <c r="K56" s="260"/>
      <c r="L56" s="260"/>
      <c r="M56" s="260"/>
    </row>
    <row r="57" spans="3:38" x14ac:dyDescent="0.35">
      <c r="C57" s="269"/>
      <c r="D57" s="269"/>
      <c r="E57" s="269"/>
      <c r="F57" s="269"/>
      <c r="G57" s="269"/>
      <c r="H57" s="269"/>
      <c r="I57" s="269"/>
      <c r="J57" s="269"/>
      <c r="K57" s="269"/>
      <c r="L57" s="269"/>
      <c r="M57" s="269"/>
    </row>
    <row r="58" spans="3:38" x14ac:dyDescent="0.35">
      <c r="C58" s="269"/>
      <c r="D58" s="269"/>
      <c r="E58" s="269"/>
      <c r="F58" s="269"/>
      <c r="G58" s="269"/>
      <c r="H58" s="269"/>
      <c r="I58" s="269"/>
      <c r="J58" s="269"/>
      <c r="K58" s="269"/>
      <c r="L58" s="269"/>
      <c r="M58" s="269"/>
    </row>
    <row r="59" spans="3:38" x14ac:dyDescent="0.35">
      <c r="C59" s="260"/>
      <c r="D59" s="260"/>
      <c r="E59" s="260"/>
      <c r="F59" s="260"/>
      <c r="G59" s="260"/>
      <c r="H59" s="260"/>
      <c r="I59" s="260"/>
      <c r="J59" s="260"/>
      <c r="K59" s="260"/>
      <c r="L59" s="260"/>
      <c r="M59" s="260"/>
    </row>
    <row r="60" spans="3:38" x14ac:dyDescent="0.35">
      <c r="C60" s="260"/>
      <c r="D60" s="260"/>
      <c r="E60" s="260"/>
      <c r="F60" s="260"/>
      <c r="G60" s="260"/>
      <c r="H60" s="260"/>
      <c r="I60" s="260"/>
      <c r="J60" s="260"/>
      <c r="K60" s="260"/>
      <c r="L60" s="260"/>
      <c r="M60" s="260"/>
    </row>
    <row r="61" spans="3:38" x14ac:dyDescent="0.35">
      <c r="C61" s="260"/>
      <c r="D61" s="260"/>
      <c r="E61" s="260"/>
      <c r="F61" s="260"/>
      <c r="G61" s="260"/>
      <c r="H61" s="260"/>
      <c r="I61" s="260"/>
      <c r="J61" s="260"/>
      <c r="K61" s="260"/>
      <c r="L61" s="260"/>
      <c r="M61" s="260"/>
    </row>
    <row r="62" spans="3:38" x14ac:dyDescent="0.35">
      <c r="C62" s="260"/>
      <c r="D62" s="260"/>
      <c r="E62" s="260"/>
      <c r="F62" s="260"/>
      <c r="G62" s="260"/>
      <c r="H62" s="260"/>
      <c r="I62" s="260"/>
      <c r="J62" s="260"/>
      <c r="K62" s="260"/>
      <c r="L62" s="260"/>
      <c r="M62" s="260"/>
    </row>
    <row r="63" spans="3:38" x14ac:dyDescent="0.35">
      <c r="C63" s="269"/>
      <c r="D63" s="269"/>
      <c r="E63" s="269"/>
      <c r="F63" s="269"/>
      <c r="G63" s="269"/>
      <c r="H63" s="269"/>
      <c r="I63" s="269"/>
      <c r="J63" s="269"/>
      <c r="K63" s="269"/>
      <c r="L63" s="269"/>
      <c r="M63" s="269"/>
    </row>
    <row r="64" spans="3:38" x14ac:dyDescent="0.35">
      <c r="C64" s="269"/>
      <c r="D64" s="269"/>
      <c r="E64" s="269"/>
      <c r="F64" s="269"/>
      <c r="G64" s="269"/>
      <c r="H64" s="269"/>
      <c r="I64" s="269"/>
      <c r="J64" s="269"/>
      <c r="K64" s="269"/>
      <c r="L64" s="269"/>
      <c r="M64" s="269"/>
    </row>
    <row r="65" spans="3:13" x14ac:dyDescent="0.35">
      <c r="C65" s="308"/>
      <c r="D65" s="308"/>
      <c r="E65" s="308"/>
      <c r="F65" s="308"/>
      <c r="G65" s="308"/>
      <c r="H65" s="308"/>
      <c r="I65" s="308"/>
      <c r="J65" s="308"/>
      <c r="K65" s="308"/>
      <c r="L65" s="308"/>
      <c r="M65" s="308"/>
    </row>
    <row r="66" spans="3:13" x14ac:dyDescent="0.35">
      <c r="C66" s="235"/>
      <c r="D66" s="235"/>
      <c r="E66" s="235"/>
      <c r="F66" s="235"/>
      <c r="G66" s="235"/>
      <c r="H66" s="235"/>
      <c r="I66" s="235"/>
      <c r="J66" s="235"/>
      <c r="K66" s="235"/>
      <c r="L66" s="235"/>
      <c r="M66" s="235"/>
    </row>
    <row r="67" spans="3:13" x14ac:dyDescent="0.35">
      <c r="C67" s="309"/>
      <c r="D67" s="309"/>
      <c r="E67" s="309"/>
      <c r="F67" s="309"/>
      <c r="G67" s="309"/>
      <c r="H67" s="309"/>
      <c r="I67" s="309"/>
      <c r="J67" s="309"/>
      <c r="K67" s="309"/>
      <c r="L67" s="309"/>
      <c r="M67" s="309"/>
    </row>
    <row r="68" spans="3:13" x14ac:dyDescent="0.35">
      <c r="C68" s="309"/>
      <c r="D68" s="309"/>
      <c r="E68" s="309"/>
      <c r="F68" s="309"/>
      <c r="G68" s="309"/>
      <c r="H68" s="309"/>
      <c r="I68" s="309"/>
      <c r="J68" s="309"/>
      <c r="K68" s="309"/>
      <c r="L68" s="309"/>
      <c r="M68" s="309"/>
    </row>
    <row r="69" spans="3:13" x14ac:dyDescent="0.35">
      <c r="C69" s="97"/>
      <c r="D69" s="97"/>
      <c r="E69" s="97"/>
      <c r="F69" s="97"/>
      <c r="G69" s="97"/>
      <c r="H69" s="97"/>
      <c r="I69" s="97"/>
      <c r="J69" s="97"/>
      <c r="K69" s="97"/>
      <c r="L69" s="97"/>
      <c r="M69" s="97"/>
    </row>
    <row r="70" spans="3:13" x14ac:dyDescent="0.35">
      <c r="C70" s="97"/>
      <c r="D70" s="97"/>
      <c r="E70" s="97"/>
      <c r="F70" s="97"/>
      <c r="G70" s="97"/>
      <c r="H70" s="97"/>
      <c r="I70" s="97"/>
      <c r="J70" s="97"/>
      <c r="K70" s="97"/>
      <c r="L70" s="97"/>
      <c r="M70" s="97"/>
    </row>
    <row r="71" spans="3:13" x14ac:dyDescent="0.35">
      <c r="C71" s="97"/>
      <c r="D71" s="97"/>
      <c r="E71" s="97"/>
      <c r="F71" s="97"/>
      <c r="G71" s="97"/>
      <c r="H71" s="97"/>
      <c r="I71" s="97"/>
      <c r="J71" s="97"/>
      <c r="K71" s="97"/>
      <c r="L71" s="97"/>
      <c r="M71" s="97"/>
    </row>
    <row r="72" spans="3:13" x14ac:dyDescent="0.35">
      <c r="C72" s="97"/>
      <c r="D72" s="97"/>
      <c r="E72" s="97"/>
      <c r="F72" s="97"/>
      <c r="G72" s="97"/>
      <c r="H72" s="97"/>
      <c r="I72" s="97"/>
      <c r="J72" s="97"/>
      <c r="K72" s="97"/>
      <c r="L72" s="97"/>
      <c r="M72" s="97"/>
    </row>
    <row r="73" spans="3:13" x14ac:dyDescent="0.35">
      <c r="C73" s="245"/>
      <c r="D73" s="245"/>
      <c r="E73" s="245"/>
      <c r="F73" s="245"/>
      <c r="G73" s="245"/>
      <c r="H73" s="245"/>
      <c r="I73" s="245"/>
      <c r="J73" s="245"/>
      <c r="K73" s="245"/>
      <c r="L73" s="245"/>
      <c r="M73" s="245"/>
    </row>
    <row r="74" spans="3:13" x14ac:dyDescent="0.35">
      <c r="C74" s="245"/>
      <c r="D74" s="245"/>
      <c r="E74" s="245"/>
      <c r="F74" s="245"/>
      <c r="G74" s="245"/>
      <c r="H74" s="245"/>
      <c r="I74" s="245"/>
      <c r="J74" s="245"/>
      <c r="K74" s="245"/>
      <c r="L74" s="245"/>
      <c r="M74" s="245"/>
    </row>
    <row r="75" spans="3:13" x14ac:dyDescent="0.35">
      <c r="C75" s="101"/>
      <c r="D75" s="101"/>
      <c r="E75" s="101"/>
      <c r="F75" s="101"/>
      <c r="G75" s="101"/>
      <c r="H75" s="101"/>
      <c r="I75" s="101"/>
      <c r="J75" s="101"/>
      <c r="K75" s="101"/>
      <c r="L75" s="101"/>
      <c r="M75" s="101"/>
    </row>
    <row r="77" spans="3:13" x14ac:dyDescent="0.35">
      <c r="C77" s="260"/>
      <c r="D77" s="260"/>
      <c r="E77" s="260"/>
      <c r="F77" s="260"/>
      <c r="G77" s="260"/>
      <c r="H77" s="260"/>
      <c r="I77" s="260"/>
      <c r="J77" s="260"/>
      <c r="K77" s="260"/>
      <c r="L77" s="260"/>
      <c r="M77" s="260"/>
    </row>
    <row r="78" spans="3:13" x14ac:dyDescent="0.35">
      <c r="C78" s="269"/>
      <c r="D78" s="269"/>
      <c r="E78" s="269"/>
      <c r="F78" s="269"/>
      <c r="G78" s="269"/>
      <c r="H78" s="269"/>
      <c r="I78" s="269"/>
      <c r="J78" s="269"/>
      <c r="K78" s="269"/>
      <c r="L78" s="269"/>
      <c r="M78" s="269"/>
    </row>
    <row r="79" spans="3:13" x14ac:dyDescent="0.35">
      <c r="C79" s="260"/>
      <c r="D79" s="260"/>
      <c r="E79" s="260"/>
      <c r="F79" s="260"/>
      <c r="G79" s="260"/>
      <c r="H79" s="260"/>
      <c r="I79" s="260"/>
      <c r="J79" s="260"/>
      <c r="K79" s="260"/>
      <c r="L79" s="260"/>
      <c r="M79" s="260"/>
    </row>
    <row r="80" spans="3:13" x14ac:dyDescent="0.35">
      <c r="C80" s="270"/>
      <c r="D80" s="270"/>
      <c r="E80" s="270"/>
      <c r="F80" s="270"/>
      <c r="G80" s="270"/>
      <c r="H80" s="270"/>
      <c r="I80" s="270"/>
      <c r="J80" s="270"/>
      <c r="K80" s="270"/>
      <c r="L80" s="270"/>
      <c r="M80" s="270"/>
    </row>
    <row r="81" spans="3:13" x14ac:dyDescent="0.35">
      <c r="C81" s="260"/>
      <c r="D81" s="260"/>
      <c r="E81" s="260"/>
      <c r="F81" s="260"/>
      <c r="G81" s="260"/>
      <c r="H81" s="260"/>
      <c r="I81" s="260"/>
      <c r="J81" s="260"/>
      <c r="K81" s="260"/>
      <c r="L81" s="260"/>
      <c r="M81" s="260"/>
    </row>
    <row r="82" spans="3:13" x14ac:dyDescent="0.35">
      <c r="C82" s="260"/>
      <c r="D82" s="260"/>
      <c r="E82" s="260"/>
      <c r="F82" s="260"/>
      <c r="G82" s="260"/>
      <c r="H82" s="260"/>
      <c r="I82" s="260"/>
      <c r="J82" s="260"/>
      <c r="K82" s="260"/>
      <c r="L82" s="260"/>
      <c r="M82" s="260"/>
    </row>
    <row r="83" spans="3:13" x14ac:dyDescent="0.35">
      <c r="C83" s="260"/>
      <c r="D83" s="260"/>
      <c r="E83" s="260"/>
      <c r="F83" s="260"/>
      <c r="G83" s="260"/>
      <c r="H83" s="260"/>
      <c r="I83" s="260"/>
      <c r="J83" s="260"/>
      <c r="K83" s="260"/>
      <c r="L83" s="260"/>
      <c r="M83" s="260"/>
    </row>
    <row r="84" spans="3:13" x14ac:dyDescent="0.35">
      <c r="C84" s="260"/>
      <c r="D84" s="260"/>
      <c r="E84" s="260"/>
      <c r="F84" s="260"/>
      <c r="G84" s="260"/>
      <c r="H84" s="260"/>
      <c r="I84" s="260"/>
      <c r="J84" s="260"/>
      <c r="K84" s="260"/>
      <c r="L84" s="260"/>
      <c r="M84" s="260"/>
    </row>
    <row r="85" spans="3:13" x14ac:dyDescent="0.35">
      <c r="C85" s="260"/>
      <c r="D85" s="260"/>
      <c r="E85" s="260"/>
      <c r="F85" s="260"/>
      <c r="G85" s="260"/>
      <c r="H85" s="260"/>
      <c r="I85" s="260"/>
      <c r="J85" s="260"/>
      <c r="K85" s="260"/>
      <c r="L85" s="260"/>
      <c r="M85" s="260"/>
    </row>
    <row r="86" spans="3:13" x14ac:dyDescent="0.35">
      <c r="C86" s="260"/>
      <c r="D86" s="260"/>
      <c r="E86" s="260"/>
      <c r="F86" s="260"/>
      <c r="G86" s="260"/>
      <c r="H86" s="260"/>
      <c r="I86" s="260"/>
      <c r="J86" s="260"/>
      <c r="K86" s="260"/>
      <c r="L86" s="260"/>
      <c r="M86" s="260"/>
    </row>
    <row r="87" spans="3:13" x14ac:dyDescent="0.35">
      <c r="C87" s="260"/>
      <c r="D87" s="260"/>
      <c r="E87" s="260"/>
      <c r="F87" s="260"/>
      <c r="G87" s="260"/>
      <c r="H87" s="260"/>
      <c r="I87" s="260"/>
      <c r="J87" s="260"/>
      <c r="K87" s="260"/>
      <c r="L87" s="260"/>
      <c r="M87" s="260"/>
    </row>
    <row r="88" spans="3:13" x14ac:dyDescent="0.35">
      <c r="C88" s="260"/>
      <c r="D88" s="260"/>
      <c r="E88" s="260"/>
      <c r="F88" s="260"/>
      <c r="G88" s="260"/>
      <c r="H88" s="260"/>
      <c r="I88" s="260"/>
      <c r="J88" s="260"/>
      <c r="K88" s="260"/>
      <c r="L88" s="260"/>
      <c r="M88" s="260"/>
    </row>
    <row r="89" spans="3:13" x14ac:dyDescent="0.35">
      <c r="C89" s="260"/>
      <c r="D89" s="260"/>
      <c r="E89" s="260"/>
      <c r="F89" s="260"/>
      <c r="G89" s="260"/>
      <c r="H89" s="260"/>
      <c r="I89" s="260"/>
      <c r="J89" s="260"/>
      <c r="K89" s="260"/>
      <c r="L89" s="260"/>
      <c r="M89" s="260"/>
    </row>
    <row r="90" spans="3:13" x14ac:dyDescent="0.35">
      <c r="C90" s="260"/>
      <c r="D90" s="260"/>
      <c r="E90" s="260"/>
      <c r="F90" s="260"/>
      <c r="G90" s="260"/>
      <c r="H90" s="260"/>
      <c r="I90" s="260"/>
      <c r="J90" s="260"/>
      <c r="K90" s="260"/>
      <c r="L90" s="260"/>
      <c r="M90" s="260"/>
    </row>
    <row r="91" spans="3:13" x14ac:dyDescent="0.35">
      <c r="C91" s="269"/>
      <c r="D91" s="269"/>
      <c r="E91" s="269"/>
      <c r="F91" s="269"/>
      <c r="G91" s="269"/>
      <c r="H91" s="269"/>
      <c r="I91" s="269"/>
      <c r="J91" s="269"/>
      <c r="K91" s="269"/>
      <c r="L91" s="269"/>
      <c r="M91" s="269"/>
    </row>
    <row r="92" spans="3:13" x14ac:dyDescent="0.35">
      <c r="C92" s="269"/>
      <c r="D92" s="269"/>
      <c r="E92" s="269"/>
      <c r="F92" s="269"/>
      <c r="G92" s="269"/>
      <c r="H92" s="269"/>
      <c r="I92" s="269"/>
      <c r="J92" s="269"/>
      <c r="K92" s="269"/>
      <c r="L92" s="269"/>
      <c r="M92" s="269"/>
    </row>
    <row r="93" spans="3:13" x14ac:dyDescent="0.35">
      <c r="C93" s="269"/>
      <c r="D93" s="269"/>
      <c r="E93" s="269"/>
      <c r="F93" s="269"/>
      <c r="G93" s="269"/>
      <c r="H93" s="269"/>
      <c r="I93" s="269"/>
      <c r="J93" s="269"/>
      <c r="K93" s="269"/>
      <c r="L93" s="269"/>
      <c r="M93" s="269"/>
    </row>
    <row r="94" spans="3:13" x14ac:dyDescent="0.35">
      <c r="C94" s="260"/>
      <c r="D94" s="260"/>
      <c r="E94" s="260"/>
      <c r="F94" s="260"/>
      <c r="G94" s="260"/>
      <c r="H94" s="260"/>
      <c r="I94" s="260"/>
      <c r="J94" s="260"/>
      <c r="K94" s="260"/>
      <c r="L94" s="260"/>
      <c r="M94" s="260"/>
    </row>
    <row r="95" spans="3:13" x14ac:dyDescent="0.35">
      <c r="C95" s="270"/>
      <c r="D95" s="270"/>
      <c r="E95" s="270"/>
      <c r="F95" s="270"/>
      <c r="G95" s="270"/>
      <c r="H95" s="270"/>
      <c r="I95" s="270"/>
      <c r="J95" s="270"/>
      <c r="K95" s="270"/>
      <c r="L95" s="270"/>
      <c r="M95" s="270"/>
    </row>
    <row r="96" spans="3:13" x14ac:dyDescent="0.35">
      <c r="C96" s="269"/>
      <c r="D96" s="269"/>
      <c r="E96" s="269"/>
      <c r="F96" s="269"/>
      <c r="G96" s="269"/>
      <c r="H96" s="269"/>
      <c r="I96" s="269"/>
      <c r="J96" s="269"/>
      <c r="K96" s="269"/>
      <c r="L96" s="269"/>
      <c r="M96" s="269"/>
    </row>
    <row r="97" spans="3:13" x14ac:dyDescent="0.35">
      <c r="C97" s="260"/>
      <c r="D97" s="260"/>
      <c r="E97" s="260"/>
      <c r="F97" s="260"/>
      <c r="G97" s="260"/>
      <c r="H97" s="260"/>
      <c r="I97" s="260"/>
      <c r="J97" s="260"/>
      <c r="K97" s="260"/>
      <c r="L97" s="260"/>
      <c r="M97" s="260"/>
    </row>
    <row r="98" spans="3:13" x14ac:dyDescent="0.35">
      <c r="C98" s="260"/>
      <c r="D98" s="260"/>
      <c r="E98" s="260"/>
      <c r="F98" s="260"/>
      <c r="G98" s="260"/>
      <c r="H98" s="260"/>
      <c r="I98" s="260"/>
      <c r="J98" s="260"/>
      <c r="K98" s="260"/>
      <c r="L98" s="260"/>
      <c r="M98" s="260"/>
    </row>
    <row r="99" spans="3:13" x14ac:dyDescent="0.35">
      <c r="C99" s="269"/>
      <c r="D99" s="269"/>
      <c r="E99" s="269"/>
      <c r="F99" s="269"/>
      <c r="G99" s="269"/>
      <c r="H99" s="269"/>
      <c r="I99" s="269"/>
      <c r="J99" s="269"/>
      <c r="K99" s="269"/>
      <c r="L99" s="269"/>
      <c r="M99" s="269"/>
    </row>
    <row r="100" spans="3:13" x14ac:dyDescent="0.35">
      <c r="C100" s="269"/>
      <c r="D100" s="269"/>
      <c r="E100" s="269"/>
      <c r="F100" s="269"/>
      <c r="G100" s="269"/>
      <c r="H100" s="269"/>
      <c r="I100" s="269"/>
      <c r="J100" s="269"/>
      <c r="K100" s="269"/>
      <c r="L100" s="269"/>
      <c r="M100" s="269"/>
    </row>
    <row r="101" spans="3:13" x14ac:dyDescent="0.35">
      <c r="C101" s="260"/>
      <c r="D101" s="260"/>
      <c r="E101" s="260"/>
      <c r="F101" s="260"/>
      <c r="G101" s="260"/>
      <c r="H101" s="260"/>
      <c r="I101" s="260"/>
      <c r="J101" s="260"/>
      <c r="K101" s="260"/>
      <c r="L101" s="260"/>
      <c r="M101" s="260"/>
    </row>
    <row r="102" spans="3:13" x14ac:dyDescent="0.35">
      <c r="C102" s="270"/>
      <c r="D102" s="270"/>
      <c r="E102" s="270"/>
      <c r="F102" s="270"/>
      <c r="G102" s="270"/>
      <c r="H102" s="270"/>
      <c r="I102" s="270"/>
      <c r="J102" s="270"/>
      <c r="K102" s="270"/>
      <c r="L102" s="270"/>
      <c r="M102" s="270"/>
    </row>
    <row r="103" spans="3:13" x14ac:dyDescent="0.35">
      <c r="C103" s="269"/>
      <c r="D103" s="269"/>
      <c r="E103" s="269"/>
      <c r="F103" s="269"/>
      <c r="G103" s="269"/>
      <c r="H103" s="269"/>
      <c r="I103" s="269"/>
      <c r="J103" s="269"/>
      <c r="K103" s="269"/>
      <c r="L103" s="269"/>
      <c r="M103" s="269"/>
    </row>
    <row r="104" spans="3:13" x14ac:dyDescent="0.35">
      <c r="C104" s="260"/>
      <c r="D104" s="260"/>
      <c r="E104" s="260"/>
      <c r="F104" s="260"/>
      <c r="G104" s="260"/>
      <c r="H104" s="260"/>
      <c r="I104" s="260"/>
      <c r="J104" s="260"/>
      <c r="K104" s="260"/>
      <c r="L104" s="260"/>
      <c r="M104" s="260"/>
    </row>
    <row r="105" spans="3:13" x14ac:dyDescent="0.35">
      <c r="C105" s="260"/>
      <c r="D105" s="260"/>
      <c r="E105" s="260"/>
      <c r="F105" s="260"/>
      <c r="G105" s="260"/>
      <c r="H105" s="260"/>
      <c r="I105" s="260"/>
      <c r="J105" s="260"/>
      <c r="K105" s="260"/>
      <c r="L105" s="260"/>
      <c r="M105" s="260"/>
    </row>
    <row r="106" spans="3:13" x14ac:dyDescent="0.35">
      <c r="C106" s="269"/>
      <c r="D106" s="269"/>
      <c r="E106" s="269"/>
      <c r="F106" s="269"/>
      <c r="G106" s="269"/>
      <c r="H106" s="269"/>
      <c r="I106" s="269"/>
      <c r="J106" s="269"/>
      <c r="K106" s="269"/>
      <c r="L106" s="269"/>
      <c r="M106" s="269"/>
    </row>
    <row r="107" spans="3:13" x14ac:dyDescent="0.35">
      <c r="C107" s="269"/>
      <c r="D107" s="269"/>
      <c r="E107" s="269"/>
      <c r="F107" s="269"/>
      <c r="G107" s="269"/>
      <c r="H107" s="269"/>
      <c r="I107" s="269"/>
      <c r="J107" s="269"/>
      <c r="K107" s="269"/>
      <c r="L107" s="269"/>
      <c r="M107" s="269"/>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21DF3-4815-4063-B7BB-3BD74D6EA2FA}">
  <sheetPr>
    <tabColor rgb="FF384B77"/>
  </sheetPr>
  <dimension ref="B1:BF110"/>
  <sheetViews>
    <sheetView showGridLines="0" zoomScale="80" zoomScaleNormal="80" workbookViewId="0">
      <pane xSplit="11" ySplit="3" topLeftCell="P28" activePane="bottomRight" state="frozen"/>
      <selection pane="topRight" activeCell="B2" sqref="B2"/>
      <selection pane="bottomLeft" activeCell="B2" sqref="B2"/>
      <selection pane="bottomRight" activeCell="B63" sqref="B63"/>
    </sheetView>
  </sheetViews>
  <sheetFormatPr defaultColWidth="10.54296875" defaultRowHeight="14.5" x14ac:dyDescent="0.35"/>
  <cols>
    <col min="1" max="1" width="5.54296875" customWidth="1"/>
    <col min="2" max="2" width="33.453125" customWidth="1"/>
    <col min="3" max="4" width="9.1796875" customWidth="1"/>
    <col min="5" max="10" width="9.1796875" hidden="1" customWidth="1"/>
    <col min="11" max="11" width="9.1796875" customWidth="1"/>
    <col min="12" max="13" width="12" style="231" bestFit="1" customWidth="1"/>
    <col min="14" max="14" width="14.453125" style="231" bestFit="1" customWidth="1"/>
    <col min="15" max="19" width="10.54296875" style="231"/>
    <col min="20" max="20" width="8.54296875" style="231" customWidth="1"/>
    <col min="21" max="22" width="14.453125" style="231" bestFit="1" customWidth="1"/>
    <col min="23" max="23" width="9.7265625" style="231" customWidth="1"/>
    <col min="24" max="58" width="10.54296875" style="231"/>
  </cols>
  <sheetData>
    <row r="1" spans="2:36" ht="5.15" customHeight="1" x14ac:dyDescent="0.35"/>
    <row r="2" spans="2:36" ht="30" customHeight="1" x14ac:dyDescent="0.35">
      <c r="B2" s="168" t="s">
        <v>93</v>
      </c>
      <c r="C2" s="168"/>
      <c r="D2" s="168"/>
      <c r="E2" s="168"/>
      <c r="F2" s="168"/>
      <c r="G2" s="168"/>
      <c r="H2" s="168"/>
      <c r="I2" s="168"/>
      <c r="J2" s="168"/>
      <c r="K2" s="168"/>
      <c r="L2" s="232"/>
      <c r="M2" s="232"/>
      <c r="N2" s="232"/>
      <c r="T2" s="232"/>
      <c r="U2" s="232"/>
      <c r="V2" s="232"/>
      <c r="X2" s="233"/>
      <c r="Y2" s="233"/>
      <c r="Z2" s="233"/>
      <c r="AA2" s="233"/>
      <c r="AD2" s="232"/>
      <c r="AE2" s="232"/>
      <c r="AF2" s="232"/>
    </row>
    <row r="3" spans="2:36" x14ac:dyDescent="0.35">
      <c r="B3" s="162" t="s">
        <v>510</v>
      </c>
      <c r="C3" s="162"/>
      <c r="D3" s="162"/>
      <c r="E3" s="162"/>
      <c r="F3" s="162"/>
      <c r="G3" s="162"/>
      <c r="H3" s="162"/>
      <c r="I3" s="162"/>
      <c r="J3" s="162"/>
      <c r="K3" s="162"/>
      <c r="L3" s="236">
        <v>2018</v>
      </c>
      <c r="M3" s="236">
        <v>2019</v>
      </c>
      <c r="N3" s="236">
        <v>2020</v>
      </c>
      <c r="O3" s="236">
        <v>2021</v>
      </c>
      <c r="P3" s="236">
        <v>2022</v>
      </c>
      <c r="Q3" s="237">
        <v>2023</v>
      </c>
      <c r="R3" s="238">
        <v>2024</v>
      </c>
      <c r="T3" s="239" t="s">
        <v>3</v>
      </c>
      <c r="U3" s="239" t="s">
        <v>4</v>
      </c>
      <c r="V3" s="239" t="s">
        <v>5</v>
      </c>
      <c r="W3" s="239">
        <v>2023</v>
      </c>
      <c r="X3" s="240" t="s">
        <v>6</v>
      </c>
      <c r="Y3" s="240" t="s">
        <v>7</v>
      </c>
      <c r="Z3" s="240" t="s">
        <v>8</v>
      </c>
      <c r="AA3" s="240">
        <v>2024</v>
      </c>
      <c r="AC3" s="239" t="s">
        <v>3</v>
      </c>
      <c r="AD3" s="239" t="s">
        <v>20</v>
      </c>
      <c r="AE3" s="239" t="s">
        <v>21</v>
      </c>
      <c r="AF3" s="239" t="s">
        <v>22</v>
      </c>
      <c r="AG3" s="240" t="s">
        <v>6</v>
      </c>
      <c r="AH3" s="240" t="s">
        <v>23</v>
      </c>
      <c r="AI3" s="240" t="s">
        <v>24</v>
      </c>
      <c r="AJ3" s="240" t="s">
        <v>25</v>
      </c>
    </row>
    <row r="4" spans="2:36" x14ac:dyDescent="0.35">
      <c r="B4" s="34" t="s">
        <v>186</v>
      </c>
      <c r="C4" s="34"/>
      <c r="D4" s="34"/>
      <c r="E4" s="34"/>
      <c r="F4" s="34"/>
      <c r="G4" s="34"/>
      <c r="H4" s="34"/>
      <c r="I4" s="34"/>
      <c r="J4" s="34"/>
      <c r="K4" s="34"/>
      <c r="L4" s="310">
        <v>3391.758298085585</v>
      </c>
      <c r="M4" s="310">
        <v>3410.0943551038754</v>
      </c>
      <c r="N4" s="310">
        <v>3442.5056638810624</v>
      </c>
      <c r="O4" s="310">
        <v>2767.9538515043259</v>
      </c>
      <c r="P4" s="310">
        <v>3776.5882677225227</v>
      </c>
      <c r="Q4" s="310">
        <f t="shared" ref="Q4:Q14" si="0">W4</f>
        <v>4544.1011726719134</v>
      </c>
      <c r="R4" s="310">
        <f t="shared" ref="R4:R14" si="1">AA4</f>
        <v>4348.5765543641191</v>
      </c>
      <c r="T4" s="473">
        <v>1495.7108078669548</v>
      </c>
      <c r="U4" s="310">
        <v>2480.673259881652</v>
      </c>
      <c r="V4" s="310">
        <v>3328.362787509795</v>
      </c>
      <c r="W4" s="310">
        <v>4544.1011726719134</v>
      </c>
      <c r="X4" s="310">
        <v>1148.7898810090874</v>
      </c>
      <c r="Y4" s="310">
        <v>2284.2351805112166</v>
      </c>
      <c r="Z4" s="310">
        <v>3317.7787542244469</v>
      </c>
      <c r="AA4" s="310">
        <v>4348.5765543641191</v>
      </c>
      <c r="AC4" s="310">
        <f t="shared" ref="AC4:AC14" si="2">T4</f>
        <v>1495.7108078669548</v>
      </c>
      <c r="AD4" s="310">
        <f t="shared" ref="AD4:AI14" si="3">U4-T4</f>
        <v>984.96245201469719</v>
      </c>
      <c r="AE4" s="310">
        <f t="shared" si="3"/>
        <v>847.68952762814297</v>
      </c>
      <c r="AF4" s="310">
        <f t="shared" si="3"/>
        <v>1215.7383851621184</v>
      </c>
      <c r="AG4" s="310">
        <f t="shared" ref="AG4:AG14" si="4">X4</f>
        <v>1148.7898810090874</v>
      </c>
      <c r="AH4" s="310">
        <f t="shared" si="3"/>
        <v>1135.4452995021293</v>
      </c>
      <c r="AI4" s="310">
        <f t="shared" si="3"/>
        <v>1033.5435737132302</v>
      </c>
      <c r="AJ4" s="310">
        <f t="shared" ref="AJ4:AJ14" si="5">AA4-Z4</f>
        <v>1030.7978001396723</v>
      </c>
    </row>
    <row r="5" spans="2:36" x14ac:dyDescent="0.35">
      <c r="B5" s="135" t="s">
        <v>187</v>
      </c>
      <c r="C5" s="135"/>
      <c r="D5" s="135"/>
      <c r="E5" s="135"/>
      <c r="F5" s="135"/>
      <c r="G5" s="135"/>
      <c r="H5" s="135"/>
      <c r="I5" s="135"/>
      <c r="J5" s="135"/>
      <c r="K5" s="135"/>
      <c r="L5" s="311">
        <v>991.56743285027346</v>
      </c>
      <c r="M5" s="311">
        <v>961.1130593459352</v>
      </c>
      <c r="N5" s="311">
        <v>1009.9973451089222</v>
      </c>
      <c r="O5" s="311">
        <v>973.27142721890903</v>
      </c>
      <c r="P5" s="311">
        <v>1255.3311908077828</v>
      </c>
      <c r="Q5" s="311">
        <f t="shared" si="0"/>
        <v>1339.7243584275041</v>
      </c>
      <c r="R5" s="311">
        <f t="shared" si="1"/>
        <v>1289.1192781369559</v>
      </c>
      <c r="T5" s="488">
        <v>307.78020843207804</v>
      </c>
      <c r="U5" s="311">
        <v>635.71744785140402</v>
      </c>
      <c r="V5" s="311">
        <v>958.96677615075509</v>
      </c>
      <c r="W5" s="311">
        <v>1339.7243584275041</v>
      </c>
      <c r="X5" s="311">
        <v>314.40789359974599</v>
      </c>
      <c r="Y5" s="311">
        <v>644.47453571084623</v>
      </c>
      <c r="Z5" s="311">
        <v>952.99866283075619</v>
      </c>
      <c r="AA5" s="311">
        <v>1289.1192781369559</v>
      </c>
      <c r="AC5" s="311">
        <f t="shared" si="2"/>
        <v>307.78020843207804</v>
      </c>
      <c r="AD5" s="311">
        <f t="shared" si="3"/>
        <v>327.93723941932598</v>
      </c>
      <c r="AE5" s="311">
        <f t="shared" si="3"/>
        <v>323.24932829935108</v>
      </c>
      <c r="AF5" s="311">
        <f t="shared" si="3"/>
        <v>380.75758227674896</v>
      </c>
      <c r="AG5" s="311">
        <f t="shared" si="4"/>
        <v>314.40789359974599</v>
      </c>
      <c r="AH5" s="311">
        <f t="shared" si="3"/>
        <v>330.06664211110024</v>
      </c>
      <c r="AI5" s="311">
        <f t="shared" si="3"/>
        <v>308.52412711990996</v>
      </c>
      <c r="AJ5" s="311">
        <f t="shared" si="5"/>
        <v>336.12061530619974</v>
      </c>
    </row>
    <row r="6" spans="2:36" x14ac:dyDescent="0.35">
      <c r="B6" s="136" t="s">
        <v>188</v>
      </c>
      <c r="C6" s="136"/>
      <c r="D6" s="136"/>
      <c r="E6" s="136"/>
      <c r="F6" s="136"/>
      <c r="G6" s="136"/>
      <c r="H6" s="136"/>
      <c r="I6" s="136"/>
      <c r="J6" s="136"/>
      <c r="K6" s="136"/>
      <c r="L6" s="311">
        <v>-108.70099050274985</v>
      </c>
      <c r="M6" s="311">
        <v>-310.89267472333734</v>
      </c>
      <c r="N6" s="311">
        <v>-653.92004068570873</v>
      </c>
      <c r="O6" s="311">
        <v>-553.01161522570897</v>
      </c>
      <c r="P6" s="311">
        <v>-306.23752572845189</v>
      </c>
      <c r="Q6" s="311">
        <f t="shared" si="0"/>
        <v>-321.01013197494706</v>
      </c>
      <c r="R6" s="311">
        <f t="shared" si="1"/>
        <v>-192.32166212656801</v>
      </c>
      <c r="T6" s="488">
        <v>148.77226663095499</v>
      </c>
      <c r="U6" s="311">
        <v>119.46134593895198</v>
      </c>
      <c r="V6" s="311">
        <v>-318.96350404049508</v>
      </c>
      <c r="W6" s="311">
        <v>-321.01013197494706</v>
      </c>
      <c r="X6" s="311">
        <v>-10.000069702351004</v>
      </c>
      <c r="Y6" s="311">
        <v>-171.80489696942803</v>
      </c>
      <c r="Z6" s="311">
        <v>-215.62847781589304</v>
      </c>
      <c r="AA6" s="311">
        <v>-192.32166212656801</v>
      </c>
      <c r="AC6" s="311">
        <f t="shared" si="2"/>
        <v>148.77226663095499</v>
      </c>
      <c r="AD6" s="311">
        <f t="shared" si="3"/>
        <v>-29.310920692003009</v>
      </c>
      <c r="AE6" s="311">
        <f t="shared" si="3"/>
        <v>-438.42484997944706</v>
      </c>
      <c r="AF6" s="311">
        <f t="shared" si="3"/>
        <v>-2.0466279344519762</v>
      </c>
      <c r="AG6" s="311">
        <f t="shared" si="4"/>
        <v>-10.000069702351004</v>
      </c>
      <c r="AH6" s="311">
        <f t="shared" si="3"/>
        <v>-161.80482726707703</v>
      </c>
      <c r="AI6" s="311">
        <f t="shared" si="3"/>
        <v>-43.823580846465006</v>
      </c>
      <c r="AJ6" s="311">
        <f t="shared" si="5"/>
        <v>23.30681568932502</v>
      </c>
    </row>
    <row r="7" spans="2:36" x14ac:dyDescent="0.35">
      <c r="B7" s="137" t="s">
        <v>189</v>
      </c>
      <c r="C7" s="137"/>
      <c r="D7" s="137"/>
      <c r="E7" s="137"/>
      <c r="F7" s="137"/>
      <c r="G7" s="137"/>
      <c r="H7" s="137"/>
      <c r="I7" s="137"/>
      <c r="J7" s="137"/>
      <c r="K7" s="137"/>
      <c r="L7" s="310">
        <v>882.86644234752373</v>
      </c>
      <c r="M7" s="310">
        <v>650.22038462259786</v>
      </c>
      <c r="N7" s="310">
        <v>356.07730442321349</v>
      </c>
      <c r="O7" s="310">
        <v>420.25981199320017</v>
      </c>
      <c r="P7" s="310">
        <v>949.093665079331</v>
      </c>
      <c r="Q7" s="310">
        <f t="shared" si="0"/>
        <v>1018.714226452557</v>
      </c>
      <c r="R7" s="310">
        <f t="shared" si="1"/>
        <v>1096.7976160103879</v>
      </c>
      <c r="T7" s="489">
        <v>456.55247506303306</v>
      </c>
      <c r="U7" s="310">
        <v>755.17879379035594</v>
      </c>
      <c r="V7" s="310">
        <v>640.00327211026001</v>
      </c>
      <c r="W7" s="310">
        <v>1018.714226452557</v>
      </c>
      <c r="X7" s="310">
        <v>304.40782389739496</v>
      </c>
      <c r="Y7" s="310">
        <v>472.66963874141823</v>
      </c>
      <c r="Z7" s="310">
        <v>737.37018501486318</v>
      </c>
      <c r="AA7" s="310">
        <v>1096.7976160103879</v>
      </c>
      <c r="AC7" s="310">
        <f t="shared" si="2"/>
        <v>456.55247506303306</v>
      </c>
      <c r="AD7" s="310">
        <f t="shared" si="3"/>
        <v>298.62631872732288</v>
      </c>
      <c r="AE7" s="310">
        <f t="shared" si="3"/>
        <v>-115.17552168009593</v>
      </c>
      <c r="AF7" s="310">
        <f t="shared" si="3"/>
        <v>378.71095434229699</v>
      </c>
      <c r="AG7" s="310">
        <f t="shared" si="4"/>
        <v>304.40782389739496</v>
      </c>
      <c r="AH7" s="310">
        <f t="shared" si="3"/>
        <v>168.26181484402326</v>
      </c>
      <c r="AI7" s="310">
        <f t="shared" si="3"/>
        <v>264.70054627344496</v>
      </c>
      <c r="AJ7" s="310">
        <f t="shared" si="5"/>
        <v>359.42743099552467</v>
      </c>
    </row>
    <row r="8" spans="2:36" x14ac:dyDescent="0.35">
      <c r="B8" s="8" t="s">
        <v>190</v>
      </c>
      <c r="C8" s="8"/>
      <c r="D8" s="8"/>
      <c r="E8" s="8"/>
      <c r="F8" s="8"/>
      <c r="G8" s="8"/>
      <c r="H8" s="8"/>
      <c r="I8" s="8"/>
      <c r="J8" s="8"/>
      <c r="K8" s="8"/>
      <c r="L8" s="312">
        <v>0</v>
      </c>
      <c r="M8" s="311">
        <v>17.055812625326219</v>
      </c>
      <c r="N8" s="311">
        <v>2.563960278406781</v>
      </c>
      <c r="O8" s="311">
        <v>68.395206470397</v>
      </c>
      <c r="P8" s="311">
        <v>186.12315538201497</v>
      </c>
      <c r="Q8" s="311">
        <f t="shared" si="0"/>
        <v>26.435202801905</v>
      </c>
      <c r="R8" s="311">
        <f t="shared" si="1"/>
        <v>76.890444147336012</v>
      </c>
      <c r="T8" s="488">
        <v>13.309610244759002</v>
      </c>
      <c r="U8" s="311">
        <v>5.9534883465849999</v>
      </c>
      <c r="V8" s="311">
        <v>9.0821603895229988</v>
      </c>
      <c r="W8" s="311">
        <v>26.435202801905</v>
      </c>
      <c r="X8" s="311">
        <v>20.637134521644001</v>
      </c>
      <c r="Y8" s="311">
        <v>35.207030058545996</v>
      </c>
      <c r="Z8" s="311">
        <v>53.700378269612997</v>
      </c>
      <c r="AA8" s="311">
        <v>76.890444147336012</v>
      </c>
      <c r="AC8" s="311">
        <f t="shared" si="2"/>
        <v>13.309610244759002</v>
      </c>
      <c r="AD8" s="311">
        <f t="shared" si="3"/>
        <v>-7.3561218981740017</v>
      </c>
      <c r="AE8" s="311">
        <f t="shared" si="3"/>
        <v>3.1286720429379988</v>
      </c>
      <c r="AF8" s="311">
        <f t="shared" si="3"/>
        <v>17.353042412382003</v>
      </c>
      <c r="AG8" s="311">
        <f t="shared" si="4"/>
        <v>20.637134521644001</v>
      </c>
      <c r="AH8" s="311">
        <f t="shared" si="3"/>
        <v>14.569895536901996</v>
      </c>
      <c r="AI8" s="311">
        <f t="shared" si="3"/>
        <v>18.493348211067001</v>
      </c>
      <c r="AJ8" s="311">
        <f t="shared" si="5"/>
        <v>23.190065877723015</v>
      </c>
    </row>
    <row r="9" spans="2:36" x14ac:dyDescent="0.35">
      <c r="B9" s="137" t="s">
        <v>191</v>
      </c>
      <c r="C9" s="137"/>
      <c r="D9" s="137"/>
      <c r="E9" s="137"/>
      <c r="F9" s="137"/>
      <c r="G9" s="137"/>
      <c r="H9" s="137"/>
      <c r="I9" s="137"/>
      <c r="J9" s="137"/>
      <c r="K9" s="137"/>
      <c r="L9" s="310">
        <v>2508.8918557380612</v>
      </c>
      <c r="M9" s="310">
        <v>2776.9297831066037</v>
      </c>
      <c r="N9" s="310">
        <v>3088.9923197362546</v>
      </c>
      <c r="O9" s="310">
        <v>2416.0892459815182</v>
      </c>
      <c r="P9" s="310">
        <v>3014.4803036552053</v>
      </c>
      <c r="Q9" s="310">
        <f t="shared" si="0"/>
        <v>3551.8221490212582</v>
      </c>
      <c r="R9" s="310">
        <f t="shared" si="1"/>
        <v>3328.6693825010661</v>
      </c>
      <c r="T9" s="473">
        <v>1052</v>
      </c>
      <c r="U9" s="310">
        <v>1731.4479544378792</v>
      </c>
      <c r="V9" s="310">
        <v>2697.4416757890576</v>
      </c>
      <c r="W9" s="310">
        <v>3551.8221490212582</v>
      </c>
      <c r="X9" s="310">
        <v>865.01919163333719</v>
      </c>
      <c r="Y9" s="310">
        <v>1846.7725718283421</v>
      </c>
      <c r="Z9" s="310">
        <v>2634.1089474791961</v>
      </c>
      <c r="AA9" s="310">
        <v>3328.6693825010661</v>
      </c>
      <c r="AC9" s="310">
        <f t="shared" si="2"/>
        <v>1052</v>
      </c>
      <c r="AD9" s="310">
        <f t="shared" si="3"/>
        <v>679.44795443787916</v>
      </c>
      <c r="AE9" s="310">
        <f t="shared" si="3"/>
        <v>965.99372135117846</v>
      </c>
      <c r="AF9" s="310">
        <f t="shared" si="3"/>
        <v>854.38047323220053</v>
      </c>
      <c r="AG9" s="310">
        <f t="shared" si="4"/>
        <v>865.01919163333719</v>
      </c>
      <c r="AH9" s="310">
        <f t="shared" si="3"/>
        <v>981.75338019500487</v>
      </c>
      <c r="AI9" s="310">
        <f t="shared" si="3"/>
        <v>787.33637565085405</v>
      </c>
      <c r="AJ9" s="310">
        <f t="shared" si="5"/>
        <v>694.56043502187003</v>
      </c>
    </row>
    <row r="10" spans="2:36" x14ac:dyDescent="0.35">
      <c r="B10" s="9" t="s">
        <v>103</v>
      </c>
      <c r="C10" s="143"/>
      <c r="D10" s="143"/>
      <c r="E10" s="143"/>
      <c r="F10" s="143"/>
      <c r="G10" s="143"/>
      <c r="H10" s="143"/>
      <c r="I10" s="143"/>
      <c r="J10" s="143"/>
      <c r="K10" s="143"/>
      <c r="L10" s="320">
        <f>EDPR!T15</f>
        <v>1299.9100000000001</v>
      </c>
      <c r="M10" s="320">
        <f>EDPR!U15</f>
        <v>1651.42</v>
      </c>
      <c r="N10" s="320">
        <f>EDPR!V15</f>
        <v>1654.73</v>
      </c>
      <c r="O10" s="320">
        <f>EDPR!W15</f>
        <v>1760.04</v>
      </c>
      <c r="P10" s="320">
        <v>2157.2075855805233</v>
      </c>
      <c r="Q10" s="320">
        <f t="shared" si="0"/>
        <v>1834.671284905507</v>
      </c>
      <c r="R10" s="320">
        <f t="shared" si="1"/>
        <v>1536.5787294110021</v>
      </c>
      <c r="S10" s="258"/>
      <c r="T10" s="474">
        <v>448</v>
      </c>
      <c r="U10" s="320">
        <v>754.10905707171116</v>
      </c>
      <c r="V10" s="320">
        <v>1426.5471261984594</v>
      </c>
      <c r="W10" s="320">
        <v>1834.671284905507</v>
      </c>
      <c r="X10" s="320">
        <v>453.76879054719228</v>
      </c>
      <c r="Y10" s="320">
        <v>967.60650085633631</v>
      </c>
      <c r="Z10" s="320">
        <v>1294.2953701695551</v>
      </c>
      <c r="AA10" s="320">
        <v>1536.5787294110021</v>
      </c>
      <c r="AB10" s="258"/>
      <c r="AC10" s="320">
        <f t="shared" si="2"/>
        <v>448</v>
      </c>
      <c r="AD10" s="320">
        <f t="shared" si="3"/>
        <v>306.10905707171116</v>
      </c>
      <c r="AE10" s="320">
        <f t="shared" si="3"/>
        <v>672.43806912674825</v>
      </c>
      <c r="AF10" s="320">
        <f t="shared" si="3"/>
        <v>408.12415870704763</v>
      </c>
      <c r="AG10" s="320">
        <f t="shared" si="4"/>
        <v>453.76879054719228</v>
      </c>
      <c r="AH10" s="320">
        <f t="shared" si="3"/>
        <v>513.83771030914409</v>
      </c>
      <c r="AI10" s="320">
        <f t="shared" si="3"/>
        <v>326.68886931321879</v>
      </c>
      <c r="AJ10" s="320">
        <f t="shared" si="5"/>
        <v>242.28335924144699</v>
      </c>
    </row>
    <row r="11" spans="2:36" x14ac:dyDescent="0.35">
      <c r="B11" s="9" t="s">
        <v>104</v>
      </c>
      <c r="C11" s="143"/>
      <c r="D11" s="143"/>
      <c r="E11" s="143"/>
      <c r="F11" s="143"/>
      <c r="G11" s="143"/>
      <c r="H11" s="143"/>
      <c r="I11" s="143"/>
      <c r="J11" s="143"/>
      <c r="K11" s="143"/>
      <c r="L11" s="260">
        <v>761.79452359108598</v>
      </c>
      <c r="M11" s="260">
        <v>804.50946744927114</v>
      </c>
      <c r="N11" s="260">
        <v>1109.0688293032135</v>
      </c>
      <c r="O11" s="260">
        <v>385.98024176248748</v>
      </c>
      <c r="P11" s="260">
        <v>523.07943020165271</v>
      </c>
      <c r="Q11" s="320">
        <f t="shared" si="0"/>
        <v>1479.946135127667</v>
      </c>
      <c r="R11" s="320">
        <f t="shared" si="1"/>
        <v>1481.6326113453993</v>
      </c>
      <c r="S11" s="258"/>
      <c r="T11" s="474">
        <v>527</v>
      </c>
      <c r="U11" s="260">
        <v>822.21488262176024</v>
      </c>
      <c r="V11" s="260">
        <v>1029.6045514376169</v>
      </c>
      <c r="W11" s="260">
        <v>1479.946135127667</v>
      </c>
      <c r="X11" s="260">
        <v>361.09294745436495</v>
      </c>
      <c r="Y11" s="260">
        <v>798.41994054089514</v>
      </c>
      <c r="Z11" s="260">
        <v>1203.063435939278</v>
      </c>
      <c r="AA11" s="260">
        <v>1481.6326113453993</v>
      </c>
      <c r="AB11" s="258"/>
      <c r="AC11" s="260">
        <f t="shared" si="2"/>
        <v>527</v>
      </c>
      <c r="AD11" s="260">
        <f t="shared" si="3"/>
        <v>295.21488262176024</v>
      </c>
      <c r="AE11" s="260">
        <f t="shared" si="3"/>
        <v>207.38966881585668</v>
      </c>
      <c r="AF11" s="260">
        <f t="shared" si="3"/>
        <v>450.34158369005013</v>
      </c>
      <c r="AG11" s="260">
        <f t="shared" si="4"/>
        <v>361.09294745436495</v>
      </c>
      <c r="AH11" s="260">
        <f t="shared" si="3"/>
        <v>437.32699308653019</v>
      </c>
      <c r="AI11" s="260">
        <f t="shared" si="3"/>
        <v>404.64349539838281</v>
      </c>
      <c r="AJ11" s="260">
        <f t="shared" si="5"/>
        <v>278.5691754061213</v>
      </c>
    </row>
    <row r="12" spans="2:36" x14ac:dyDescent="0.35">
      <c r="B12" s="9" t="s">
        <v>105</v>
      </c>
      <c r="C12" s="143"/>
      <c r="D12" s="143"/>
      <c r="E12" s="143"/>
      <c r="F12" s="143"/>
      <c r="G12" s="143"/>
      <c r="H12" s="143"/>
      <c r="I12" s="143"/>
      <c r="J12" s="143"/>
      <c r="K12" s="143"/>
      <c r="L12" s="260">
        <v>447.59957692945386</v>
      </c>
      <c r="M12" s="260">
        <v>321.04154549916609</v>
      </c>
      <c r="N12" s="260">
        <v>325.51606635581311</v>
      </c>
      <c r="O12" s="260">
        <v>274.35065955936216</v>
      </c>
      <c r="P12" s="260">
        <v>333.15170424302551</v>
      </c>
      <c r="Q12" s="320">
        <f t="shared" si="0"/>
        <v>238.129645291381</v>
      </c>
      <c r="R12" s="320">
        <f t="shared" si="1"/>
        <v>184.08219481893798</v>
      </c>
      <c r="S12" s="258"/>
      <c r="T12" s="474">
        <v>78</v>
      </c>
      <c r="U12" s="260">
        <v>157.62373590467001</v>
      </c>
      <c r="V12" s="260">
        <v>243.32536262771791</v>
      </c>
      <c r="W12" s="260">
        <v>238.129645291381</v>
      </c>
      <c r="X12" s="260">
        <v>53.523690021662944</v>
      </c>
      <c r="Y12" s="260">
        <v>97.06180682537692</v>
      </c>
      <c r="Z12" s="260">
        <v>140.85552700246987</v>
      </c>
      <c r="AA12" s="260">
        <v>184.08219481893798</v>
      </c>
      <c r="AB12" s="258"/>
      <c r="AC12" s="260">
        <f t="shared" ref="AC12" si="6">T12</f>
        <v>78</v>
      </c>
      <c r="AD12" s="260">
        <f t="shared" si="3"/>
        <v>79.623735904670013</v>
      </c>
      <c r="AE12" s="260">
        <f t="shared" si="3"/>
        <v>85.701626723047895</v>
      </c>
      <c r="AF12" s="260">
        <f t="shared" si="3"/>
        <v>-5.1957173363369122</v>
      </c>
      <c r="AG12" s="260">
        <f t="shared" si="4"/>
        <v>53.523690021662944</v>
      </c>
      <c r="AH12" s="260">
        <f t="shared" si="3"/>
        <v>43.538116803713976</v>
      </c>
      <c r="AI12" s="260">
        <f t="shared" si="3"/>
        <v>43.793720177092951</v>
      </c>
      <c r="AJ12" s="260">
        <f t="shared" si="5"/>
        <v>43.226667816468108</v>
      </c>
    </row>
    <row r="13" spans="2:36" x14ac:dyDescent="0.35">
      <c r="B13" s="138" t="s">
        <v>511</v>
      </c>
      <c r="C13" s="138"/>
      <c r="D13" s="138"/>
      <c r="E13" s="138"/>
      <c r="F13" s="138"/>
      <c r="G13" s="138"/>
      <c r="H13" s="138"/>
      <c r="I13" s="138"/>
      <c r="J13" s="138"/>
      <c r="K13" s="138"/>
      <c r="L13" s="311">
        <v>1334.1650890368571</v>
      </c>
      <c r="M13" s="311">
        <v>1442.3239750688731</v>
      </c>
      <c r="N13" s="311">
        <v>1319.4272425791703</v>
      </c>
      <c r="O13" s="311">
        <v>1262.981131437004</v>
      </c>
      <c r="P13" s="311">
        <v>1429.9719140942959</v>
      </c>
      <c r="Q13" s="311">
        <f t="shared" si="0"/>
        <v>1616.3511183429887</v>
      </c>
      <c r="R13" s="311">
        <f t="shared" si="1"/>
        <v>1874.5740615960788</v>
      </c>
      <c r="T13" s="488">
        <v>279.52942578079507</v>
      </c>
      <c r="U13" s="311">
        <v>685.97797142467709</v>
      </c>
      <c r="V13" s="311">
        <v>963.87935844423225</v>
      </c>
      <c r="W13" s="311">
        <v>1616.3511183429887</v>
      </c>
      <c r="X13" s="311">
        <v>276.68884193281804</v>
      </c>
      <c r="Y13" s="311">
        <v>548.88898164755403</v>
      </c>
      <c r="Z13" s="311">
        <v>832.51272035852492</v>
      </c>
      <c r="AA13" s="260">
        <v>1874.5740615960788</v>
      </c>
      <c r="AC13" s="311">
        <f t="shared" si="2"/>
        <v>279.52942578079507</v>
      </c>
      <c r="AD13" s="311">
        <f t="shared" si="3"/>
        <v>406.44854564388203</v>
      </c>
      <c r="AE13" s="311">
        <f t="shared" si="3"/>
        <v>277.90138701955516</v>
      </c>
      <c r="AF13" s="311">
        <f t="shared" si="3"/>
        <v>652.47175989875643</v>
      </c>
      <c r="AG13" s="311">
        <f t="shared" si="4"/>
        <v>276.68884193281804</v>
      </c>
      <c r="AH13" s="311">
        <f t="shared" si="3"/>
        <v>272.200139714736</v>
      </c>
      <c r="AI13" s="311">
        <f t="shared" si="3"/>
        <v>283.62373871097088</v>
      </c>
      <c r="AJ13" s="311">
        <f t="shared" si="5"/>
        <v>1042.0613412375537</v>
      </c>
    </row>
    <row r="14" spans="2:36" x14ac:dyDescent="0.35">
      <c r="B14" s="137" t="s">
        <v>193</v>
      </c>
      <c r="C14" s="137"/>
      <c r="D14" s="137"/>
      <c r="E14" s="137"/>
      <c r="F14" s="137"/>
      <c r="G14" s="137"/>
      <c r="H14" s="137"/>
      <c r="I14" s="137"/>
      <c r="J14" s="137"/>
      <c r="K14" s="137"/>
      <c r="L14" s="310">
        <v>1174.726766701204</v>
      </c>
      <c r="M14" s="310">
        <v>1334.6058080377311</v>
      </c>
      <c r="N14" s="310">
        <v>1769.5650771570847</v>
      </c>
      <c r="O14" s="310">
        <v>1153.1081145445141</v>
      </c>
      <c r="P14" s="310">
        <v>1583.6458439309158</v>
      </c>
      <c r="Q14" s="310">
        <f t="shared" si="0"/>
        <v>1935.4710306782727</v>
      </c>
      <c r="R14" s="310">
        <f t="shared" si="1"/>
        <v>1454.0953209049856</v>
      </c>
      <c r="T14" s="489">
        <v>772.9385172678858</v>
      </c>
      <c r="U14" s="310">
        <v>1045.4699830132015</v>
      </c>
      <c r="V14" s="310">
        <v>1733.562317344825</v>
      </c>
      <c r="W14" s="310">
        <v>1935.4710306782727</v>
      </c>
      <c r="X14" s="310">
        <v>588.33034970051892</v>
      </c>
      <c r="Y14" s="310">
        <v>1297.8835901807886</v>
      </c>
      <c r="Z14" s="310">
        <v>1801.596227120672</v>
      </c>
      <c r="AA14" s="310">
        <v>1454.0953209049856</v>
      </c>
      <c r="AC14" s="310">
        <f t="shared" si="2"/>
        <v>772.9385172678858</v>
      </c>
      <c r="AD14" s="310">
        <f t="shared" si="3"/>
        <v>272.5314657453157</v>
      </c>
      <c r="AE14" s="310">
        <f t="shared" si="3"/>
        <v>688.09233433162353</v>
      </c>
      <c r="AF14" s="310">
        <f t="shared" si="3"/>
        <v>201.90871333344762</v>
      </c>
      <c r="AG14" s="310">
        <f t="shared" si="4"/>
        <v>588.33034970051892</v>
      </c>
      <c r="AH14" s="310">
        <f t="shared" si="3"/>
        <v>709.55324048026966</v>
      </c>
      <c r="AI14" s="310">
        <f t="shared" si="3"/>
        <v>503.7126369398834</v>
      </c>
      <c r="AJ14" s="310">
        <f t="shared" si="5"/>
        <v>-347.50090621568643</v>
      </c>
    </row>
    <row r="15" spans="2:36" x14ac:dyDescent="0.35">
      <c r="B15" s="34"/>
      <c r="C15" s="34"/>
      <c r="D15" s="34"/>
      <c r="E15" s="34"/>
      <c r="F15" s="34"/>
      <c r="G15" s="34"/>
      <c r="H15" s="34"/>
      <c r="I15" s="34"/>
      <c r="J15" s="34"/>
      <c r="K15" s="34"/>
      <c r="L15" s="260">
        <f>L4-L7-L13</f>
        <v>1174.726766701204</v>
      </c>
      <c r="M15" s="260"/>
      <c r="N15" s="260"/>
      <c r="O15" s="260"/>
      <c r="P15" s="260"/>
      <c r="Q15" s="260"/>
      <c r="R15" s="260"/>
      <c r="S15" s="260"/>
      <c r="T15" s="260"/>
      <c r="U15" s="260"/>
      <c r="V15" s="260"/>
      <c r="W15" s="260"/>
      <c r="X15" s="260"/>
      <c r="Y15" s="260"/>
    </row>
    <row r="16" spans="2:36" x14ac:dyDescent="0.35">
      <c r="B16" s="10"/>
      <c r="C16" s="10"/>
      <c r="D16" s="10"/>
      <c r="E16" s="10"/>
      <c r="F16" s="10"/>
      <c r="G16" s="10"/>
      <c r="H16" s="10"/>
      <c r="I16" s="10"/>
      <c r="J16" s="10"/>
      <c r="K16" s="10"/>
      <c r="M16" s="260"/>
      <c r="N16" s="260"/>
      <c r="O16" s="260"/>
      <c r="P16" s="260"/>
      <c r="Q16" s="260"/>
      <c r="R16" s="260"/>
      <c r="S16" s="260"/>
      <c r="T16" s="260"/>
      <c r="U16" s="260"/>
      <c r="V16" s="260"/>
      <c r="W16" s="260"/>
      <c r="X16" s="260"/>
      <c r="Y16" s="260"/>
    </row>
    <row r="17" spans="2:36" x14ac:dyDescent="0.35">
      <c r="B17" s="162" t="s">
        <v>512</v>
      </c>
      <c r="C17" s="162"/>
      <c r="D17" s="162"/>
      <c r="E17" s="162"/>
      <c r="F17" s="162"/>
      <c r="G17" s="162"/>
      <c r="H17" s="162"/>
      <c r="I17" s="162"/>
      <c r="J17" s="162"/>
      <c r="K17" s="162"/>
      <c r="L17" s="236">
        <v>2018</v>
      </c>
      <c r="M17" s="236">
        <v>2019</v>
      </c>
      <c r="N17" s="236">
        <v>2020</v>
      </c>
      <c r="O17" s="236">
        <v>2021</v>
      </c>
      <c r="P17" s="236">
        <v>2022</v>
      </c>
      <c r="Q17" s="237">
        <v>2023</v>
      </c>
      <c r="R17" s="238">
        <v>2024</v>
      </c>
      <c r="T17" s="239" t="s">
        <v>3</v>
      </c>
      <c r="U17" s="239" t="s">
        <v>4</v>
      </c>
      <c r="V17" s="239" t="s">
        <v>5</v>
      </c>
      <c r="W17" s="239">
        <v>2023</v>
      </c>
      <c r="X17" s="240" t="s">
        <v>6</v>
      </c>
      <c r="Y17" s="240" t="s">
        <v>7</v>
      </c>
      <c r="Z17" s="240" t="s">
        <v>8</v>
      </c>
      <c r="AA17" s="240">
        <v>2024</v>
      </c>
      <c r="AC17" s="235"/>
      <c r="AD17" s="235"/>
      <c r="AE17" s="235"/>
      <c r="AF17" s="235"/>
    </row>
    <row r="18" spans="2:36" x14ac:dyDescent="0.35">
      <c r="B18" t="s">
        <v>513</v>
      </c>
      <c r="L18" s="313">
        <v>-0.06</v>
      </c>
      <c r="M18" s="314">
        <v>-3.354218179935009E-2</v>
      </c>
      <c r="N18" s="314">
        <v>-4.2502189957608905E-2</v>
      </c>
      <c r="O18" s="314">
        <v>-4.366837583238381E-2</v>
      </c>
      <c r="P18" s="314">
        <v>-1.8200731023940264E-2</v>
      </c>
      <c r="Q18" s="314">
        <f>W18</f>
        <v>-5.7685805908180732E-2</v>
      </c>
      <c r="R18" s="314">
        <f>AA18</f>
        <v>-2.3621893724705467E-2</v>
      </c>
      <c r="T18" s="314">
        <v>-1.5739064359740595E-2</v>
      </c>
      <c r="U18" s="314">
        <v>-4.7687321330561305E-2</v>
      </c>
      <c r="V18" s="314">
        <v>-5.632139225985755E-2</v>
      </c>
      <c r="W18" s="314">
        <v>-5.7685805908180732E-2</v>
      </c>
      <c r="X18" s="314">
        <v>-1.8154146053718789E-2</v>
      </c>
      <c r="Y18" s="314">
        <v>3.1828898892867219E-3</v>
      </c>
      <c r="Z18" s="314">
        <v>-2.014168120363713E-2</v>
      </c>
      <c r="AA18" s="314">
        <v>-2.3621893724705467E-2</v>
      </c>
      <c r="AD18" s="260"/>
      <c r="AE18" s="260"/>
    </row>
    <row r="19" spans="2:36" x14ac:dyDescent="0.35">
      <c r="B19" s="14" t="s">
        <v>514</v>
      </c>
      <c r="C19" s="14"/>
      <c r="D19" s="14"/>
      <c r="E19" s="14"/>
      <c r="F19" s="14"/>
      <c r="G19" s="14"/>
      <c r="H19" s="14"/>
      <c r="I19" s="14"/>
      <c r="J19" s="14"/>
      <c r="K19" s="14"/>
      <c r="L19" s="315">
        <v>28358.961281035394</v>
      </c>
      <c r="M19" s="315">
        <v>30040.513097169289</v>
      </c>
      <c r="N19" s="315">
        <v>28537.99828036</v>
      </c>
      <c r="O19" s="315">
        <v>30324.49364425</v>
      </c>
      <c r="P19" s="315">
        <v>33400.980454157994</v>
      </c>
      <c r="Q19" s="315">
        <f>W19</f>
        <v>34593.787845107006</v>
      </c>
      <c r="R19" s="315">
        <f>AA19</f>
        <v>36553.993279543974</v>
      </c>
      <c r="T19" s="315">
        <v>10248.064156875002</v>
      </c>
      <c r="U19" s="315">
        <v>17985.685968400001</v>
      </c>
      <c r="V19" s="315">
        <v>25186.286339396996</v>
      </c>
      <c r="W19" s="315">
        <v>34593.787845107006</v>
      </c>
      <c r="X19" s="315">
        <v>9922.092700444</v>
      </c>
      <c r="Y19" s="315">
        <v>18895.293714383999</v>
      </c>
      <c r="Z19" s="315">
        <v>26533.355730034</v>
      </c>
      <c r="AA19" s="315">
        <v>36553.993279543974</v>
      </c>
      <c r="AD19" s="260"/>
      <c r="AE19" s="260"/>
    </row>
    <row r="20" spans="2:36" x14ac:dyDescent="0.35">
      <c r="B20" s="14" t="s">
        <v>515</v>
      </c>
      <c r="C20" s="14"/>
      <c r="D20" s="14"/>
      <c r="E20" s="14"/>
      <c r="F20" s="14"/>
      <c r="G20" s="14"/>
      <c r="H20" s="14"/>
      <c r="I20" s="14"/>
      <c r="J20" s="14"/>
      <c r="K20" s="14"/>
      <c r="L20" s="316">
        <v>54</v>
      </c>
      <c r="M20" s="315">
        <v>54.65798392</v>
      </c>
      <c r="N20" s="315">
        <v>53.222894307440811</v>
      </c>
      <c r="O20" s="315">
        <v>53.630381039327816</v>
      </c>
      <c r="P20" s="315">
        <v>64.672862507386711</v>
      </c>
      <c r="Q20" s="315">
        <f>W20</f>
        <v>61.071329008725101</v>
      </c>
      <c r="R20" s="315">
        <f>AA20</f>
        <v>58.883061406252409</v>
      </c>
      <c r="T20" s="315">
        <v>62.521854541554532</v>
      </c>
      <c r="U20" s="315">
        <v>59.737889239727771</v>
      </c>
      <c r="V20" s="315">
        <v>61.748863920535015</v>
      </c>
      <c r="W20" s="315">
        <v>61.071329008725101</v>
      </c>
      <c r="X20" s="315">
        <v>60.558774504560795</v>
      </c>
      <c r="Y20" s="315">
        <v>60.58959196344631</v>
      </c>
      <c r="Z20" s="315">
        <v>59.400460694411684</v>
      </c>
      <c r="AA20" s="315">
        <v>58.883061406252409</v>
      </c>
      <c r="AD20" s="260"/>
      <c r="AE20" s="260"/>
    </row>
    <row r="21" spans="2:36" x14ac:dyDescent="0.35">
      <c r="B21" s="14"/>
      <c r="C21" s="14"/>
      <c r="D21" s="14"/>
      <c r="E21" s="14"/>
      <c r="F21" s="14"/>
      <c r="G21" s="14"/>
      <c r="H21" s="14"/>
      <c r="I21" s="14"/>
      <c r="J21" s="14"/>
      <c r="K21" s="14"/>
    </row>
    <row r="22" spans="2:36" x14ac:dyDescent="0.35">
      <c r="B22" s="162" t="s">
        <v>106</v>
      </c>
      <c r="C22" s="162"/>
      <c r="D22" s="162"/>
      <c r="E22" s="162"/>
      <c r="F22" s="162"/>
      <c r="G22" s="162"/>
      <c r="H22" s="162"/>
      <c r="I22" s="162"/>
      <c r="J22" s="162"/>
      <c r="K22" s="162"/>
      <c r="L22" s="236">
        <v>2018</v>
      </c>
      <c r="M22" s="236">
        <v>2019</v>
      </c>
      <c r="N22" s="236">
        <v>2020</v>
      </c>
      <c r="O22" s="236">
        <v>2021</v>
      </c>
      <c r="P22" s="236">
        <v>2022</v>
      </c>
      <c r="Q22" s="237">
        <v>2023</v>
      </c>
      <c r="R22" s="238">
        <v>2024</v>
      </c>
      <c r="T22" s="239" t="s">
        <v>3</v>
      </c>
      <c r="U22" s="239" t="s">
        <v>4</v>
      </c>
      <c r="V22" s="239" t="s">
        <v>5</v>
      </c>
      <c r="W22" s="239">
        <v>2023</v>
      </c>
      <c r="X22" s="240" t="s">
        <v>6</v>
      </c>
      <c r="Y22" s="240" t="s">
        <v>7</v>
      </c>
      <c r="Z22" s="240" t="s">
        <v>8</v>
      </c>
      <c r="AA22" s="240">
        <v>2024</v>
      </c>
      <c r="AC22" s="235"/>
      <c r="AD22" s="235"/>
      <c r="AE22" s="350"/>
      <c r="AF22" s="350"/>
      <c r="AG22" s="350"/>
      <c r="AH22" s="350"/>
      <c r="AI22" s="350"/>
      <c r="AJ22" s="350"/>
    </row>
    <row r="23" spans="2:36" x14ac:dyDescent="0.35">
      <c r="B23" s="125" t="s">
        <v>107</v>
      </c>
      <c r="C23" s="125"/>
      <c r="D23" s="125"/>
      <c r="E23" s="125"/>
      <c r="F23" s="125"/>
      <c r="G23" s="125"/>
      <c r="H23" s="125"/>
      <c r="I23" s="125"/>
      <c r="J23" s="125"/>
      <c r="K23" s="125"/>
      <c r="L23" s="349">
        <f>+L25+L37</f>
        <v>9331.6633333299997</v>
      </c>
      <c r="M23" s="349">
        <f t="shared" ref="M23:P23" si="7">+M25+M37</f>
        <v>9336.0949999999993</v>
      </c>
      <c r="N23" s="349">
        <f t="shared" si="7"/>
        <v>7677.45</v>
      </c>
      <c r="O23" s="349">
        <f>+O25+O37</f>
        <v>7677.9598960000003</v>
      </c>
      <c r="P23" s="349">
        <f t="shared" si="7"/>
        <v>7677.9598960000003</v>
      </c>
      <c r="Q23" s="349">
        <f t="shared" ref="Q23:R23" si="8">+Q25+Q37</f>
        <v>7472.2498960000003</v>
      </c>
      <c r="R23" s="349">
        <f t="shared" si="8"/>
        <v>7474.0498959999995</v>
      </c>
      <c r="T23" s="349">
        <f t="shared" ref="T23" si="9">+T25+T37</f>
        <v>7472.2498960000003</v>
      </c>
      <c r="U23" s="349">
        <f t="shared" ref="U23:Z23" si="10">+U25+U37</f>
        <v>7472.2498960000003</v>
      </c>
      <c r="V23" s="349">
        <f t="shared" si="10"/>
        <v>7472.2498960000003</v>
      </c>
      <c r="W23" s="349">
        <f t="shared" si="10"/>
        <v>7472.2498960000003</v>
      </c>
      <c r="X23" s="349">
        <f t="shared" si="10"/>
        <v>7472.2498960000003</v>
      </c>
      <c r="Y23" s="349">
        <f t="shared" si="10"/>
        <v>7472.2498960000003</v>
      </c>
      <c r="Z23" s="349">
        <f t="shared" si="10"/>
        <v>7472.2498960000003</v>
      </c>
      <c r="AA23" s="349">
        <f t="shared" ref="AA23" si="11">+AA25+AA37</f>
        <v>7474.0498959999995</v>
      </c>
      <c r="AC23" s="310"/>
      <c r="AD23" s="310"/>
      <c r="AE23" s="310"/>
      <c r="AF23" s="310"/>
      <c r="AG23" s="310"/>
      <c r="AH23" s="310"/>
      <c r="AI23" s="310"/>
      <c r="AJ23" s="310"/>
    </row>
    <row r="24" spans="2:36" x14ac:dyDescent="0.35">
      <c r="B24" s="125"/>
      <c r="C24" s="125"/>
      <c r="D24" s="125"/>
      <c r="E24" s="125"/>
      <c r="F24" s="125"/>
      <c r="G24" s="125"/>
      <c r="H24" s="125"/>
      <c r="I24" s="125"/>
      <c r="J24" s="125"/>
      <c r="K24" s="125"/>
      <c r="L24" s="351"/>
      <c r="M24" s="351"/>
      <c r="N24" s="349"/>
      <c r="O24" s="349"/>
      <c r="P24" s="349"/>
      <c r="Q24" s="349"/>
      <c r="R24" s="349"/>
      <c r="T24" s="349"/>
      <c r="U24" s="349"/>
      <c r="V24" s="349"/>
      <c r="W24" s="349"/>
      <c r="X24" s="349"/>
      <c r="Y24" s="349"/>
      <c r="Z24" s="349"/>
      <c r="AA24" s="349"/>
      <c r="AC24" s="310"/>
      <c r="AD24" s="310"/>
      <c r="AE24" s="310"/>
      <c r="AF24" s="310"/>
      <c r="AG24" s="310"/>
      <c r="AH24" s="310"/>
      <c r="AI24" s="310"/>
      <c r="AJ24" s="310"/>
    </row>
    <row r="25" spans="2:36" x14ac:dyDescent="0.35">
      <c r="B25" s="125" t="s">
        <v>108</v>
      </c>
      <c r="C25" s="125"/>
      <c r="D25" s="125"/>
      <c r="E25" s="125"/>
      <c r="F25" s="125"/>
      <c r="G25" s="125"/>
      <c r="H25" s="125"/>
      <c r="I25" s="125"/>
      <c r="J25" s="125"/>
      <c r="K25" s="125"/>
      <c r="L25" s="323">
        <f>+L26+L31+L32</f>
        <v>8792.3549999999996</v>
      </c>
      <c r="M25" s="323">
        <f t="shared" ref="M25:P25" si="12">+M26+M31+M32</f>
        <v>8784.84</v>
      </c>
      <c r="N25" s="323">
        <f t="shared" si="12"/>
        <v>7126.45</v>
      </c>
      <c r="O25" s="323">
        <f t="shared" si="12"/>
        <v>7126.6999900000001</v>
      </c>
      <c r="P25" s="323">
        <f t="shared" si="12"/>
        <v>7126.6999900000001</v>
      </c>
      <c r="Q25" s="323">
        <f t="shared" ref="Q25" si="13">+Q26+Q31+Q32</f>
        <v>6920.98999</v>
      </c>
      <c r="R25" s="323">
        <f>+R26+R31+R32</f>
        <v>6922.7899899999993</v>
      </c>
      <c r="T25" s="323">
        <f t="shared" ref="T25" si="14">+T26+T31+T32</f>
        <v>6920.98999</v>
      </c>
      <c r="U25" s="323">
        <f t="shared" ref="U25:V25" si="15">+U26+U31+U32</f>
        <v>6920.98999</v>
      </c>
      <c r="V25" s="323">
        <f t="shared" si="15"/>
        <v>6920.98999</v>
      </c>
      <c r="W25" s="323">
        <f t="shared" ref="W25:X25" si="16">+W26+W31+W32</f>
        <v>6920.98999</v>
      </c>
      <c r="X25" s="323">
        <f t="shared" si="16"/>
        <v>6920.98999</v>
      </c>
      <c r="Y25" s="323">
        <f t="shared" ref="Y25" si="17">+Y26+Y31+Y32</f>
        <v>6920.98999</v>
      </c>
      <c r="Z25" s="323">
        <f t="shared" ref="Z25:AA25" si="18">+Z26+Z31+Z32</f>
        <v>6920.98999</v>
      </c>
      <c r="AA25" s="323">
        <f t="shared" si="18"/>
        <v>6922.7899899999993</v>
      </c>
      <c r="AC25" s="323"/>
      <c r="AD25" s="323"/>
      <c r="AE25" s="323"/>
      <c r="AF25" s="323"/>
      <c r="AG25" s="323"/>
      <c r="AH25" s="323"/>
      <c r="AI25" s="323"/>
      <c r="AJ25" s="323"/>
    </row>
    <row r="26" spans="2:36" x14ac:dyDescent="0.35">
      <c r="B26" s="109" t="s">
        <v>109</v>
      </c>
      <c r="C26" s="109"/>
      <c r="D26" s="109"/>
      <c r="E26" s="109"/>
      <c r="F26" s="109"/>
      <c r="G26" s="109"/>
      <c r="H26" s="109"/>
      <c r="I26" s="109"/>
      <c r="J26" s="109"/>
      <c r="K26" s="109"/>
      <c r="L26" s="353">
        <f>'Operating Data'!T23</f>
        <v>6766.7069999999994</v>
      </c>
      <c r="M26" s="353">
        <f>'Operating Data'!U23</f>
        <v>6759.1919999999991</v>
      </c>
      <c r="N26" s="353">
        <f>'Operating Data'!V23</f>
        <v>5076.0519999999997</v>
      </c>
      <c r="O26" s="353">
        <f>'Operating Data'!W23</f>
        <v>5076.0519899999999</v>
      </c>
      <c r="P26" s="353">
        <f>'Operating Data'!X23</f>
        <v>5076.0519899999999</v>
      </c>
      <c r="Q26" s="353">
        <f t="shared" ref="Q26:Q34" si="19">W26</f>
        <v>5076.0519899999999</v>
      </c>
      <c r="R26" s="353">
        <f t="shared" ref="R26:R34" si="20">AA26</f>
        <v>5077.8519899999992</v>
      </c>
      <c r="T26" s="353">
        <f>'Operating Data'!AB23</f>
        <v>5076.0519899999999</v>
      </c>
      <c r="U26" s="353">
        <f>'Operating Data'!AC23</f>
        <v>5076.0519899999999</v>
      </c>
      <c r="V26" s="353">
        <f>'Operating Data'!AD23</f>
        <v>5076.0519899999999</v>
      </c>
      <c r="W26" s="353">
        <f>'Operating Data'!AE23</f>
        <v>5076.0519899999999</v>
      </c>
      <c r="X26" s="353">
        <f>'Operating Data'!AF23</f>
        <v>5076.0519899999999</v>
      </c>
      <c r="Y26" s="353">
        <f>'Operating Data'!AG23</f>
        <v>5076.0519899999999</v>
      </c>
      <c r="Z26" s="353">
        <f>'Operating Data'!AH23</f>
        <v>5076.0519899999999</v>
      </c>
      <c r="AA26" s="353">
        <f>'Operating Data'!AI23</f>
        <v>5077.8519899999992</v>
      </c>
      <c r="AC26" s="353"/>
      <c r="AD26" s="353"/>
      <c r="AE26" s="353"/>
      <c r="AF26" s="353"/>
      <c r="AG26" s="353"/>
      <c r="AH26" s="353"/>
      <c r="AI26" s="353"/>
      <c r="AJ26" s="353"/>
    </row>
    <row r="27" spans="2:36" x14ac:dyDescent="0.35">
      <c r="B27" s="155" t="s">
        <v>110</v>
      </c>
      <c r="C27" s="38"/>
      <c r="D27" s="38"/>
      <c r="E27" s="38"/>
      <c r="F27" s="38"/>
      <c r="G27" s="38"/>
      <c r="H27" s="38"/>
      <c r="I27" s="38"/>
      <c r="J27" s="38"/>
      <c r="K27" s="38"/>
      <c r="L27" s="353">
        <f>'Operating Data'!T24</f>
        <v>2806.44</v>
      </c>
      <c r="M27" s="353">
        <f>'Operating Data'!U24</f>
        <v>2806.44</v>
      </c>
      <c r="N27" s="353">
        <f>'Operating Data'!V24</f>
        <v>2357.5</v>
      </c>
      <c r="O27" s="353">
        <f>'Operating Data'!W24</f>
        <v>2357.5</v>
      </c>
      <c r="P27" s="353">
        <f>'Operating Data'!X24</f>
        <v>2357.5</v>
      </c>
      <c r="Q27" s="353">
        <f t="shared" si="19"/>
        <v>2357.5</v>
      </c>
      <c r="R27" s="353">
        <f t="shared" si="20"/>
        <v>2357.5</v>
      </c>
      <c r="T27" s="353">
        <f>'Operating Data'!AB24</f>
        <v>2357.5</v>
      </c>
      <c r="U27" s="353">
        <f>'Operating Data'!AC24</f>
        <v>2357.5</v>
      </c>
      <c r="V27" s="353">
        <f>'Operating Data'!AD24</f>
        <v>2357.5</v>
      </c>
      <c r="W27" s="353">
        <f>'Operating Data'!AE24</f>
        <v>2357.5</v>
      </c>
      <c r="X27" s="353">
        <f>'Operating Data'!AF24</f>
        <v>2357.5</v>
      </c>
      <c r="Y27" s="353">
        <f>'Operating Data'!AG24</f>
        <v>2357.5</v>
      </c>
      <c r="Z27" s="353">
        <f>'Operating Data'!AH24</f>
        <v>2357.5</v>
      </c>
      <c r="AA27" s="353">
        <f>'Operating Data'!AI24</f>
        <v>2357.5</v>
      </c>
      <c r="AC27" s="353"/>
      <c r="AD27" s="353"/>
      <c r="AE27" s="353"/>
      <c r="AF27" s="353"/>
      <c r="AG27" s="353"/>
      <c r="AH27" s="353"/>
      <c r="AI27" s="353"/>
      <c r="AJ27" s="353"/>
    </row>
    <row r="28" spans="2:36" x14ac:dyDescent="0.35">
      <c r="B28" s="38" t="s">
        <v>111</v>
      </c>
      <c r="C28" s="38"/>
      <c r="D28" s="38"/>
      <c r="E28" s="38"/>
      <c r="F28" s="38"/>
      <c r="G28" s="38"/>
      <c r="H28" s="38"/>
      <c r="I28" s="38"/>
      <c r="J28" s="38"/>
      <c r="K28" s="38"/>
      <c r="L28" s="353">
        <f>'Operating Data'!T25</f>
        <v>2407.9</v>
      </c>
      <c r="M28" s="353">
        <f>'Operating Data'!U25</f>
        <v>2407.9</v>
      </c>
      <c r="N28" s="353">
        <f>'Operating Data'!V25</f>
        <v>1173.6999999999998</v>
      </c>
      <c r="O28" s="353">
        <f>'Operating Data'!W25</f>
        <v>1173.6999999999998</v>
      </c>
      <c r="P28" s="353">
        <f>'Operating Data'!X25</f>
        <v>1173.7</v>
      </c>
      <c r="Q28" s="353">
        <f t="shared" si="19"/>
        <v>1173.7</v>
      </c>
      <c r="R28" s="353">
        <f t="shared" si="20"/>
        <v>1173.6999999999998</v>
      </c>
      <c r="T28" s="353">
        <f>'Operating Data'!AB25</f>
        <v>1173.7</v>
      </c>
      <c r="U28" s="353">
        <f>'Operating Data'!AC25</f>
        <v>1173.7000000000003</v>
      </c>
      <c r="V28" s="353">
        <f>'Operating Data'!AD25</f>
        <v>1173.6999999999998</v>
      </c>
      <c r="W28" s="353">
        <f>'Operating Data'!AE25</f>
        <v>1173.7</v>
      </c>
      <c r="X28" s="353">
        <f>'Operating Data'!AF25</f>
        <v>1173.7</v>
      </c>
      <c r="Y28" s="353">
        <f>'Operating Data'!AG25</f>
        <v>1173.6999999999998</v>
      </c>
      <c r="Z28" s="353">
        <f>'Operating Data'!AH25</f>
        <v>1173.7</v>
      </c>
      <c r="AA28" s="353">
        <f>'Operating Data'!AI25</f>
        <v>1173.6999999999998</v>
      </c>
      <c r="AC28" s="353"/>
      <c r="AD28" s="353"/>
      <c r="AE28" s="353"/>
      <c r="AF28" s="353"/>
      <c r="AG28" s="353"/>
      <c r="AH28" s="353"/>
      <c r="AI28" s="353"/>
      <c r="AJ28" s="353"/>
    </row>
    <row r="29" spans="2:36" x14ac:dyDescent="0.35">
      <c r="B29" s="38" t="s">
        <v>112</v>
      </c>
      <c r="C29" s="155"/>
      <c r="D29" s="155"/>
      <c r="E29" s="155"/>
      <c r="F29" s="155"/>
      <c r="G29" s="155"/>
      <c r="H29" s="155"/>
      <c r="I29" s="155"/>
      <c r="J29" s="155"/>
      <c r="K29" s="155"/>
      <c r="L29" s="353">
        <f>'Operating Data'!T26</f>
        <v>4294.2559999999994</v>
      </c>
      <c r="M29" s="353">
        <f>'Operating Data'!U26</f>
        <v>4294.2559999999994</v>
      </c>
      <c r="N29" s="353">
        <f>'Operating Data'!V26</f>
        <v>3845.3159999999998</v>
      </c>
      <c r="O29" s="353">
        <f>'Operating Data'!W26</f>
        <v>3845.3159900000001</v>
      </c>
      <c r="P29" s="353">
        <f>'Operating Data'!X26</f>
        <v>3845.3159900000001</v>
      </c>
      <c r="Q29" s="353">
        <f t="shared" si="19"/>
        <v>3845.3159900000001</v>
      </c>
      <c r="R29" s="353">
        <f t="shared" si="20"/>
        <v>3847.1159899999998</v>
      </c>
      <c r="T29" s="353">
        <f>'Operating Data'!AB26</f>
        <v>3845.3159900000001</v>
      </c>
      <c r="U29" s="353">
        <f>'Operating Data'!AC26</f>
        <v>3845.3159900000001</v>
      </c>
      <c r="V29" s="353">
        <f>'Operating Data'!AD26</f>
        <v>3845.3159900000001</v>
      </c>
      <c r="W29" s="353">
        <f>'Operating Data'!AE26</f>
        <v>3845.3159900000001</v>
      </c>
      <c r="X29" s="353">
        <f>'Operating Data'!AF26</f>
        <v>3845.3159900000001</v>
      </c>
      <c r="Y29" s="353">
        <f>'Operating Data'!AG26</f>
        <v>3845.3159900000001</v>
      </c>
      <c r="Z29" s="353">
        <f>'Operating Data'!AH26</f>
        <v>3845.3159900000001</v>
      </c>
      <c r="AA29" s="353">
        <f>'Operating Data'!AI26</f>
        <v>3847.1159899999998</v>
      </c>
      <c r="AC29" s="353"/>
      <c r="AD29" s="353"/>
      <c r="AE29" s="353"/>
      <c r="AF29" s="353"/>
      <c r="AG29" s="353"/>
      <c r="AH29" s="353"/>
      <c r="AI29" s="353"/>
      <c r="AJ29" s="353"/>
    </row>
    <row r="30" spans="2:36" x14ac:dyDescent="0.35">
      <c r="B30" s="38" t="s">
        <v>113</v>
      </c>
      <c r="C30" s="38"/>
      <c r="D30" s="38"/>
      <c r="E30" s="38"/>
      <c r="F30" s="38"/>
      <c r="G30" s="38"/>
      <c r="H30" s="38"/>
      <c r="I30" s="38"/>
      <c r="J30" s="38"/>
      <c r="K30" s="38"/>
      <c r="L30" s="353">
        <f>'Operating Data'!T27</f>
        <v>64.550999999999988</v>
      </c>
      <c r="M30" s="353">
        <f>'Operating Data'!U27</f>
        <v>57.035999999999994</v>
      </c>
      <c r="N30" s="353">
        <f>'Operating Data'!V27</f>
        <v>57.036000000000001</v>
      </c>
      <c r="O30" s="353">
        <f>'Operating Data'!W27</f>
        <v>57.036000000000001</v>
      </c>
      <c r="P30" s="353">
        <f>'Operating Data'!X27</f>
        <v>57.036000000000008</v>
      </c>
      <c r="Q30" s="353">
        <f t="shared" si="19"/>
        <v>57.036000000000001</v>
      </c>
      <c r="R30" s="353">
        <f t="shared" si="20"/>
        <v>57.036000000000001</v>
      </c>
      <c r="T30" s="353">
        <f>'Operating Data'!AB27</f>
        <v>57.036000000000001</v>
      </c>
      <c r="U30" s="353">
        <f>'Operating Data'!AC27</f>
        <v>57.036000000000008</v>
      </c>
      <c r="V30" s="353">
        <f>'Operating Data'!AD27</f>
        <v>57.036000000000001</v>
      </c>
      <c r="W30" s="353">
        <f>'Operating Data'!AE27</f>
        <v>57.036000000000001</v>
      </c>
      <c r="X30" s="353">
        <f>'Operating Data'!AF27</f>
        <v>57.036000000000001</v>
      </c>
      <c r="Y30" s="353">
        <f>'Operating Data'!AG27</f>
        <v>57.036000000000008</v>
      </c>
      <c r="Z30" s="353">
        <f>'Operating Data'!AH27</f>
        <v>57.035999999999994</v>
      </c>
      <c r="AA30" s="353">
        <f>'Operating Data'!AI27</f>
        <v>57.036000000000001</v>
      </c>
      <c r="AC30" s="353"/>
      <c r="AD30" s="353"/>
      <c r="AE30" s="353"/>
      <c r="AF30" s="353"/>
      <c r="AG30" s="353"/>
      <c r="AH30" s="353"/>
      <c r="AI30" s="353"/>
      <c r="AJ30" s="353"/>
    </row>
    <row r="31" spans="2:36" x14ac:dyDescent="0.35">
      <c r="B31" s="109" t="s">
        <v>114</v>
      </c>
      <c r="C31" s="109"/>
      <c r="D31" s="109"/>
      <c r="E31" s="109"/>
      <c r="F31" s="109"/>
      <c r="G31" s="109"/>
      <c r="H31" s="109"/>
      <c r="I31" s="109"/>
      <c r="J31" s="109"/>
      <c r="K31" s="109"/>
      <c r="L31" s="353">
        <f>'Operating Data'!T28</f>
        <v>426.39800000000002</v>
      </c>
      <c r="M31" s="353">
        <f>'Operating Data'!U28</f>
        <v>426.39800000000002</v>
      </c>
      <c r="N31" s="353">
        <f>'Operating Data'!V28</f>
        <v>451.39800000000008</v>
      </c>
      <c r="O31" s="353">
        <f>'Operating Data'!W28</f>
        <v>451.39800000000014</v>
      </c>
      <c r="P31" s="353">
        <f>'Operating Data'!X28</f>
        <v>451.39800000000002</v>
      </c>
      <c r="Q31" s="353">
        <f t="shared" si="19"/>
        <v>443.68800000000005</v>
      </c>
      <c r="R31" s="353">
        <f t="shared" si="20"/>
        <v>443.68800000000005</v>
      </c>
      <c r="T31" s="353">
        <f>'Operating Data'!AB28</f>
        <v>443.68800000000005</v>
      </c>
      <c r="U31" s="353">
        <f>'Operating Data'!AC28</f>
        <v>443.68800000000005</v>
      </c>
      <c r="V31" s="353">
        <f>'Operating Data'!AD28</f>
        <v>443.68800000000005</v>
      </c>
      <c r="W31" s="353">
        <f>'Operating Data'!AE28</f>
        <v>443.68800000000005</v>
      </c>
      <c r="X31" s="353">
        <f>'Operating Data'!AF28</f>
        <v>443.68800000000005</v>
      </c>
      <c r="Y31" s="353">
        <f>'Operating Data'!AG28</f>
        <v>443.68800000000005</v>
      </c>
      <c r="Z31" s="353">
        <f>'Operating Data'!AH28</f>
        <v>443.68800000000005</v>
      </c>
      <c r="AA31" s="353">
        <f>'Operating Data'!AI28</f>
        <v>443.68800000000005</v>
      </c>
      <c r="AC31" s="353"/>
      <c r="AD31" s="353"/>
      <c r="AE31" s="353"/>
      <c r="AF31" s="353"/>
      <c r="AG31" s="353"/>
      <c r="AH31" s="353"/>
      <c r="AI31" s="353"/>
      <c r="AJ31" s="353"/>
    </row>
    <row r="32" spans="2:36" x14ac:dyDescent="0.35">
      <c r="B32" s="109" t="s">
        <v>115</v>
      </c>
      <c r="C32" s="125"/>
      <c r="D32" s="125"/>
      <c r="E32" s="125"/>
      <c r="F32" s="125"/>
      <c r="G32" s="125"/>
      <c r="H32" s="125"/>
      <c r="I32" s="125"/>
      <c r="J32" s="125"/>
      <c r="K32" s="125"/>
      <c r="L32" s="354">
        <f t="shared" ref="L32:O32" si="21">SUM(L33:L35)</f>
        <v>1599.25</v>
      </c>
      <c r="M32" s="354">
        <f t="shared" si="21"/>
        <v>1599.25</v>
      </c>
      <c r="N32" s="354">
        <f t="shared" si="21"/>
        <v>1599</v>
      </c>
      <c r="O32" s="354">
        <f t="shared" si="21"/>
        <v>1599.25</v>
      </c>
      <c r="P32" s="354">
        <f t="shared" ref="P32" si="22">SUM(P33:P35)</f>
        <v>1599.25</v>
      </c>
      <c r="Q32" s="354">
        <f t="shared" si="19"/>
        <v>1401.25</v>
      </c>
      <c r="R32" s="354">
        <f t="shared" si="20"/>
        <v>1401.25</v>
      </c>
      <c r="T32" s="354">
        <f t="shared" ref="T32" si="23">SUM(T33:T35)</f>
        <v>1401.25</v>
      </c>
      <c r="U32" s="354">
        <f t="shared" ref="U32:Z32" si="24">SUM(U33:U35)</f>
        <v>1401.25</v>
      </c>
      <c r="V32" s="354">
        <f t="shared" si="24"/>
        <v>1401.25</v>
      </c>
      <c r="W32" s="354">
        <f t="shared" si="24"/>
        <v>1401.25</v>
      </c>
      <c r="X32" s="354">
        <f t="shared" si="24"/>
        <v>1401.25</v>
      </c>
      <c r="Y32" s="320">
        <f t="shared" si="24"/>
        <v>1401.25</v>
      </c>
      <c r="Z32" s="320">
        <f t="shared" si="24"/>
        <v>1401.25</v>
      </c>
      <c r="AA32" s="320">
        <f t="shared" ref="AA32" si="25">SUM(AA33:AA35)</f>
        <v>1401.25</v>
      </c>
      <c r="AB32" s="258"/>
      <c r="AC32" s="349"/>
      <c r="AD32" s="349"/>
      <c r="AE32" s="349"/>
      <c r="AF32" s="349"/>
      <c r="AG32" s="349"/>
      <c r="AH32" s="349"/>
      <c r="AI32" s="349"/>
      <c r="AJ32" s="349"/>
    </row>
    <row r="33" spans="2:36" x14ac:dyDescent="0.35">
      <c r="B33" s="38" t="s">
        <v>116</v>
      </c>
      <c r="C33" s="109"/>
      <c r="D33" s="109"/>
      <c r="E33" s="109"/>
      <c r="F33" s="109"/>
      <c r="G33" s="109"/>
      <c r="H33" s="109"/>
      <c r="I33" s="109"/>
      <c r="J33" s="109"/>
      <c r="K33" s="109"/>
      <c r="L33" s="354">
        <v>902.5</v>
      </c>
      <c r="M33" s="354">
        <v>902.5</v>
      </c>
      <c r="N33" s="354">
        <v>902</v>
      </c>
      <c r="O33" s="354">
        <v>902.5</v>
      </c>
      <c r="P33" s="354">
        <v>902.5</v>
      </c>
      <c r="Q33" s="354">
        <f t="shared" si="19"/>
        <v>902.5</v>
      </c>
      <c r="R33" s="354">
        <f t="shared" si="20"/>
        <v>902.5</v>
      </c>
      <c r="T33" s="354">
        <v>902.5</v>
      </c>
      <c r="U33" s="354">
        <v>902.5</v>
      </c>
      <c r="V33" s="354">
        <v>902.5</v>
      </c>
      <c r="W33" s="354">
        <v>902.5</v>
      </c>
      <c r="X33" s="354">
        <v>902.5</v>
      </c>
      <c r="Y33" s="311">
        <v>902.5</v>
      </c>
      <c r="Z33" s="311">
        <v>902.5</v>
      </c>
      <c r="AA33" s="311">
        <v>902.5</v>
      </c>
      <c r="AC33" s="354"/>
      <c r="AD33" s="354"/>
      <c r="AE33" s="354"/>
      <c r="AF33" s="354"/>
      <c r="AG33" s="354"/>
      <c r="AH33" s="354"/>
      <c r="AI33" s="354"/>
      <c r="AJ33" s="354"/>
    </row>
    <row r="34" spans="2:36" x14ac:dyDescent="0.35">
      <c r="B34" s="38" t="s">
        <v>117</v>
      </c>
      <c r="C34" s="109"/>
      <c r="D34" s="109"/>
      <c r="E34" s="109"/>
      <c r="F34" s="109"/>
      <c r="G34" s="109"/>
      <c r="H34" s="109"/>
      <c r="I34" s="109"/>
      <c r="J34" s="109"/>
      <c r="K34" s="109"/>
      <c r="L34" s="317">
        <v>498.75</v>
      </c>
      <c r="M34" s="317">
        <v>498.75</v>
      </c>
      <c r="N34" s="354">
        <v>499</v>
      </c>
      <c r="O34" s="354" vm="1">
        <v>498.75</v>
      </c>
      <c r="P34" s="317" vm="103">
        <v>498.75</v>
      </c>
      <c r="Q34" s="354" vm="643">
        <f t="shared" si="19"/>
        <v>498.75</v>
      </c>
      <c r="R34" s="354" vm="652">
        <f t="shared" si="20"/>
        <v>498.75</v>
      </c>
      <c r="T34" s="317" vm="104">
        <v>498.75</v>
      </c>
      <c r="U34" s="317" vm="641">
        <v>498.75</v>
      </c>
      <c r="V34" s="317" vm="215">
        <v>498.75</v>
      </c>
      <c r="W34" s="317" vm="643">
        <v>498.75</v>
      </c>
      <c r="X34" s="317" vm="326">
        <v>498.75</v>
      </c>
      <c r="Y34" s="311" vm="477">
        <v>498.75</v>
      </c>
      <c r="Z34" s="311" vm="573">
        <v>498.75</v>
      </c>
      <c r="AA34" s="311" vm="652">
        <v>498.75</v>
      </c>
      <c r="AC34" s="354"/>
      <c r="AD34" s="354"/>
      <c r="AE34" s="354"/>
      <c r="AF34" s="354"/>
      <c r="AG34" s="354"/>
      <c r="AH34" s="354"/>
      <c r="AI34" s="354"/>
      <c r="AJ34" s="354"/>
    </row>
    <row r="35" spans="2:36" x14ac:dyDescent="0.35">
      <c r="B35" s="38" t="s">
        <v>118</v>
      </c>
      <c r="C35" s="109"/>
      <c r="D35" s="109"/>
      <c r="E35" s="109"/>
      <c r="F35" s="109"/>
      <c r="G35" s="109"/>
      <c r="H35" s="109"/>
      <c r="I35" s="109"/>
      <c r="J35" s="109"/>
      <c r="K35" s="109"/>
      <c r="L35" s="317">
        <v>198</v>
      </c>
      <c r="M35" s="317">
        <v>198</v>
      </c>
      <c r="N35" s="354">
        <v>198</v>
      </c>
      <c r="O35" s="354" vm="2">
        <v>198</v>
      </c>
      <c r="P35" s="317" vm="2">
        <v>198</v>
      </c>
      <c r="Q35" s="354" t="str" vm="105">
        <f>T35</f>
        <v/>
      </c>
      <c r="R35" s="354" t="str" vm="642">
        <f>U35</f>
        <v/>
      </c>
      <c r="T35" s="317" t="s" vm="105">
        <v>581</v>
      </c>
      <c r="U35" s="317" t="s" vm="642">
        <v>581</v>
      </c>
      <c r="V35" s="317" t="s" vm="193">
        <v>581</v>
      </c>
      <c r="W35" s="317" t="s" vm="644">
        <v>581</v>
      </c>
      <c r="X35" s="317" t="s" vm="327">
        <v>581</v>
      </c>
      <c r="Y35" s="317"/>
      <c r="Z35" s="317"/>
      <c r="AA35" s="317"/>
      <c r="AC35" s="354"/>
      <c r="AD35" s="354"/>
      <c r="AE35" s="354"/>
      <c r="AF35" s="354"/>
      <c r="AG35" s="354"/>
      <c r="AH35" s="354"/>
      <c r="AI35" s="354"/>
      <c r="AJ35" s="354"/>
    </row>
    <row r="36" spans="2:36" x14ac:dyDescent="0.35">
      <c r="B36" s="109"/>
      <c r="C36" s="109"/>
      <c r="D36" s="109"/>
      <c r="E36" s="109"/>
      <c r="F36" s="109"/>
      <c r="G36" s="109"/>
      <c r="H36" s="109"/>
      <c r="I36" s="109"/>
      <c r="J36" s="109"/>
      <c r="K36" s="109"/>
      <c r="L36" s="353"/>
      <c r="M36" s="353"/>
      <c r="N36" s="353"/>
      <c r="O36" s="353"/>
      <c r="P36" s="353"/>
      <c r="Q36" s="349"/>
      <c r="R36" s="349"/>
      <c r="T36" s="353"/>
      <c r="U36" s="353"/>
      <c r="V36" s="353"/>
      <c r="W36" s="353"/>
      <c r="X36" s="353"/>
      <c r="Y36" s="353"/>
      <c r="Z36" s="353"/>
      <c r="AA36" s="353"/>
      <c r="AC36" s="353"/>
      <c r="AD36" s="353"/>
      <c r="AE36" s="353"/>
      <c r="AF36" s="353"/>
      <c r="AG36" s="353"/>
      <c r="AH36" s="353"/>
      <c r="AI36" s="353"/>
      <c r="AJ36" s="353"/>
    </row>
    <row r="37" spans="2:36" x14ac:dyDescent="0.35">
      <c r="B37" s="125" t="s">
        <v>119</v>
      </c>
      <c r="C37" s="125"/>
      <c r="D37" s="125"/>
      <c r="E37" s="125"/>
      <c r="F37" s="125"/>
      <c r="G37" s="125"/>
      <c r="H37" s="125"/>
      <c r="I37" s="125"/>
      <c r="J37" s="125"/>
      <c r="K37" s="125"/>
      <c r="L37" s="349">
        <f t="shared" ref="L37:P37" si="26">L38</f>
        <v>539.30833332999998</v>
      </c>
      <c r="M37" s="349">
        <f t="shared" si="26"/>
        <v>551.255</v>
      </c>
      <c r="N37" s="349">
        <f t="shared" si="26"/>
        <v>551</v>
      </c>
      <c r="O37" s="349">
        <f t="shared" si="26"/>
        <v>551.259906</v>
      </c>
      <c r="P37" s="349">
        <f t="shared" si="26"/>
        <v>551.259906</v>
      </c>
      <c r="Q37" s="349">
        <f>W37</f>
        <v>551.259906</v>
      </c>
      <c r="R37" s="349">
        <f>AA37</f>
        <v>551.259906</v>
      </c>
      <c r="T37" s="349">
        <f t="shared" ref="T37" si="27">T38</f>
        <v>551.259906</v>
      </c>
      <c r="U37" s="349">
        <f t="shared" ref="U37:AA37" si="28">U38</f>
        <v>551.259906</v>
      </c>
      <c r="V37" s="349">
        <f t="shared" si="28"/>
        <v>551.259906</v>
      </c>
      <c r="W37" s="349">
        <f t="shared" si="28"/>
        <v>551.259906</v>
      </c>
      <c r="X37" s="349">
        <f t="shared" si="28"/>
        <v>551.259906</v>
      </c>
      <c r="Y37" s="349">
        <f t="shared" si="28"/>
        <v>551.259906</v>
      </c>
      <c r="Z37" s="349">
        <f t="shared" si="28"/>
        <v>551.259906</v>
      </c>
      <c r="AA37" s="349">
        <f t="shared" si="28"/>
        <v>551.259906</v>
      </c>
      <c r="AC37" s="310"/>
      <c r="AD37" s="310"/>
      <c r="AE37" s="310"/>
      <c r="AF37" s="310"/>
      <c r="AG37" s="310"/>
      <c r="AH37" s="310"/>
      <c r="AI37" s="310"/>
      <c r="AJ37" s="310"/>
    </row>
    <row r="38" spans="2:36" x14ac:dyDescent="0.35">
      <c r="B38" s="109" t="s">
        <v>115</v>
      </c>
      <c r="C38" s="109"/>
      <c r="D38" s="109"/>
      <c r="E38" s="109"/>
      <c r="F38" s="109"/>
      <c r="G38" s="109"/>
      <c r="H38" s="109"/>
      <c r="I38" s="109"/>
      <c r="J38" s="109"/>
      <c r="K38" s="109"/>
      <c r="L38" s="354">
        <f>+SUM(L39:L41)</f>
        <v>539.30833332999998</v>
      </c>
      <c r="M38" s="354">
        <f t="shared" ref="M38:O38" si="29">+SUM(M39:M41)</f>
        <v>551.255</v>
      </c>
      <c r="N38" s="354">
        <f t="shared" si="29"/>
        <v>551</v>
      </c>
      <c r="O38" s="354">
        <f t="shared" si="29"/>
        <v>551.259906</v>
      </c>
      <c r="P38" s="354">
        <f t="shared" ref="P38" si="30">+SUM(P39:P41)</f>
        <v>551.259906</v>
      </c>
      <c r="Q38" s="354">
        <f t="shared" ref="Q38" si="31">+SUM(Q39:Q41)</f>
        <v>551.259906</v>
      </c>
      <c r="R38" s="354">
        <f>+SUM(R39:R41)</f>
        <v>551.259906</v>
      </c>
      <c r="T38" s="354">
        <f t="shared" ref="T38:Y38" si="32">+SUM(T39:T41)</f>
        <v>551.259906</v>
      </c>
      <c r="U38" s="354">
        <f t="shared" si="32"/>
        <v>551.259906</v>
      </c>
      <c r="V38" s="354">
        <f t="shared" si="32"/>
        <v>551.259906</v>
      </c>
      <c r="W38" s="354">
        <f t="shared" si="32"/>
        <v>551.259906</v>
      </c>
      <c r="X38" s="354">
        <f t="shared" si="32"/>
        <v>551.259906</v>
      </c>
      <c r="Y38" s="354">
        <f t="shared" si="32"/>
        <v>551.259906</v>
      </c>
      <c r="Z38" s="354">
        <f t="shared" ref="Z38:AA38" si="33">+SUM(Z39:Z41)</f>
        <v>551.259906</v>
      </c>
      <c r="AA38" s="354">
        <f t="shared" si="33"/>
        <v>551.259906</v>
      </c>
      <c r="AC38" s="320"/>
      <c r="AD38" s="320"/>
      <c r="AE38" s="320"/>
      <c r="AF38" s="320"/>
      <c r="AG38" s="320"/>
      <c r="AH38" s="320"/>
      <c r="AI38" s="320"/>
      <c r="AJ38" s="320"/>
    </row>
    <row r="39" spans="2:36" x14ac:dyDescent="0.35">
      <c r="B39" s="112" t="s">
        <v>120</v>
      </c>
      <c r="C39" s="109"/>
      <c r="D39" s="109"/>
      <c r="E39" s="109"/>
      <c r="F39" s="109"/>
      <c r="G39" s="109"/>
      <c r="H39" s="109"/>
      <c r="I39" s="109"/>
      <c r="J39" s="109"/>
      <c r="K39" s="109"/>
      <c r="L39" s="354">
        <v>233.33333332999999</v>
      </c>
      <c r="M39" s="354">
        <v>245.28</v>
      </c>
      <c r="N39" s="354">
        <v>245</v>
      </c>
      <c r="O39" s="354" vm="3">
        <v>245.28490600000001</v>
      </c>
      <c r="P39" s="317" vm="3">
        <v>245.28490600000001</v>
      </c>
      <c r="Q39" s="354" vm="645">
        <f>W39</f>
        <v>245.28490600000001</v>
      </c>
      <c r="R39" s="354" vm="449">
        <f>AA39</f>
        <v>245.28490600000001</v>
      </c>
      <c r="T39" s="317" vm="106">
        <v>245.28490600000001</v>
      </c>
      <c r="U39" s="317" vm="449">
        <v>245.28490600000001</v>
      </c>
      <c r="V39" s="317" vm="315">
        <v>245.28490600000001</v>
      </c>
      <c r="W39" s="317" vm="645">
        <v>245.28490600000001</v>
      </c>
      <c r="X39" s="317" vm="106">
        <v>245.28490600000001</v>
      </c>
      <c r="Y39" s="317" vm="449">
        <v>245.28490600000001</v>
      </c>
      <c r="Z39" s="311" vm="449">
        <v>245.28490600000001</v>
      </c>
      <c r="AA39" s="311" vm="449">
        <v>245.28490600000001</v>
      </c>
      <c r="AC39" s="354"/>
      <c r="AD39" s="354"/>
      <c r="AE39" s="354"/>
      <c r="AF39" s="354"/>
      <c r="AG39" s="354"/>
      <c r="AH39" s="354"/>
      <c r="AI39" s="354"/>
      <c r="AJ39" s="354"/>
    </row>
    <row r="40" spans="2:36" x14ac:dyDescent="0.35">
      <c r="B40" s="112" t="s">
        <v>121</v>
      </c>
      <c r="C40" s="109"/>
      <c r="D40" s="109"/>
      <c r="E40" s="109"/>
      <c r="F40" s="109"/>
      <c r="G40" s="109"/>
      <c r="H40" s="109"/>
      <c r="I40" s="109"/>
      <c r="J40" s="109"/>
      <c r="K40" s="109"/>
      <c r="L40" s="317">
        <v>109.5</v>
      </c>
      <c r="M40" s="317">
        <v>109.5</v>
      </c>
      <c r="N40" s="317">
        <v>110</v>
      </c>
      <c r="O40" s="317" vm="4">
        <v>109.5</v>
      </c>
      <c r="P40" s="317" vm="4">
        <v>109.5</v>
      </c>
      <c r="Q40" s="317" vm="646">
        <f>W40</f>
        <v>109.5</v>
      </c>
      <c r="R40" s="317" vm="446">
        <f>AA40</f>
        <v>109.5</v>
      </c>
      <c r="T40" s="317" vm="107">
        <v>109.5</v>
      </c>
      <c r="U40" s="317" vm="446">
        <v>109.5</v>
      </c>
      <c r="V40" s="317" vm="216">
        <v>109.5</v>
      </c>
      <c r="W40" s="317" vm="646">
        <v>109.5</v>
      </c>
      <c r="X40" s="317" vm="107">
        <v>109.5</v>
      </c>
      <c r="Y40" s="317" vm="446">
        <v>109.5</v>
      </c>
      <c r="Z40" s="311" vm="446">
        <v>109.5</v>
      </c>
      <c r="AA40" s="311" vm="446">
        <v>109.5</v>
      </c>
      <c r="AC40" s="317"/>
      <c r="AD40" s="317"/>
      <c r="AE40" s="317"/>
      <c r="AF40" s="317"/>
      <c r="AG40" s="317"/>
      <c r="AH40" s="317"/>
      <c r="AI40" s="317"/>
      <c r="AJ40" s="317"/>
    </row>
    <row r="41" spans="2:36" x14ac:dyDescent="0.35">
      <c r="B41" s="112" t="s">
        <v>122</v>
      </c>
      <c r="C41" s="109"/>
      <c r="D41" s="109"/>
      <c r="E41" s="109"/>
      <c r="F41" s="109"/>
      <c r="G41" s="109"/>
      <c r="H41" s="109"/>
      <c r="I41" s="109"/>
      <c r="J41" s="109"/>
      <c r="K41" s="109"/>
      <c r="L41" s="317">
        <v>196.47499999999999</v>
      </c>
      <c r="M41" s="317">
        <v>196.47499999999999</v>
      </c>
      <c r="N41" s="317">
        <v>196</v>
      </c>
      <c r="O41" s="317" vm="5">
        <v>196.47499999999999</v>
      </c>
      <c r="P41" s="317" vm="5">
        <v>196.47499999999999</v>
      </c>
      <c r="Q41" s="317" vm="647">
        <f>W41</f>
        <v>196.47499999999999</v>
      </c>
      <c r="R41" s="317" vm="450">
        <f>AA41</f>
        <v>196.47499999999999</v>
      </c>
      <c r="T41" s="317" vm="108">
        <v>196.47499999999999</v>
      </c>
      <c r="U41" s="317" vm="450">
        <v>196.47499999999999</v>
      </c>
      <c r="V41" s="317" vm="163">
        <v>196.47499999999999</v>
      </c>
      <c r="W41" s="317" vm="647">
        <v>196.47499999999999</v>
      </c>
      <c r="X41" s="317" vm="108">
        <v>196.47499999999999</v>
      </c>
      <c r="Y41" s="317" vm="450">
        <v>196.47499999999999</v>
      </c>
      <c r="Z41" s="311" vm="450">
        <v>196.47499999999999</v>
      </c>
      <c r="AA41" s="311" vm="450">
        <v>196.47499999999999</v>
      </c>
      <c r="AC41" s="317"/>
      <c r="AD41" s="317"/>
      <c r="AE41" s="317"/>
      <c r="AF41" s="317"/>
      <c r="AG41" s="317"/>
      <c r="AH41" s="317"/>
      <c r="AI41" s="317"/>
      <c r="AJ41" s="317"/>
    </row>
    <row r="42" spans="2:36" x14ac:dyDescent="0.35">
      <c r="B42" s="109"/>
      <c r="C42" s="109"/>
      <c r="D42" s="109"/>
      <c r="E42" s="109"/>
      <c r="F42" s="109"/>
      <c r="G42" s="109"/>
      <c r="H42" s="109"/>
      <c r="I42" s="109"/>
      <c r="J42" s="109"/>
      <c r="K42" s="109"/>
      <c r="L42" s="354"/>
      <c r="M42" s="354"/>
      <c r="N42" s="354"/>
      <c r="O42" s="354"/>
      <c r="P42" s="354"/>
      <c r="Q42" s="349"/>
      <c r="R42" s="349"/>
      <c r="T42" s="354"/>
      <c r="U42" s="354"/>
      <c r="V42" s="354"/>
      <c r="AC42" s="320"/>
      <c r="AD42" s="320"/>
      <c r="AE42" s="320"/>
      <c r="AF42" s="320"/>
      <c r="AG42" s="320"/>
      <c r="AH42" s="320"/>
      <c r="AI42" s="320"/>
      <c r="AJ42" s="320"/>
    </row>
    <row r="43" spans="2:36" x14ac:dyDescent="0.35">
      <c r="B43" s="205" t="s">
        <v>123</v>
      </c>
      <c r="C43" s="109"/>
      <c r="D43" s="109"/>
      <c r="E43" s="109"/>
      <c r="F43" s="109"/>
      <c r="G43" s="109"/>
      <c r="H43" s="109"/>
      <c r="I43" s="109"/>
      <c r="J43" s="109"/>
      <c r="K43" s="109"/>
      <c r="L43" s="310">
        <v>0</v>
      </c>
      <c r="M43" s="310">
        <v>0</v>
      </c>
      <c r="N43" s="310">
        <v>33.67625392630989</v>
      </c>
      <c r="O43" s="310">
        <v>28.234470581891799</v>
      </c>
      <c r="P43" s="310">
        <v>28.236061853502157</v>
      </c>
      <c r="Q43" s="349">
        <f>W43</f>
        <v>37.296138959751787</v>
      </c>
      <c r="R43" s="349">
        <f>AA43</f>
        <v>35.41177583984922</v>
      </c>
      <c r="T43" s="310">
        <v>2.04520659787593</v>
      </c>
      <c r="U43" s="310">
        <v>6.9772985457266801</v>
      </c>
      <c r="V43" s="310">
        <v>13.038016874439121</v>
      </c>
      <c r="W43" s="310">
        <v>37.296138959751787</v>
      </c>
      <c r="X43" s="310">
        <v>2.2959527337239201</v>
      </c>
      <c r="Y43" s="310">
        <v>6.6085160050673597</v>
      </c>
      <c r="Z43" s="310">
        <v>16.30874231959908</v>
      </c>
      <c r="AA43" s="310">
        <v>35.41177583984922</v>
      </c>
      <c r="AC43" s="320"/>
      <c r="AD43" s="320"/>
      <c r="AE43" s="320"/>
      <c r="AF43" s="320"/>
      <c r="AG43" s="320"/>
      <c r="AH43" s="320"/>
      <c r="AI43" s="320"/>
      <c r="AJ43" s="320"/>
    </row>
    <row r="44" spans="2:36" x14ac:dyDescent="0.35">
      <c r="B44" s="109" t="s">
        <v>124</v>
      </c>
      <c r="C44" s="109"/>
      <c r="D44" s="109"/>
      <c r="E44" s="109"/>
      <c r="F44" s="109"/>
      <c r="G44" s="109"/>
      <c r="H44" s="109"/>
      <c r="I44" s="109"/>
      <c r="J44" s="109"/>
      <c r="K44" s="109"/>
      <c r="L44" s="320">
        <v>0</v>
      </c>
      <c r="M44" s="320">
        <v>0</v>
      </c>
      <c r="N44" s="320">
        <v>28.565855742949953</v>
      </c>
      <c r="O44" s="320">
        <v>26.526643439999997</v>
      </c>
      <c r="P44" s="320">
        <v>25.563646729999995</v>
      </c>
      <c r="Q44" s="349">
        <f>W44</f>
        <v>30.612246649999992</v>
      </c>
      <c r="R44" s="349">
        <f>AA44</f>
        <v>29.364894289999999</v>
      </c>
      <c r="T44" s="320">
        <v>1.6900618700000001</v>
      </c>
      <c r="U44" s="320">
        <v>5.6686656400000004</v>
      </c>
      <c r="V44" s="320">
        <v>11.04629718</v>
      </c>
      <c r="W44" s="320">
        <v>30.612246649999992</v>
      </c>
      <c r="X44" s="320">
        <v>1.9410739500000003</v>
      </c>
      <c r="Y44" s="320">
        <v>5.5500668300000005</v>
      </c>
      <c r="Z44" s="320">
        <v>14.48590656</v>
      </c>
      <c r="AA44" s="320">
        <v>29.364894289999999</v>
      </c>
      <c r="AC44" s="320"/>
      <c r="AD44" s="320"/>
      <c r="AE44" s="320"/>
      <c r="AF44" s="320"/>
      <c r="AG44" s="320"/>
      <c r="AH44" s="320"/>
      <c r="AI44" s="320"/>
      <c r="AJ44" s="320"/>
    </row>
    <row r="45" spans="2:36" x14ac:dyDescent="0.35">
      <c r="B45" s="109" t="s">
        <v>115</v>
      </c>
      <c r="C45" s="109"/>
      <c r="D45" s="109"/>
      <c r="E45" s="109"/>
      <c r="F45" s="109"/>
      <c r="G45" s="109"/>
      <c r="H45" s="109"/>
      <c r="I45" s="109"/>
      <c r="J45" s="109"/>
      <c r="K45" s="109"/>
      <c r="L45" s="320">
        <v>0</v>
      </c>
      <c r="M45" s="320">
        <v>0</v>
      </c>
      <c r="N45" s="320">
        <v>5.1103981833599343</v>
      </c>
      <c r="O45" s="320">
        <v>1.7078271418917998</v>
      </c>
      <c r="P45" s="320">
        <v>2.67241512350216</v>
      </c>
      <c r="Q45" s="349">
        <f>W45</f>
        <v>6.6838923097518004</v>
      </c>
      <c r="R45" s="349">
        <f>AA45</f>
        <v>6.0468815498492194</v>
      </c>
      <c r="T45" s="320">
        <v>0.35514472787593004</v>
      </c>
      <c r="U45" s="320">
        <v>1.3086329057266801</v>
      </c>
      <c r="V45" s="320">
        <v>1.9917196944391202</v>
      </c>
      <c r="W45" s="320">
        <v>6.6838923097518004</v>
      </c>
      <c r="X45" s="320">
        <v>0.35487878372392001</v>
      </c>
      <c r="Y45" s="320">
        <v>1.0584491750673601</v>
      </c>
      <c r="Z45" s="320">
        <v>1.8228357595990801</v>
      </c>
      <c r="AA45" s="320">
        <v>6.0468815498492194</v>
      </c>
      <c r="AC45" s="320"/>
      <c r="AD45" s="320"/>
      <c r="AE45" s="320"/>
      <c r="AF45" s="320"/>
      <c r="AG45" s="320"/>
      <c r="AH45" s="320"/>
      <c r="AI45" s="320"/>
      <c r="AJ45" s="320"/>
    </row>
    <row r="47" spans="2:36" x14ac:dyDescent="0.35">
      <c r="B47" s="32" t="s">
        <v>125</v>
      </c>
      <c r="C47" s="32"/>
      <c r="D47" s="32"/>
      <c r="E47" s="32"/>
      <c r="F47" s="32"/>
      <c r="G47" s="32"/>
      <c r="H47" s="32"/>
      <c r="I47" s="32"/>
      <c r="J47" s="32"/>
      <c r="K47" s="32"/>
    </row>
    <row r="48" spans="2:36" x14ac:dyDescent="0.35">
      <c r="B48" s="20" t="s">
        <v>126</v>
      </c>
      <c r="C48" s="20"/>
      <c r="D48" s="20"/>
      <c r="E48" s="20"/>
      <c r="F48" s="20"/>
      <c r="G48" s="20"/>
      <c r="H48" s="20"/>
      <c r="I48" s="20"/>
      <c r="J48" s="20"/>
      <c r="K48" s="20"/>
      <c r="L48" s="299">
        <v>0.05</v>
      </c>
      <c r="M48" s="299">
        <v>-0.18999999999999995</v>
      </c>
      <c r="N48" s="299">
        <v>-3.0000000000000027E-2</v>
      </c>
      <c r="O48" s="299">
        <v>-6.9999999999999951E-2</v>
      </c>
      <c r="P48" s="299">
        <v>-0.37</v>
      </c>
      <c r="Q48" s="299">
        <f>W48</f>
        <v>-1.0000000000000009E-2</v>
      </c>
      <c r="R48" s="299">
        <f>AA48</f>
        <v>0.15999999999999992</v>
      </c>
      <c r="T48" s="299">
        <v>-5.0000000000000044E-2</v>
      </c>
      <c r="U48" s="299">
        <v>-0.20999999999999996</v>
      </c>
      <c r="V48" s="299">
        <v>-0.20999999999999996</v>
      </c>
      <c r="W48" s="299">
        <v>-1.0000000000000009E-2</v>
      </c>
      <c r="X48" s="299">
        <v>0.37999999999999989</v>
      </c>
      <c r="Y48" s="314">
        <v>0.39999999999999991</v>
      </c>
      <c r="Z48" s="314">
        <v>0.33000000000000007</v>
      </c>
      <c r="AA48" s="314">
        <v>0.15999999999999992</v>
      </c>
      <c r="AC48" s="331"/>
      <c r="AD48" s="331"/>
      <c r="AE48" s="331"/>
      <c r="AF48" s="331"/>
      <c r="AG48" s="331"/>
      <c r="AH48" s="331"/>
      <c r="AI48" s="331"/>
      <c r="AJ48" s="331"/>
    </row>
    <row r="49" spans="2:58" x14ac:dyDescent="0.35">
      <c r="B49" s="20" t="s">
        <v>127</v>
      </c>
      <c r="C49" s="20"/>
      <c r="D49" s="20"/>
      <c r="E49" s="20"/>
      <c r="F49" s="20"/>
      <c r="G49" s="20"/>
      <c r="H49" s="20"/>
      <c r="I49" s="20"/>
      <c r="J49" s="20"/>
      <c r="K49" s="20"/>
      <c r="L49" s="361">
        <v>0.81536158909342271</v>
      </c>
      <c r="M49" s="361">
        <v>0.80910000000000004</v>
      </c>
      <c r="N49" s="361">
        <v>0.79900000000000004</v>
      </c>
      <c r="O49" s="361" vm="6">
        <v>0.73</v>
      </c>
      <c r="P49" s="299" vm="113">
        <v>0.86311800000000005</v>
      </c>
      <c r="Q49" s="361" vm="439">
        <f>W49</f>
        <v>0.901146</v>
      </c>
      <c r="R49" s="361" vm="651">
        <f>AA49</f>
        <v>0.871641</v>
      </c>
      <c r="T49" s="299" vm="194">
        <v>1.0078860000000001</v>
      </c>
      <c r="U49" s="299" vm="648">
        <v>0.97694199999999998</v>
      </c>
      <c r="V49" s="299" vm="195">
        <v>0.91591699999999998</v>
      </c>
      <c r="W49" s="299" vm="439">
        <v>0.901146</v>
      </c>
      <c r="X49" s="299" vm="574">
        <v>0.90286</v>
      </c>
      <c r="Y49" s="314" vm="612">
        <v>0.94523299999999999</v>
      </c>
      <c r="Z49" s="314" vm="572">
        <v>0.89457699999999996</v>
      </c>
      <c r="AA49" s="314" vm="651">
        <v>0.871641</v>
      </c>
      <c r="AC49" s="331"/>
      <c r="AD49" s="331"/>
      <c r="AE49" s="331"/>
      <c r="AF49" s="331"/>
      <c r="AG49" s="331"/>
      <c r="AH49" s="331"/>
      <c r="AI49" s="331"/>
      <c r="AJ49" s="331"/>
    </row>
    <row r="50" spans="2:58" x14ac:dyDescent="0.35">
      <c r="B50" s="9"/>
      <c r="C50" s="9"/>
      <c r="D50" s="9"/>
      <c r="E50" s="9"/>
      <c r="F50" s="9"/>
      <c r="G50" s="9"/>
      <c r="H50" s="9"/>
      <c r="I50" s="9"/>
      <c r="J50" s="9"/>
      <c r="K50" s="9"/>
      <c r="L50" s="317"/>
      <c r="M50" s="317"/>
      <c r="N50" s="317"/>
      <c r="O50" s="317"/>
      <c r="P50" s="317"/>
      <c r="Q50" s="317"/>
      <c r="R50" s="317"/>
      <c r="T50" s="317"/>
      <c r="U50" s="317"/>
      <c r="V50" s="317"/>
      <c r="W50" s="317"/>
      <c r="X50" s="317"/>
      <c r="Y50" s="317"/>
      <c r="Z50" s="317"/>
      <c r="AA50" s="317"/>
      <c r="AC50" s="311"/>
      <c r="AD50" s="311"/>
      <c r="AE50" s="311"/>
      <c r="AF50" s="311"/>
      <c r="AG50" s="311"/>
      <c r="AH50" s="311"/>
      <c r="AI50" s="311"/>
      <c r="AJ50" s="311"/>
    </row>
    <row r="51" spans="2:58" x14ac:dyDescent="0.35">
      <c r="B51" s="39" t="s">
        <v>128</v>
      </c>
      <c r="C51" s="39"/>
      <c r="D51" s="39"/>
      <c r="E51" s="39"/>
      <c r="F51" s="39"/>
      <c r="G51" s="39"/>
      <c r="H51" s="39"/>
      <c r="I51" s="39"/>
      <c r="J51" s="39"/>
      <c r="K51" s="39"/>
      <c r="L51" s="355"/>
      <c r="M51" s="355"/>
      <c r="N51" s="355"/>
      <c r="O51" s="355"/>
      <c r="P51" s="355"/>
      <c r="Q51" s="355"/>
      <c r="R51" s="355"/>
      <c r="T51" s="355"/>
      <c r="U51" s="355"/>
      <c r="V51" s="355"/>
      <c r="W51" s="355"/>
      <c r="X51" s="355"/>
      <c r="Y51" s="355"/>
      <c r="Z51" s="355"/>
      <c r="AA51" s="355"/>
      <c r="AC51" s="355"/>
      <c r="AD51" s="355"/>
      <c r="AE51" s="355"/>
      <c r="AF51" s="355"/>
      <c r="AG51" s="355"/>
      <c r="AH51" s="355"/>
      <c r="AI51" s="355"/>
      <c r="AJ51" s="355"/>
    </row>
    <row r="52" spans="2:58" x14ac:dyDescent="0.35">
      <c r="B52" s="20" t="s">
        <v>124</v>
      </c>
      <c r="C52" s="20"/>
      <c r="D52" s="20"/>
      <c r="E52" s="20"/>
      <c r="F52" s="20"/>
      <c r="G52" s="20"/>
      <c r="H52" s="20"/>
      <c r="I52" s="20"/>
      <c r="J52" s="20"/>
      <c r="K52" s="20"/>
      <c r="L52" s="321">
        <v>0.21115503999503241</v>
      </c>
      <c r="M52" s="321">
        <v>0.1583491142567415</v>
      </c>
      <c r="N52" s="321">
        <v>0.21495500234917533</v>
      </c>
      <c r="O52" s="321">
        <v>0.20330606845667049</v>
      </c>
      <c r="P52" s="321">
        <v>0.26009163316648093</v>
      </c>
      <c r="Q52" s="321">
        <f>W52</f>
        <v>0.27684280734806543</v>
      </c>
      <c r="R52" s="321" vm="653">
        <f>AA52</f>
        <v>0.25704518215526989</v>
      </c>
      <c r="T52" s="321">
        <v>0.35820821394626123</v>
      </c>
      <c r="U52" s="321">
        <v>0.28394332476583967</v>
      </c>
      <c r="V52" s="321">
        <v>0.25591054265188407</v>
      </c>
      <c r="W52" s="321">
        <v>0.27684280734806543</v>
      </c>
      <c r="X52" s="321">
        <v>0.31606759495540238</v>
      </c>
      <c r="Y52" s="1">
        <v>0.32921217874026948</v>
      </c>
      <c r="Z52" s="1">
        <v>0.25232362796311997</v>
      </c>
      <c r="AA52" s="1" vm="653">
        <v>0.25704518215526989</v>
      </c>
      <c r="AC52" s="321"/>
      <c r="AD52" s="321"/>
      <c r="AE52" s="321"/>
      <c r="AF52" s="321"/>
      <c r="AG52" s="321"/>
      <c r="AH52" s="321"/>
      <c r="AI52" s="321"/>
      <c r="AJ52" s="321"/>
    </row>
    <row r="53" spans="2:58" x14ac:dyDescent="0.35">
      <c r="B53" s="20" t="s">
        <v>115</v>
      </c>
      <c r="C53" s="20"/>
      <c r="D53" s="20"/>
      <c r="E53" s="20"/>
      <c r="F53" s="20"/>
      <c r="G53" s="20"/>
      <c r="H53" s="20"/>
      <c r="I53" s="20"/>
      <c r="J53" s="20"/>
      <c r="K53" s="20"/>
      <c r="L53" s="321">
        <v>0.39931864616472973</v>
      </c>
      <c r="M53" s="321">
        <v>0.29471717116701962</v>
      </c>
      <c r="N53" s="361">
        <v>0.39461504752483872</v>
      </c>
      <c r="O53" s="361">
        <v>0.39103754580500416</v>
      </c>
      <c r="P53" s="361">
        <v>0.41344456562366588</v>
      </c>
      <c r="Q53" s="321">
        <f>W53</f>
        <v>0.34981750662308198</v>
      </c>
      <c r="R53" s="321">
        <f>AA53</f>
        <v>0.46859220483418884</v>
      </c>
      <c r="T53" s="361">
        <v>0.50687066040374007</v>
      </c>
      <c r="U53" s="361">
        <v>0.40543346706866895</v>
      </c>
      <c r="V53" s="361">
        <v>0.36255234676227727</v>
      </c>
      <c r="W53" s="361">
        <v>0.34981750662308198</v>
      </c>
      <c r="X53" s="361">
        <v>0.68993879627099031</v>
      </c>
      <c r="Y53" s="314">
        <v>0.54296941992955017</v>
      </c>
      <c r="Z53" s="314">
        <v>0.465850298483931</v>
      </c>
      <c r="AA53" s="314">
        <v>0.46859220483418884</v>
      </c>
      <c r="AC53" s="321"/>
      <c r="AD53" s="321"/>
      <c r="AE53" s="321"/>
      <c r="AF53" s="321"/>
      <c r="AG53" s="321"/>
      <c r="AH53" s="321"/>
      <c r="AI53" s="321"/>
      <c r="AJ53" s="321"/>
    </row>
    <row r="54" spans="2:58" x14ac:dyDescent="0.35">
      <c r="B54" s="32"/>
      <c r="C54" s="32"/>
      <c r="D54" s="32"/>
      <c r="E54" s="32"/>
      <c r="F54" s="32"/>
      <c r="G54" s="32"/>
      <c r="H54" s="32"/>
      <c r="I54" s="32"/>
      <c r="J54" s="32"/>
      <c r="K54" s="32"/>
      <c r="L54" s="349"/>
      <c r="M54" s="349"/>
      <c r="N54" s="349"/>
      <c r="O54" s="349"/>
      <c r="P54" s="349"/>
      <c r="Q54" s="349"/>
      <c r="R54" s="349"/>
      <c r="T54" s="349"/>
      <c r="U54" s="349"/>
      <c r="V54" s="349"/>
      <c r="W54" s="349"/>
      <c r="X54" s="349"/>
      <c r="Y54" s="349"/>
      <c r="Z54" s="349"/>
      <c r="AA54" s="349"/>
      <c r="AC54" s="310"/>
      <c r="AD54" s="310"/>
      <c r="AE54" s="310"/>
      <c r="AF54" s="310"/>
      <c r="AG54" s="310"/>
      <c r="AH54" s="310"/>
      <c r="AI54" s="310"/>
      <c r="AJ54" s="310"/>
    </row>
    <row r="55" spans="2:58" x14ac:dyDescent="0.35">
      <c r="B55" s="36" t="s">
        <v>129</v>
      </c>
      <c r="C55" s="36"/>
      <c r="D55" s="36"/>
      <c r="E55" s="36"/>
      <c r="F55" s="36"/>
      <c r="G55" s="36"/>
      <c r="H55" s="36"/>
      <c r="I55" s="36"/>
      <c r="J55" s="36"/>
      <c r="K55" s="36"/>
      <c r="L55" s="356">
        <f>+L56+L59</f>
        <v>18899.44349705955</v>
      </c>
      <c r="M55" s="356">
        <f t="shared" ref="M55:P55" si="34">+M56+M59</f>
        <v>14096.226251612366</v>
      </c>
      <c r="N55" s="356">
        <f t="shared" si="34"/>
        <v>18792.488699846002</v>
      </c>
      <c r="O55" s="356">
        <f t="shared" si="34"/>
        <v>15283.099539593</v>
      </c>
      <c r="P55" s="356">
        <f t="shared" si="34"/>
        <v>11775.210974066</v>
      </c>
      <c r="Q55" s="356">
        <f t="shared" ref="Q55" si="35">+Q56+Q59</f>
        <v>14098.650056978</v>
      </c>
      <c r="R55" s="356">
        <f>+R56+R59</f>
        <v>17545.888302175998</v>
      </c>
      <c r="T55" s="356">
        <f t="shared" ref="T55" si="36">+T56+T59</f>
        <v>5096.7958890080008</v>
      </c>
      <c r="U55" s="356">
        <f t="shared" ref="U55:V55" si="37">+U56+U59</f>
        <v>7176.676712212</v>
      </c>
      <c r="V55" s="356">
        <f t="shared" si="37"/>
        <v>8966.8169346259983</v>
      </c>
      <c r="W55" s="356">
        <f t="shared" ref="W55:X55" si="38">+W56+W59</f>
        <v>14098.650056978</v>
      </c>
      <c r="X55" s="356">
        <f t="shared" si="38"/>
        <v>6980.5944344519994</v>
      </c>
      <c r="Y55" s="356">
        <f t="shared" ref="Y55:Z55" si="39">+Y56+Y59</f>
        <v>11105.645770838999</v>
      </c>
      <c r="Z55" s="356">
        <f t="shared" si="39"/>
        <v>13676.382025013001</v>
      </c>
      <c r="AA55" s="356">
        <f t="shared" ref="AA55" si="40">+AA56+AA59</f>
        <v>17545.888302175998</v>
      </c>
      <c r="AC55" s="323"/>
      <c r="AD55" s="323"/>
      <c r="AE55" s="323"/>
      <c r="AF55" s="323"/>
      <c r="AG55" s="323"/>
      <c r="AH55" s="323"/>
      <c r="AI55" s="323"/>
      <c r="AJ55" s="323"/>
    </row>
    <row r="56" spans="2:58" x14ac:dyDescent="0.35">
      <c r="B56" t="s">
        <v>124</v>
      </c>
      <c r="L56" s="358">
        <v>13305.216875919999</v>
      </c>
      <c r="M56" s="358">
        <v>9967.4066723499873</v>
      </c>
      <c r="N56" s="358">
        <v>13249.010699846003</v>
      </c>
      <c r="O56" s="358">
        <v>9804.8864142660004</v>
      </c>
      <c r="P56" s="358">
        <v>6043.9936189320006</v>
      </c>
      <c r="Q56" s="358">
        <f>W56</f>
        <v>9804.6576540549995</v>
      </c>
      <c r="R56" s="358">
        <f>AA56</f>
        <v>11778.183661597999</v>
      </c>
      <c r="T56" s="358">
        <v>3562.6504611640003</v>
      </c>
      <c r="U56" s="358">
        <v>4708.7910351609999</v>
      </c>
      <c r="V56" s="358">
        <v>5638.227464524999</v>
      </c>
      <c r="W56" s="358">
        <v>9804.6576540549995</v>
      </c>
      <c r="X56" s="358">
        <v>4869.1540380599999</v>
      </c>
      <c r="Y56" s="315">
        <v>7782.3145610529991</v>
      </c>
      <c r="Z56" s="315">
        <v>9383.7485475970007</v>
      </c>
      <c r="AA56" s="315">
        <v>11778.183661597999</v>
      </c>
      <c r="AC56" s="358">
        <f>T56</f>
        <v>3562.6504611640003</v>
      </c>
      <c r="AD56" s="358">
        <f t="shared" ref="AD56:AF58" si="41">U56-T56</f>
        <v>1146.1405739969996</v>
      </c>
      <c r="AE56" s="358">
        <f t="shared" si="41"/>
        <v>929.4364293639992</v>
      </c>
      <c r="AF56" s="358">
        <f t="shared" si="41"/>
        <v>4166.4301895300005</v>
      </c>
      <c r="AG56" s="358">
        <f>X56</f>
        <v>4869.1540380599999</v>
      </c>
      <c r="AH56" s="358">
        <f t="shared" ref="AH56:AJ59" si="42">Y56-X56</f>
        <v>2913.1605229929992</v>
      </c>
      <c r="AI56" s="358">
        <f t="shared" si="42"/>
        <v>1601.4339865440015</v>
      </c>
      <c r="AJ56" s="358">
        <f t="shared" si="42"/>
        <v>2394.4351140009985</v>
      </c>
    </row>
    <row r="57" spans="2:58" x14ac:dyDescent="0.35">
      <c r="B57" s="9" t="s">
        <v>130</v>
      </c>
      <c r="L57" s="358">
        <v>11476.45432042</v>
      </c>
      <c r="M57" s="358">
        <v>8599.346833284988</v>
      </c>
      <c r="N57" s="358">
        <v>11614.100694076003</v>
      </c>
      <c r="O57" s="358">
        <v>8328.4802550059994</v>
      </c>
      <c r="P57" s="358">
        <v>4359.1912459320001</v>
      </c>
      <c r="Q57" s="358">
        <f>W57</f>
        <v>8208.8389490549998</v>
      </c>
      <c r="R57" s="358">
        <f>AA57</f>
        <v>9959.2294825979989</v>
      </c>
      <c r="T57" s="358">
        <v>3188.9734981640004</v>
      </c>
      <c r="U57" s="358">
        <v>3991.0555981609996</v>
      </c>
      <c r="V57" s="358">
        <v>4495.9141765249988</v>
      </c>
      <c r="W57" s="358">
        <v>8208.8389490549998</v>
      </c>
      <c r="X57" s="358">
        <v>4324.0676020600004</v>
      </c>
      <c r="Y57" s="315">
        <v>6802.219634052999</v>
      </c>
      <c r="Z57" s="315">
        <v>8025.3141175970004</v>
      </c>
      <c r="AA57" s="315">
        <v>9959.2294825979989</v>
      </c>
      <c r="AC57" s="358">
        <f>T57</f>
        <v>3188.9734981640004</v>
      </c>
      <c r="AD57" s="358">
        <f t="shared" si="41"/>
        <v>802.0820999969992</v>
      </c>
      <c r="AE57" s="358">
        <f t="shared" si="41"/>
        <v>504.85857836399919</v>
      </c>
      <c r="AF57" s="358">
        <f t="shared" si="41"/>
        <v>3712.9247725300011</v>
      </c>
      <c r="AG57" s="358">
        <f>X57</f>
        <v>4324.0676020600004</v>
      </c>
      <c r="AH57" s="358">
        <f t="shared" si="42"/>
        <v>2478.1520319929987</v>
      </c>
      <c r="AI57" s="358">
        <f t="shared" si="42"/>
        <v>1223.0944835440014</v>
      </c>
      <c r="AJ57" s="358">
        <f t="shared" si="42"/>
        <v>1933.9153650009985</v>
      </c>
    </row>
    <row r="58" spans="2:58" x14ac:dyDescent="0.35">
      <c r="B58" s="161" t="s">
        <v>131</v>
      </c>
      <c r="C58" s="1"/>
      <c r="D58" s="1"/>
      <c r="E58" s="1"/>
      <c r="F58" s="1"/>
      <c r="G58" s="1"/>
      <c r="H58" s="1"/>
      <c r="I58" s="1"/>
      <c r="J58" s="1"/>
      <c r="K58" s="1"/>
      <c r="L58" s="358">
        <v>1828.7625555</v>
      </c>
      <c r="M58" s="358">
        <v>1368.059839065</v>
      </c>
      <c r="N58" s="358">
        <v>1634.9100057700002</v>
      </c>
      <c r="O58" s="358">
        <v>1476.4061592600003</v>
      </c>
      <c r="P58" s="358">
        <v>1684.8023730000002</v>
      </c>
      <c r="Q58" s="358">
        <f>W58</f>
        <v>1595.8187049999999</v>
      </c>
      <c r="R58" s="358">
        <f>AA58</f>
        <v>1818.9541789999996</v>
      </c>
      <c r="T58" s="358">
        <v>373.676963</v>
      </c>
      <c r="U58" s="358">
        <v>717.73543700000005</v>
      </c>
      <c r="V58" s="358">
        <v>1142.3132879999998</v>
      </c>
      <c r="W58" s="358">
        <v>1595.8187049999999</v>
      </c>
      <c r="X58" s="358">
        <v>545.08643599999994</v>
      </c>
      <c r="Y58" s="315">
        <v>980.09492699999987</v>
      </c>
      <c r="Z58" s="315">
        <v>1358.43443</v>
      </c>
      <c r="AA58" s="315">
        <v>1818.9541789999996</v>
      </c>
      <c r="AC58" s="358">
        <f>T58</f>
        <v>373.676963</v>
      </c>
      <c r="AD58" s="358">
        <f t="shared" si="41"/>
        <v>344.05847400000005</v>
      </c>
      <c r="AE58" s="358">
        <f t="shared" si="41"/>
        <v>424.57785099999978</v>
      </c>
      <c r="AF58" s="358">
        <f t="shared" si="41"/>
        <v>453.50541700000008</v>
      </c>
      <c r="AG58" s="358">
        <f>X58</f>
        <v>545.08643599999994</v>
      </c>
      <c r="AH58" s="358">
        <f t="shared" si="42"/>
        <v>435.00849099999994</v>
      </c>
      <c r="AI58" s="358">
        <f t="shared" si="42"/>
        <v>378.33950300000015</v>
      </c>
      <c r="AJ58" s="358">
        <f t="shared" si="42"/>
        <v>460.51974899999959</v>
      </c>
    </row>
    <row r="59" spans="2:58" x14ac:dyDescent="0.35">
      <c r="B59" s="1" t="s">
        <v>115</v>
      </c>
      <c r="C59" s="1"/>
      <c r="D59" s="1"/>
      <c r="E59" s="1"/>
      <c r="F59" s="1"/>
      <c r="G59" s="1"/>
      <c r="H59" s="1"/>
      <c r="I59" s="1"/>
      <c r="J59" s="1"/>
      <c r="K59" s="1"/>
      <c r="L59" s="354">
        <v>5594.2266211395499</v>
      </c>
      <c r="M59" s="354">
        <v>4128.8195792623801</v>
      </c>
      <c r="N59" s="354">
        <v>5543.4779999999992</v>
      </c>
      <c r="O59" s="354">
        <v>5478.2131253270009</v>
      </c>
      <c r="P59" s="354">
        <v>5731.2173551339993</v>
      </c>
      <c r="Q59" s="354">
        <f>W59</f>
        <v>4293.9924029229996</v>
      </c>
      <c r="R59" s="354">
        <f>AA59</f>
        <v>5767.7046405780002</v>
      </c>
      <c r="T59" s="354">
        <v>1534.1454278440001</v>
      </c>
      <c r="U59" s="354">
        <v>2467.8856770509997</v>
      </c>
      <c r="V59" s="354">
        <v>3328.5894701009997</v>
      </c>
      <c r="W59" s="354">
        <v>4293.9924029229996</v>
      </c>
      <c r="X59" s="354">
        <v>2111.4403963919999</v>
      </c>
      <c r="Y59" s="315">
        <v>3323.3312097860003</v>
      </c>
      <c r="Z59" s="315">
        <v>4292.6334774160005</v>
      </c>
      <c r="AA59" s="315">
        <v>5767.7046405780002</v>
      </c>
      <c r="AC59" s="317">
        <f>T59</f>
        <v>1534.1454278440001</v>
      </c>
      <c r="AD59" s="317">
        <f>U59-T59</f>
        <v>933.74024920699958</v>
      </c>
      <c r="AE59" s="317">
        <f>V59-U59</f>
        <v>860.70379305000006</v>
      </c>
      <c r="AF59" s="317">
        <f>W59-V59</f>
        <v>965.40293282199991</v>
      </c>
      <c r="AG59" s="317">
        <f>X59</f>
        <v>2111.4403963919999</v>
      </c>
      <c r="AH59" s="317">
        <f t="shared" si="42"/>
        <v>1211.8908133940004</v>
      </c>
      <c r="AI59" s="317">
        <f t="shared" si="42"/>
        <v>969.30226763000019</v>
      </c>
      <c r="AJ59" s="317">
        <f t="shared" si="42"/>
        <v>1475.0711631619997</v>
      </c>
    </row>
    <row r="60" spans="2:58" x14ac:dyDescent="0.35">
      <c r="B60" s="32"/>
      <c r="C60" s="32"/>
      <c r="D60" s="32"/>
      <c r="E60" s="32"/>
      <c r="F60" s="32"/>
      <c r="G60" s="32"/>
      <c r="H60" s="32"/>
      <c r="I60" s="32"/>
      <c r="J60" s="32"/>
      <c r="K60" s="32"/>
      <c r="L60" s="356"/>
      <c r="M60" s="356"/>
      <c r="N60" s="356"/>
      <c r="T60" s="356"/>
      <c r="U60" s="356"/>
      <c r="V60" s="356"/>
      <c r="W60" s="356"/>
      <c r="AC60" s="323"/>
      <c r="AD60" s="323"/>
      <c r="AE60" s="323"/>
      <c r="AF60" s="323"/>
      <c r="AG60" s="323"/>
      <c r="AH60" s="323"/>
      <c r="AI60" s="323"/>
      <c r="AJ60" s="323"/>
    </row>
    <row r="61" spans="2:58" x14ac:dyDescent="0.35">
      <c r="B61" s="162" t="s">
        <v>132</v>
      </c>
      <c r="C61" s="180"/>
      <c r="D61" s="180"/>
      <c r="E61" s="180"/>
      <c r="F61" s="180"/>
      <c r="G61" s="180"/>
      <c r="H61" s="180"/>
      <c r="I61" s="180"/>
      <c r="J61" s="180"/>
      <c r="K61" s="180"/>
      <c r="L61" s="236">
        <v>2018</v>
      </c>
      <c r="M61" s="236">
        <v>2019</v>
      </c>
      <c r="N61" s="236">
        <v>2020</v>
      </c>
      <c r="O61" s="236">
        <v>2021</v>
      </c>
      <c r="P61" s="236">
        <v>2022</v>
      </c>
      <c r="Q61" s="237">
        <v>2023</v>
      </c>
      <c r="R61" s="238">
        <v>2024</v>
      </c>
      <c r="T61" s="239" t="s">
        <v>3</v>
      </c>
      <c r="U61" s="239" t="s">
        <v>4</v>
      </c>
      <c r="V61" s="239" t="s">
        <v>5</v>
      </c>
      <c r="W61" s="239">
        <v>2023</v>
      </c>
      <c r="X61" s="240" t="s">
        <v>6</v>
      </c>
      <c r="Y61" s="240" t="s">
        <v>7</v>
      </c>
      <c r="Z61" s="240" t="s">
        <v>8</v>
      </c>
      <c r="AA61" s="240">
        <v>2024</v>
      </c>
      <c r="AC61" s="235"/>
      <c r="AD61" s="235"/>
      <c r="AE61" s="235"/>
      <c r="AF61" s="235"/>
      <c r="AG61" s="235"/>
      <c r="AH61" s="235"/>
      <c r="AI61" s="235"/>
      <c r="AJ61" s="235"/>
      <c r="AK61" s="235"/>
      <c r="AL61" s="235"/>
      <c r="AM61" s="235"/>
      <c r="AX61"/>
      <c r="AY61"/>
      <c r="AZ61"/>
      <c r="BA61"/>
      <c r="BB61"/>
      <c r="BC61"/>
      <c r="BD61"/>
      <c r="BE61"/>
      <c r="BF61"/>
    </row>
    <row r="62" spans="2:58" x14ac:dyDescent="0.35">
      <c r="B62" s="18" t="s">
        <v>516</v>
      </c>
      <c r="C62" s="18"/>
      <c r="D62" s="18"/>
      <c r="E62" s="18"/>
      <c r="F62" s="18"/>
      <c r="G62" s="18"/>
      <c r="H62" s="18"/>
      <c r="I62" s="18"/>
      <c r="J62" s="18"/>
      <c r="K62" s="18"/>
      <c r="L62" s="245">
        <v>24.308202764976954</v>
      </c>
      <c r="M62" s="245">
        <v>15.473333333333331</v>
      </c>
      <c r="N62" s="245">
        <v>33.961629283843791</v>
      </c>
      <c r="O62" s="245">
        <v>111.94313427723213</v>
      </c>
      <c r="P62" s="245">
        <v>167.52191666666675</v>
      </c>
      <c r="Q62" s="245">
        <f t="shared" ref="Q62:Q67" si="43">W62</f>
        <v>87.098423515981722</v>
      </c>
      <c r="R62" s="245">
        <f t="shared" ref="R62:R67" si="44">AA62</f>
        <v>63.040778688524611</v>
      </c>
      <c r="T62" s="245">
        <v>96.379898100972724</v>
      </c>
      <c r="U62" s="245">
        <v>88.270508864839982</v>
      </c>
      <c r="V62" s="245">
        <v>91.059482521752429</v>
      </c>
      <c r="W62" s="245">
        <v>87.098423515981722</v>
      </c>
      <c r="X62" s="245">
        <v>44.918240952817243</v>
      </c>
      <c r="Y62" s="245">
        <v>39.132802839477932</v>
      </c>
      <c r="Z62" s="245">
        <v>52.429948288973392</v>
      </c>
      <c r="AA62" s="245">
        <v>63.040778688524611</v>
      </c>
      <c r="AC62" s="245"/>
      <c r="AD62" s="246"/>
      <c r="AE62" s="246"/>
      <c r="AF62" s="246"/>
      <c r="AG62" s="246"/>
      <c r="AH62" s="246"/>
      <c r="AI62" s="246"/>
      <c r="AJ62" s="246"/>
      <c r="AX62"/>
      <c r="AY62"/>
      <c r="AZ62"/>
      <c r="BA62"/>
      <c r="BB62"/>
      <c r="BC62"/>
      <c r="BD62"/>
      <c r="BE62"/>
      <c r="BF62"/>
    </row>
    <row r="63" spans="2:58" x14ac:dyDescent="0.35">
      <c r="B63" s="181" t="s">
        <v>133</v>
      </c>
      <c r="C63" s="181"/>
      <c r="D63" s="181"/>
      <c r="E63" s="181"/>
      <c r="F63" s="181"/>
      <c r="G63" s="181"/>
      <c r="H63" s="181"/>
      <c r="I63" s="181"/>
      <c r="J63" s="181"/>
      <c r="K63" s="181"/>
      <c r="L63" s="245">
        <v>15.890084830406051</v>
      </c>
      <c r="M63" s="245">
        <v>24.807619094673441</v>
      </c>
      <c r="N63" s="245">
        <v>41.518589120370358</v>
      </c>
      <c r="O63" s="245">
        <v>116.99833333333333</v>
      </c>
      <c r="P63" s="245">
        <v>175.49749999999997</v>
      </c>
      <c r="Q63" s="245">
        <f t="shared" si="43"/>
        <v>97.754416666666671</v>
      </c>
      <c r="R63" s="245">
        <f t="shared" si="44"/>
        <v>75.076666666666668</v>
      </c>
      <c r="T63" s="245">
        <v>107.41600000000001</v>
      </c>
      <c r="U63" s="245">
        <v>107.66266666666667</v>
      </c>
      <c r="V63" s="245">
        <v>100.86311111111112</v>
      </c>
      <c r="W63" s="245">
        <v>97.754416666666671</v>
      </c>
      <c r="X63" s="245">
        <v>55.576333333333331</v>
      </c>
      <c r="Y63" s="245">
        <v>52.00116666666667</v>
      </c>
      <c r="Z63" s="245">
        <v>64.114888888888885</v>
      </c>
      <c r="AA63" s="245">
        <v>75.076666666666668</v>
      </c>
      <c r="AC63" s="245"/>
      <c r="AD63" s="246"/>
      <c r="AE63" s="246"/>
      <c r="AF63" s="246"/>
      <c r="AG63" s="246"/>
      <c r="AH63" s="246"/>
      <c r="AI63" s="246"/>
      <c r="AJ63" s="246"/>
      <c r="AX63"/>
      <c r="AY63"/>
      <c r="AZ63"/>
      <c r="BA63"/>
      <c r="BB63"/>
      <c r="BC63"/>
      <c r="BD63"/>
      <c r="BE63"/>
      <c r="BF63"/>
    </row>
    <row r="64" spans="2:58" x14ac:dyDescent="0.35">
      <c r="B64" s="18" t="s">
        <v>517</v>
      </c>
      <c r="C64" s="18"/>
      <c r="D64" s="18"/>
      <c r="E64" s="18"/>
      <c r="F64" s="18"/>
      <c r="G64" s="18"/>
      <c r="H64" s="18"/>
      <c r="I64" s="18"/>
      <c r="J64" s="18"/>
      <c r="K64" s="18"/>
      <c r="L64" s="245">
        <v>57.292027297994821</v>
      </c>
      <c r="M64" s="245">
        <v>47.68</v>
      </c>
      <c r="N64" s="245">
        <v>43.993647058823505</v>
      </c>
      <c r="O64" s="245">
        <v>89.335195312500005</v>
      </c>
      <c r="P64" s="245">
        <v>176.04654618473893</v>
      </c>
      <c r="Q64" s="245">
        <f t="shared" si="43"/>
        <v>103.98000000000002</v>
      </c>
      <c r="R64" s="245">
        <f t="shared" si="44"/>
        <v>66.52127490039841</v>
      </c>
      <c r="T64" s="245">
        <v>112.14428571428573</v>
      </c>
      <c r="U64" s="245">
        <v>112.14428571428573</v>
      </c>
      <c r="V64" s="245">
        <v>104.94797872340425</v>
      </c>
      <c r="W64" s="245">
        <v>103.98000000000002</v>
      </c>
      <c r="X64" s="245">
        <v>56.699999999999996</v>
      </c>
      <c r="Y64" s="245">
        <v>61.017063492063485</v>
      </c>
      <c r="Z64" s="245">
        <v>65.291058201058178</v>
      </c>
      <c r="AA64" s="245">
        <v>66.52127490039841</v>
      </c>
      <c r="AC64" s="245"/>
      <c r="AD64" s="246"/>
      <c r="AE64" s="246"/>
      <c r="AF64" s="246"/>
      <c r="AG64" s="246"/>
      <c r="AH64" s="246"/>
      <c r="AI64" s="246"/>
      <c r="AJ64" s="246"/>
      <c r="AX64"/>
      <c r="AY64"/>
      <c r="AZ64"/>
      <c r="BA64"/>
      <c r="BB64"/>
      <c r="BC64"/>
      <c r="BD64"/>
      <c r="BE64"/>
      <c r="BF64"/>
    </row>
    <row r="65" spans="2:58" x14ac:dyDescent="0.35">
      <c r="B65" s="4" t="s">
        <v>518</v>
      </c>
      <c r="C65" s="4"/>
      <c r="D65" s="4"/>
      <c r="E65" s="4"/>
      <c r="F65" s="4"/>
      <c r="G65" s="4"/>
      <c r="H65" s="4"/>
      <c r="I65" s="4"/>
      <c r="J65" s="4"/>
      <c r="K65" s="4"/>
      <c r="L65" s="245">
        <v>71.035817980683703</v>
      </c>
      <c r="M65" s="245">
        <v>64.304365840077793</v>
      </c>
      <c r="N65" s="245">
        <v>24.711910039839385</v>
      </c>
      <c r="O65" s="245">
        <v>53.242024680030113</v>
      </c>
      <c r="P65" s="245">
        <v>80.820817120622578</v>
      </c>
      <c r="Q65" s="245">
        <f t="shared" si="43"/>
        <v>83.462823529411764</v>
      </c>
      <c r="R65" s="245">
        <f t="shared" si="44"/>
        <v>65.120566801619447</v>
      </c>
      <c r="T65" s="245">
        <v>86.904307692307711</v>
      </c>
      <c r="U65" s="245">
        <v>86.613070866141726</v>
      </c>
      <c r="V65" s="245">
        <v>85.86145833333336</v>
      </c>
      <c r="W65" s="245">
        <v>83.462823529411764</v>
      </c>
      <c r="X65" s="245">
        <v>59.599523809523838</v>
      </c>
      <c r="Y65" s="245">
        <v>63.784841269841273</v>
      </c>
      <c r="Z65" s="245">
        <v>64.986825396825395</v>
      </c>
      <c r="AA65" s="245">
        <v>65.120566801619447</v>
      </c>
      <c r="AC65" s="245"/>
      <c r="AD65" s="246"/>
      <c r="AE65" s="246"/>
      <c r="AF65" s="246"/>
      <c r="AG65" s="246"/>
      <c r="AH65" s="246"/>
      <c r="AI65" s="246"/>
      <c r="AJ65" s="246"/>
      <c r="AX65"/>
      <c r="AY65"/>
      <c r="AZ65"/>
      <c r="BA65"/>
      <c r="BB65"/>
      <c r="BC65"/>
      <c r="BD65"/>
      <c r="BE65"/>
      <c r="BF65"/>
    </row>
    <row r="66" spans="2:58" x14ac:dyDescent="0.35">
      <c r="B66" s="4" t="s">
        <v>519</v>
      </c>
      <c r="C66" s="4"/>
      <c r="D66" s="4"/>
      <c r="E66" s="4"/>
      <c r="F66" s="4"/>
      <c r="G66" s="4"/>
      <c r="H66" s="4"/>
      <c r="I66" s="4"/>
      <c r="J66" s="4"/>
      <c r="K66" s="4"/>
      <c r="L66" s="245">
        <v>63.498333333333335</v>
      </c>
      <c r="M66" s="245">
        <v>52.534166666666664</v>
      </c>
      <c r="N66" s="245">
        <v>10.2125</v>
      </c>
      <c r="O66" s="245">
        <v>47.298319892473131</v>
      </c>
      <c r="P66" s="245">
        <v>98.65594086021504</v>
      </c>
      <c r="Q66" s="245">
        <f t="shared" si="43"/>
        <v>39.066633512544811</v>
      </c>
      <c r="R66" s="245">
        <f t="shared" si="44"/>
        <v>34.667305555555558</v>
      </c>
      <c r="T66" s="245">
        <v>51.673333333333325</v>
      </c>
      <c r="U66" s="245">
        <v>42.041600358422947</v>
      </c>
      <c r="V66" s="245">
        <v>39.236622461170853</v>
      </c>
      <c r="W66" s="245">
        <v>39.066633512544811</v>
      </c>
      <c r="X66" s="245">
        <v>27.330000000000002</v>
      </c>
      <c r="Y66" s="245">
        <v>29.606666666666666</v>
      </c>
      <c r="Z66" s="245">
        <v>31.69640740740741</v>
      </c>
      <c r="AA66" s="245">
        <v>34.667305555555558</v>
      </c>
      <c r="AC66" s="245"/>
      <c r="AD66" s="246"/>
      <c r="AE66" s="246"/>
      <c r="AF66" s="246"/>
      <c r="AG66" s="246"/>
      <c r="AH66" s="246"/>
      <c r="AI66" s="246"/>
      <c r="AJ66" s="246"/>
      <c r="AX66"/>
      <c r="AY66"/>
      <c r="AZ66"/>
      <c r="BA66"/>
      <c r="BB66"/>
      <c r="BC66"/>
      <c r="BD66"/>
      <c r="BE66"/>
      <c r="BF66"/>
    </row>
    <row r="67" spans="2:58" x14ac:dyDescent="0.35">
      <c r="B67" s="18" t="s">
        <v>520</v>
      </c>
      <c r="C67" s="18"/>
      <c r="D67" s="18"/>
      <c r="E67" s="18"/>
      <c r="F67" s="18"/>
      <c r="G67" s="18"/>
      <c r="H67" s="18"/>
      <c r="I67" s="18"/>
      <c r="J67" s="18"/>
      <c r="K67" s="18"/>
      <c r="L67" s="245">
        <v>61.015873015873005</v>
      </c>
      <c r="M67" s="245">
        <v>54.728174603174594</v>
      </c>
      <c r="N67" s="245">
        <v>41.153074695088058</v>
      </c>
      <c r="O67" s="245">
        <v>70.732625164277621</v>
      </c>
      <c r="P67" s="245">
        <v>123.3</v>
      </c>
      <c r="Q67" s="245">
        <f t="shared" si="43"/>
        <v>40.776002450980371</v>
      </c>
      <c r="R67" s="245">
        <f t="shared" si="44"/>
        <v>34.282791999999979</v>
      </c>
      <c r="T67" s="245">
        <v>53.299095303030306</v>
      </c>
      <c r="U67" s="245">
        <v>44.533596835937516</v>
      </c>
      <c r="V67" s="245">
        <v>40.722580338541654</v>
      </c>
      <c r="W67" s="245">
        <v>40.776002450980371</v>
      </c>
      <c r="X67" s="245">
        <v>27.405555555555551</v>
      </c>
      <c r="Y67" s="245">
        <v>30.029207692307708</v>
      </c>
      <c r="Z67" s="245">
        <v>31.772932642487035</v>
      </c>
      <c r="AA67" s="245">
        <v>34.282791999999979</v>
      </c>
      <c r="AC67" s="245"/>
      <c r="AD67" s="246"/>
      <c r="AE67" s="246"/>
      <c r="AF67" s="246"/>
      <c r="AG67" s="246"/>
      <c r="AH67" s="246"/>
      <c r="AI67" s="246"/>
      <c r="AJ67" s="246"/>
      <c r="AX67"/>
      <c r="AY67"/>
      <c r="AZ67"/>
      <c r="BA67"/>
      <c r="BB67"/>
      <c r="BC67"/>
      <c r="BD67"/>
      <c r="BE67"/>
      <c r="BF67"/>
    </row>
    <row r="69" spans="2:58" s="231" customFormat="1" x14ac:dyDescent="0.35">
      <c r="B69" s="162" t="s">
        <v>134</v>
      </c>
      <c r="C69" s="162"/>
      <c r="D69" s="162"/>
      <c r="E69" s="162"/>
      <c r="F69" s="162"/>
      <c r="G69" s="162"/>
      <c r="H69" s="162"/>
      <c r="I69" s="162"/>
      <c r="J69" s="162"/>
      <c r="K69" s="162"/>
      <c r="L69" s="236">
        <v>2018</v>
      </c>
      <c r="M69" s="236">
        <v>2019</v>
      </c>
      <c r="N69" s="236">
        <v>2020</v>
      </c>
      <c r="O69" s="236">
        <v>2021</v>
      </c>
      <c r="P69" s="236">
        <v>2022</v>
      </c>
      <c r="Q69" s="237">
        <v>2023</v>
      </c>
      <c r="R69" s="238">
        <v>2024</v>
      </c>
      <c r="T69" s="239" t="s">
        <v>3</v>
      </c>
      <c r="U69" s="239" t="s">
        <v>4</v>
      </c>
      <c r="V69" s="239" t="s">
        <v>5</v>
      </c>
      <c r="W69" s="239">
        <v>2023</v>
      </c>
      <c r="X69" s="240" t="s">
        <v>6</v>
      </c>
      <c r="Y69" s="240" t="s">
        <v>7</v>
      </c>
      <c r="Z69" s="240" t="s">
        <v>8</v>
      </c>
      <c r="AA69" s="240">
        <v>2024</v>
      </c>
      <c r="AC69" s="239" t="s">
        <v>3</v>
      </c>
      <c r="AD69" s="239" t="s">
        <v>20</v>
      </c>
      <c r="AE69" s="239" t="s">
        <v>21</v>
      </c>
      <c r="AF69" s="239" t="s">
        <v>22</v>
      </c>
      <c r="AG69" s="240" t="s">
        <v>6</v>
      </c>
      <c r="AH69" s="240" t="s">
        <v>23</v>
      </c>
      <c r="AI69" s="240" t="s">
        <v>24</v>
      </c>
      <c r="AJ69" s="240" t="s">
        <v>25</v>
      </c>
      <c r="AK69" s="235"/>
      <c r="AL69" s="235"/>
      <c r="AM69" s="235"/>
      <c r="AX69"/>
      <c r="AY69"/>
      <c r="AZ69"/>
      <c r="BA69"/>
      <c r="BB69"/>
      <c r="BC69"/>
      <c r="BD69"/>
      <c r="BE69"/>
      <c r="BF69"/>
    </row>
    <row r="70" spans="2:58" s="231" customFormat="1" x14ac:dyDescent="0.35">
      <c r="B70" s="10" t="s">
        <v>521</v>
      </c>
      <c r="C70" s="10"/>
      <c r="D70" s="10"/>
      <c r="E70" s="10"/>
      <c r="F70" s="10"/>
      <c r="G70" s="10"/>
      <c r="H70" s="10"/>
      <c r="I70" s="10"/>
      <c r="J70" s="10"/>
      <c r="K70" s="10"/>
      <c r="L70" s="270"/>
      <c r="M70" s="270"/>
      <c r="O70" s="270"/>
      <c r="P70" s="270"/>
      <c r="Q70" s="270"/>
      <c r="R70" s="270"/>
      <c r="AX70"/>
      <c r="AY70"/>
      <c r="AZ70"/>
      <c r="BA70"/>
      <c r="BB70"/>
      <c r="BC70"/>
      <c r="BD70"/>
      <c r="BE70"/>
      <c r="BF70"/>
    </row>
    <row r="71" spans="2:58" s="231" customFormat="1" x14ac:dyDescent="0.35">
      <c r="B71" s="34" t="s">
        <v>135</v>
      </c>
      <c r="C71" s="34"/>
      <c r="D71" s="34"/>
      <c r="E71" s="34"/>
      <c r="F71" s="34"/>
      <c r="G71" s="34"/>
      <c r="H71" s="34"/>
      <c r="I71" s="34"/>
      <c r="J71" s="34"/>
      <c r="K71" s="34"/>
      <c r="L71" s="349">
        <v>5272.5569999999998</v>
      </c>
      <c r="M71" s="349">
        <v>5270.0910000000003</v>
      </c>
      <c r="N71" s="349">
        <v>5020.29</v>
      </c>
      <c r="O71" s="349">
        <v>4974.0190000000002</v>
      </c>
      <c r="P71" s="349">
        <v>4908.5349999999999</v>
      </c>
      <c r="Q71" s="349">
        <f t="shared" ref="Q71:Q80" si="45">W71</f>
        <v>4698.9879999999994</v>
      </c>
      <c r="R71" s="349">
        <f t="shared" ref="R71:R80" si="46">AA71</f>
        <v>4377.2150000000001</v>
      </c>
      <c r="T71" s="473">
        <v>4874</v>
      </c>
      <c r="U71" s="349">
        <v>4829.2959999999994</v>
      </c>
      <c r="V71" s="349">
        <v>4774.3959999999997</v>
      </c>
      <c r="W71" s="349">
        <v>4698.9879999999994</v>
      </c>
      <c r="X71" s="349">
        <v>4603.125</v>
      </c>
      <c r="Y71" s="349">
        <v>4525.3369999999995</v>
      </c>
      <c r="Z71" s="310">
        <v>4424.16</v>
      </c>
      <c r="AA71" s="310">
        <v>4377.2150000000001</v>
      </c>
      <c r="AC71" s="349"/>
      <c r="AD71" s="360"/>
      <c r="AE71" s="360"/>
      <c r="AF71" s="360"/>
      <c r="AG71" s="360"/>
      <c r="AH71" s="360"/>
      <c r="AI71" s="360"/>
      <c r="AJ71" s="360"/>
      <c r="AX71"/>
      <c r="AY71"/>
      <c r="AZ71"/>
      <c r="BA71"/>
      <c r="BB71"/>
      <c r="BC71"/>
      <c r="BD71"/>
      <c r="BE71"/>
      <c r="BF71"/>
    </row>
    <row r="72" spans="2:58" s="231" customFormat="1" x14ac:dyDescent="0.35">
      <c r="B72" s="9" t="s">
        <v>522</v>
      </c>
      <c r="C72" s="9"/>
      <c r="D72" s="9"/>
      <c r="E72" s="9"/>
      <c r="F72" s="9"/>
      <c r="G72" s="9"/>
      <c r="H72" s="9"/>
      <c r="I72" s="9"/>
      <c r="J72" s="9"/>
      <c r="K72" s="9"/>
      <c r="L72" s="404">
        <v>4118.6099999999997</v>
      </c>
      <c r="M72" s="404">
        <v>4103.9040000000005</v>
      </c>
      <c r="N72" s="317">
        <v>4033.1669999999999</v>
      </c>
      <c r="O72" s="317">
        <v>4021.7919999999999</v>
      </c>
      <c r="P72" s="317">
        <v>3915.5360000000001</v>
      </c>
      <c r="Q72" s="404">
        <f t="shared" si="45"/>
        <v>3753.4470000000001</v>
      </c>
      <c r="R72" s="404">
        <f t="shared" si="46"/>
        <v>3499.1439999999998</v>
      </c>
      <c r="T72" s="477">
        <v>3881</v>
      </c>
      <c r="U72" s="317">
        <v>3853.9589999999998</v>
      </c>
      <c r="V72" s="317">
        <v>3815.2109999999998</v>
      </c>
      <c r="W72" s="317">
        <v>3753.4470000000001</v>
      </c>
      <c r="X72" s="317">
        <v>3682.0169999999998</v>
      </c>
      <c r="Y72" s="354">
        <v>3622.1179999999999</v>
      </c>
      <c r="Z72" s="320">
        <v>3535.9259999999999</v>
      </c>
      <c r="AA72" s="320">
        <v>3499.1439999999998</v>
      </c>
      <c r="AC72" s="317"/>
      <c r="AD72" s="404"/>
      <c r="AE72" s="404"/>
      <c r="AF72" s="404"/>
      <c r="AG72" s="404"/>
      <c r="AH72" s="404"/>
      <c r="AI72" s="404"/>
      <c r="AJ72" s="404"/>
      <c r="AX72"/>
      <c r="AY72"/>
      <c r="AZ72"/>
      <c r="BA72"/>
      <c r="BB72"/>
      <c r="BC72"/>
      <c r="BD72"/>
      <c r="BE72"/>
      <c r="BF72"/>
    </row>
    <row r="73" spans="2:58" s="231" customFormat="1" x14ac:dyDescent="0.35">
      <c r="B73" s="9" t="s">
        <v>523</v>
      </c>
      <c r="C73" s="9"/>
      <c r="D73" s="9"/>
      <c r="E73" s="9"/>
      <c r="F73" s="9"/>
      <c r="G73" s="9"/>
      <c r="H73" s="9"/>
      <c r="I73" s="9"/>
      <c r="J73" s="9"/>
      <c r="K73" s="9"/>
      <c r="L73" s="404">
        <v>0</v>
      </c>
      <c r="M73" s="404">
        <v>0</v>
      </c>
      <c r="N73" s="317">
        <v>965.48800000000006</v>
      </c>
      <c r="O73" s="317">
        <v>930.178</v>
      </c>
      <c r="P73" s="317">
        <v>972.94899999999996</v>
      </c>
      <c r="Q73" s="404">
        <f t="shared" si="45"/>
        <v>926.65899999999999</v>
      </c>
      <c r="R73" s="404">
        <f t="shared" si="46"/>
        <v>859.846</v>
      </c>
      <c r="T73" s="317">
        <v>975.10699999999997</v>
      </c>
      <c r="U73" s="317">
        <v>957.09199999999998</v>
      </c>
      <c r="V73" s="317">
        <v>940.66300000000001</v>
      </c>
      <c r="W73" s="317">
        <v>926.65899999999999</v>
      </c>
      <c r="X73" s="317">
        <v>902.40099999999995</v>
      </c>
      <c r="Y73" s="354">
        <v>884.48400000000004</v>
      </c>
      <c r="Z73" s="320">
        <v>869.83399999999995</v>
      </c>
      <c r="AA73" s="320">
        <v>859.846</v>
      </c>
      <c r="AC73" s="317"/>
      <c r="AD73" s="404"/>
      <c r="AE73" s="404"/>
      <c r="AF73" s="404"/>
      <c r="AG73" s="404"/>
      <c r="AH73" s="404"/>
      <c r="AI73" s="404"/>
      <c r="AJ73" s="404"/>
      <c r="AX73"/>
      <c r="AY73"/>
      <c r="AZ73"/>
      <c r="BA73"/>
      <c r="BB73"/>
      <c r="BC73"/>
      <c r="BD73"/>
      <c r="BE73"/>
      <c r="BF73"/>
    </row>
    <row r="74" spans="2:58" s="231" customFormat="1" x14ac:dyDescent="0.35">
      <c r="B74" s="9" t="s">
        <v>524</v>
      </c>
      <c r="C74" s="9"/>
      <c r="D74" s="9"/>
      <c r="E74" s="9"/>
      <c r="F74" s="9"/>
      <c r="G74" s="9"/>
      <c r="H74" s="9"/>
      <c r="I74" s="9"/>
      <c r="J74" s="9"/>
      <c r="K74" s="9"/>
      <c r="L74" s="404">
        <v>1153.9469999999999</v>
      </c>
      <c r="M74" s="404">
        <v>1166.1869999999999</v>
      </c>
      <c r="N74" s="317">
        <v>21.635000000000002</v>
      </c>
      <c r="O74" s="317">
        <v>22.048999999999999</v>
      </c>
      <c r="P74" s="317">
        <v>20.05</v>
      </c>
      <c r="Q74" s="404">
        <f t="shared" si="45"/>
        <v>18.882000000000001</v>
      </c>
      <c r="R74" s="404">
        <f t="shared" si="46"/>
        <v>18.225000000000001</v>
      </c>
      <c r="T74" s="317">
        <v>18.657</v>
      </c>
      <c r="U74" s="317">
        <v>18.245000000000001</v>
      </c>
      <c r="V74" s="317">
        <v>18.521999999999998</v>
      </c>
      <c r="W74" s="317">
        <v>18.882000000000001</v>
      </c>
      <c r="X74" s="317">
        <v>18.707000000000001</v>
      </c>
      <c r="Y74" s="354">
        <v>18.734999999999999</v>
      </c>
      <c r="Z74" s="320">
        <v>18.399999999999999</v>
      </c>
      <c r="AA74" s="320">
        <v>18.225000000000001</v>
      </c>
      <c r="AC74" s="317"/>
      <c r="AD74" s="317"/>
      <c r="AE74" s="317"/>
      <c r="AF74" s="317"/>
      <c r="AG74" s="317"/>
      <c r="AH74" s="317"/>
      <c r="AI74" s="317"/>
      <c r="AJ74" s="317"/>
      <c r="AX74"/>
      <c r="AY74"/>
      <c r="AZ74"/>
      <c r="BA74"/>
      <c r="BB74"/>
      <c r="BC74"/>
      <c r="BD74"/>
      <c r="BE74"/>
      <c r="BF74"/>
    </row>
    <row r="75" spans="2:58" s="231" customFormat="1" x14ac:dyDescent="0.35">
      <c r="B75" s="34" t="s">
        <v>525</v>
      </c>
      <c r="C75" s="34"/>
      <c r="D75" s="34"/>
      <c r="E75" s="34"/>
      <c r="F75" s="34"/>
      <c r="G75" s="34"/>
      <c r="H75" s="34"/>
      <c r="I75" s="34"/>
      <c r="J75" s="34"/>
      <c r="K75" s="34"/>
      <c r="L75" s="349">
        <v>1554.7739999999999</v>
      </c>
      <c r="M75" s="349">
        <v>1561.7820000000002</v>
      </c>
      <c r="N75" s="349">
        <v>691.83900000000006</v>
      </c>
      <c r="O75" s="349">
        <v>686.70900000000006</v>
      </c>
      <c r="P75" s="349">
        <v>631.47399999999993</v>
      </c>
      <c r="Q75" s="349">
        <f t="shared" si="45"/>
        <v>590.94799999999998</v>
      </c>
      <c r="R75" s="349">
        <f t="shared" si="46"/>
        <v>564.10599999999988</v>
      </c>
      <c r="T75" s="349">
        <v>608.96500000000003</v>
      </c>
      <c r="U75" s="349">
        <v>602.27599999999995</v>
      </c>
      <c r="V75" s="349">
        <v>597.77</v>
      </c>
      <c r="W75" s="349">
        <v>590.94799999999998</v>
      </c>
      <c r="X75" s="349">
        <v>579.33529654000006</v>
      </c>
      <c r="Y75" s="349">
        <v>576.32399999999996</v>
      </c>
      <c r="Z75" s="310">
        <v>569.94999999999993</v>
      </c>
      <c r="AA75" s="310">
        <v>564.10599999999988</v>
      </c>
      <c r="AC75" s="349"/>
      <c r="AD75" s="349"/>
      <c r="AE75" s="349"/>
      <c r="AF75" s="349"/>
      <c r="AG75" s="349"/>
      <c r="AH75" s="349"/>
      <c r="AI75" s="349"/>
      <c r="AJ75" s="349"/>
      <c r="AX75"/>
      <c r="AY75"/>
      <c r="AZ75"/>
      <c r="BA75"/>
      <c r="BB75"/>
      <c r="BC75"/>
      <c r="BD75"/>
      <c r="BE75"/>
      <c r="BF75"/>
    </row>
    <row r="76" spans="2:58" s="231" customFormat="1" x14ac:dyDescent="0.35">
      <c r="B76" s="43" t="s">
        <v>522</v>
      </c>
      <c r="C76" s="43"/>
      <c r="D76" s="43"/>
      <c r="E76" s="43"/>
      <c r="F76" s="43"/>
      <c r="G76" s="43"/>
      <c r="H76" s="43"/>
      <c r="I76" s="43"/>
      <c r="J76" s="43"/>
      <c r="K76" s="43"/>
      <c r="L76" s="404">
        <v>659.48500000000001</v>
      </c>
      <c r="M76" s="404">
        <v>658.601</v>
      </c>
      <c r="N76" s="317">
        <v>651.86500000000001</v>
      </c>
      <c r="O76" s="317">
        <v>650.04200000000003</v>
      </c>
      <c r="P76" s="317">
        <v>550.78099999999995</v>
      </c>
      <c r="Q76" s="404">
        <f t="shared" si="45"/>
        <v>480.17899999999997</v>
      </c>
      <c r="R76" s="404">
        <f t="shared" si="46"/>
        <v>453.23399999999998</v>
      </c>
      <c r="T76" s="317">
        <v>505.25</v>
      </c>
      <c r="U76" s="317">
        <v>492.52199999999999</v>
      </c>
      <c r="V76" s="317">
        <v>487.50099999999998</v>
      </c>
      <c r="W76" s="317">
        <v>480.17899999999997</v>
      </c>
      <c r="X76" s="317">
        <v>466.92329654000002</v>
      </c>
      <c r="Y76" s="354">
        <v>464.03800000000001</v>
      </c>
      <c r="Z76" s="320">
        <v>458.459</v>
      </c>
      <c r="AA76" s="320">
        <v>453.23399999999998</v>
      </c>
      <c r="AC76" s="317"/>
      <c r="AD76" s="317"/>
      <c r="AE76" s="317"/>
      <c r="AF76" s="317"/>
      <c r="AG76" s="317"/>
      <c r="AH76" s="317"/>
      <c r="AI76" s="317"/>
      <c r="AJ76" s="317"/>
      <c r="AX76"/>
      <c r="AY76"/>
      <c r="AZ76"/>
      <c r="BA76"/>
      <c r="BB76"/>
      <c r="BC76"/>
      <c r="BD76"/>
      <c r="BE76"/>
      <c r="BF76"/>
    </row>
    <row r="77" spans="2:58" s="231" customFormat="1" x14ac:dyDescent="0.35">
      <c r="B77" s="43" t="s">
        <v>523</v>
      </c>
      <c r="C77" s="43"/>
      <c r="D77" s="43"/>
      <c r="E77" s="43"/>
      <c r="F77" s="43"/>
      <c r="G77" s="43"/>
      <c r="H77" s="43"/>
      <c r="I77" s="43"/>
      <c r="J77" s="43"/>
      <c r="K77" s="43"/>
      <c r="L77" s="404" t="s">
        <v>14</v>
      </c>
      <c r="M77" s="404" t="s">
        <v>14</v>
      </c>
      <c r="N77" s="317">
        <v>34.417999999999999</v>
      </c>
      <c r="O77" s="317">
        <v>32.274000000000001</v>
      </c>
      <c r="P77" s="317">
        <v>77.11</v>
      </c>
      <c r="Q77" s="404">
        <f t="shared" si="45"/>
        <v>107.95699999999999</v>
      </c>
      <c r="R77" s="404">
        <f t="shared" si="46"/>
        <v>108.173</v>
      </c>
      <c r="T77" s="317">
        <v>100.73</v>
      </c>
      <c r="U77" s="317">
        <v>106.452</v>
      </c>
      <c r="V77" s="317">
        <v>107.386</v>
      </c>
      <c r="W77" s="317">
        <v>107.95699999999999</v>
      </c>
      <c r="X77" s="317">
        <v>109.69199999999999</v>
      </c>
      <c r="Y77" s="354">
        <v>109.41500000000001</v>
      </c>
      <c r="Z77" s="320">
        <v>108.687</v>
      </c>
      <c r="AA77" s="320">
        <v>108.173</v>
      </c>
      <c r="AC77" s="317"/>
      <c r="AD77" s="317"/>
      <c r="AE77" s="317"/>
      <c r="AF77" s="317"/>
      <c r="AG77" s="317"/>
      <c r="AH77" s="317"/>
      <c r="AI77" s="317"/>
      <c r="AJ77" s="317"/>
      <c r="AX77"/>
      <c r="AY77"/>
      <c r="AZ77"/>
      <c r="BA77"/>
      <c r="BB77"/>
      <c r="BC77"/>
      <c r="BD77"/>
      <c r="BE77"/>
      <c r="BF77"/>
    </row>
    <row r="78" spans="2:58" s="231" customFormat="1" x14ac:dyDescent="0.35">
      <c r="B78" s="43" t="s">
        <v>524</v>
      </c>
      <c r="C78" s="43"/>
      <c r="D78" s="43"/>
      <c r="E78" s="43"/>
      <c r="F78" s="43"/>
      <c r="G78" s="43"/>
      <c r="H78" s="43"/>
      <c r="I78" s="43"/>
      <c r="J78" s="43"/>
      <c r="K78" s="43"/>
      <c r="L78" s="404">
        <v>895.28899999999999</v>
      </c>
      <c r="M78" s="404">
        <v>903.18100000000004</v>
      </c>
      <c r="N78" s="317">
        <v>5.556</v>
      </c>
      <c r="O78" s="317">
        <v>4.3929999999999998</v>
      </c>
      <c r="P78" s="317">
        <v>3.5830000000000002</v>
      </c>
      <c r="Q78" s="404">
        <f t="shared" si="45"/>
        <v>2.8119999999999998</v>
      </c>
      <c r="R78" s="404">
        <f t="shared" si="46"/>
        <v>2.6989999999999998</v>
      </c>
      <c r="T78" s="317">
        <v>2.9849999999999999</v>
      </c>
      <c r="U78" s="317">
        <v>3.302</v>
      </c>
      <c r="V78" s="317">
        <v>2.883</v>
      </c>
      <c r="W78" s="317">
        <v>2.8119999999999998</v>
      </c>
      <c r="X78" s="317">
        <v>2.72</v>
      </c>
      <c r="Y78" s="354">
        <v>2.871</v>
      </c>
      <c r="Z78" s="320">
        <v>2.8039999999999998</v>
      </c>
      <c r="AA78" s="320">
        <v>2.6989999999999998</v>
      </c>
      <c r="AC78" s="317"/>
      <c r="AD78" s="317"/>
      <c r="AE78" s="317"/>
      <c r="AF78" s="317"/>
      <c r="AG78" s="317"/>
      <c r="AH78" s="317"/>
      <c r="AI78" s="317"/>
      <c r="AJ78" s="317"/>
      <c r="AX78"/>
      <c r="AY78"/>
      <c r="AZ78"/>
      <c r="BA78"/>
      <c r="BB78"/>
      <c r="BC78"/>
      <c r="BD78"/>
      <c r="BE78"/>
      <c r="BF78"/>
    </row>
    <row r="79" spans="2:58" s="231" customFormat="1" x14ac:dyDescent="0.35">
      <c r="B79" s="34" t="s">
        <v>526</v>
      </c>
      <c r="C79" s="34"/>
      <c r="D79" s="34"/>
      <c r="E79" s="34"/>
      <c r="F79" s="34"/>
      <c r="G79" s="34"/>
      <c r="H79" s="34"/>
      <c r="I79" s="34"/>
      <c r="J79" s="34"/>
      <c r="K79" s="34"/>
      <c r="L79" s="359">
        <v>0.30251661581260991</v>
      </c>
      <c r="M79" s="359">
        <v>0.30389517918755887</v>
      </c>
      <c r="N79" s="359">
        <v>0.16590005844236264</v>
      </c>
      <c r="O79" s="359">
        <v>0.16590283437378753</v>
      </c>
      <c r="P79" s="359">
        <v>0.14349085715408855</v>
      </c>
      <c r="Q79" s="359">
        <f t="shared" si="45"/>
        <v>0.13792558040983449</v>
      </c>
      <c r="R79" s="359">
        <f t="shared" si="46"/>
        <v>0.13993881053940699</v>
      </c>
      <c r="T79" s="478">
        <v>0.13</v>
      </c>
      <c r="U79" s="359">
        <v>0.1386504602786843</v>
      </c>
      <c r="V79" s="359">
        <v>0.13790381692957901</v>
      </c>
      <c r="W79" s="359">
        <v>0.13792558040983449</v>
      </c>
      <c r="X79" s="359">
        <v>0.13790635204775512</v>
      </c>
      <c r="Y79" s="359">
        <v>0.1382650870548203</v>
      </c>
      <c r="Z79" s="355">
        <v>0.13892516690512507</v>
      </c>
      <c r="AA79" s="355">
        <v>0.13993881053940699</v>
      </c>
      <c r="AC79" s="359"/>
      <c r="AD79" s="405"/>
      <c r="AE79" s="405"/>
      <c r="AF79" s="405"/>
      <c r="AG79" s="405"/>
      <c r="AH79" s="405"/>
      <c r="AI79" s="405"/>
      <c r="AJ79" s="405"/>
      <c r="AX79"/>
      <c r="AY79"/>
      <c r="AZ79"/>
      <c r="BA79"/>
      <c r="BB79"/>
      <c r="BC79"/>
      <c r="BD79"/>
      <c r="BE79"/>
      <c r="BF79"/>
    </row>
    <row r="80" spans="2:58" s="231" customFormat="1" x14ac:dyDescent="0.35">
      <c r="B80" s="34" t="s">
        <v>527</v>
      </c>
      <c r="C80" s="34"/>
      <c r="D80" s="34"/>
      <c r="E80" s="34"/>
      <c r="F80" s="34"/>
      <c r="G80" s="34"/>
      <c r="H80" s="34"/>
      <c r="I80" s="34"/>
      <c r="J80" s="34"/>
      <c r="K80" s="34"/>
      <c r="L80" s="359">
        <v>0.17980844613429969</v>
      </c>
      <c r="M80" s="359">
        <v>0.18899953751609544</v>
      </c>
      <c r="N80" s="359">
        <v>0.28000000000000003</v>
      </c>
      <c r="O80" s="359">
        <v>0.31</v>
      </c>
      <c r="P80" s="359">
        <v>0.35</v>
      </c>
      <c r="Q80" s="359">
        <f t="shared" si="45"/>
        <v>0.38</v>
      </c>
      <c r="R80" s="359">
        <f t="shared" si="46"/>
        <v>0.37</v>
      </c>
      <c r="T80" s="359">
        <v>0.28999999999999998</v>
      </c>
      <c r="U80" s="359">
        <v>0.36</v>
      </c>
      <c r="V80" s="359">
        <v>0.37</v>
      </c>
      <c r="W80" s="359">
        <v>0.38</v>
      </c>
      <c r="X80" s="359">
        <v>0.32</v>
      </c>
      <c r="Y80" s="359">
        <v>0.34</v>
      </c>
      <c r="Z80" s="355">
        <v>0.36</v>
      </c>
      <c r="AA80" s="355">
        <v>0.37</v>
      </c>
      <c r="AC80" s="359"/>
      <c r="AD80" s="405"/>
      <c r="AE80" s="405"/>
      <c r="AF80" s="405"/>
      <c r="AG80" s="405"/>
      <c r="AH80" s="405"/>
      <c r="AI80" s="405"/>
      <c r="AJ80" s="405"/>
      <c r="AX80"/>
      <c r="AY80"/>
      <c r="AZ80"/>
      <c r="BA80"/>
      <c r="BB80"/>
      <c r="BC80"/>
      <c r="BD80"/>
      <c r="BE80"/>
      <c r="BF80"/>
    </row>
    <row r="81" spans="2:58" s="231" customFormat="1" x14ac:dyDescent="0.35">
      <c r="B81" s="34"/>
      <c r="C81" s="34"/>
      <c r="D81" s="34"/>
      <c r="E81" s="34"/>
      <c r="F81" s="34"/>
      <c r="G81" s="34"/>
      <c r="H81" s="34"/>
      <c r="I81" s="34"/>
      <c r="J81" s="34"/>
      <c r="K81" s="34"/>
      <c r="L81" s="406"/>
      <c r="M81" s="406"/>
      <c r="N81" s="406"/>
      <c r="O81" s="406"/>
      <c r="P81" s="406"/>
      <c r="Q81" s="406"/>
      <c r="R81" s="406"/>
      <c r="T81" s="406"/>
      <c r="AC81" s="406"/>
      <c r="AD81" s="406"/>
      <c r="AE81" s="406"/>
      <c r="AF81" s="406"/>
      <c r="AG81" s="406"/>
      <c r="AH81" s="406"/>
      <c r="AI81" s="406"/>
      <c r="AJ81" s="406"/>
      <c r="AX81"/>
      <c r="AY81"/>
      <c r="AZ81"/>
      <c r="BA81"/>
      <c r="BB81"/>
      <c r="BC81"/>
      <c r="BD81"/>
      <c r="BE81"/>
      <c r="BF81"/>
    </row>
    <row r="82" spans="2:58" s="231" customFormat="1" x14ac:dyDescent="0.35">
      <c r="B82" s="34" t="s">
        <v>528</v>
      </c>
      <c r="C82" s="34"/>
      <c r="D82" s="34"/>
      <c r="E82" s="34"/>
      <c r="F82" s="34"/>
      <c r="G82" s="34"/>
      <c r="H82" s="34"/>
      <c r="I82" s="34"/>
      <c r="J82" s="34"/>
      <c r="K82" s="34"/>
      <c r="L82" s="349">
        <v>30668.746832742872</v>
      </c>
      <c r="M82" s="349">
        <v>30357.538911467644</v>
      </c>
      <c r="N82" s="349">
        <v>30297.673239035998</v>
      </c>
      <c r="O82" s="349">
        <v>30895.916452876001</v>
      </c>
      <c r="P82" s="349">
        <v>32885.288629517003</v>
      </c>
      <c r="Q82" s="349">
        <f>W82</f>
        <v>29596.889475079002</v>
      </c>
      <c r="R82" s="349">
        <f>AA82</f>
        <v>26768.570419407999</v>
      </c>
      <c r="T82" s="473">
        <v>8486</v>
      </c>
      <c r="U82" s="349">
        <v>15197.734486572002</v>
      </c>
      <c r="V82" s="349">
        <v>22226.039252591003</v>
      </c>
      <c r="W82" s="349">
        <v>29596.889475079002</v>
      </c>
      <c r="X82" s="349">
        <v>7261.4824941040006</v>
      </c>
      <c r="Y82" s="349">
        <v>13591.702069704999</v>
      </c>
      <c r="Z82" s="310">
        <v>20154.404185813</v>
      </c>
      <c r="AA82" s="310">
        <v>26768.570419407999</v>
      </c>
      <c r="AC82" s="349">
        <f>T82</f>
        <v>8486</v>
      </c>
      <c r="AD82" s="349">
        <f t="shared" ref="AD82:AI85" si="47">U82-T82</f>
        <v>6711.7344865720024</v>
      </c>
      <c r="AE82" s="349">
        <f t="shared" si="47"/>
        <v>7028.3047660190005</v>
      </c>
      <c r="AF82" s="349">
        <f t="shared" si="47"/>
        <v>7370.8502224879994</v>
      </c>
      <c r="AG82" s="349">
        <f>X82</f>
        <v>7261.4824941040006</v>
      </c>
      <c r="AH82" s="349">
        <f>Y82-X82</f>
        <v>6330.2195756009987</v>
      </c>
      <c r="AI82" s="349">
        <f>Z82-Y82</f>
        <v>6562.7021161080011</v>
      </c>
      <c r="AJ82" s="349">
        <f>AA82-Z82</f>
        <v>6614.1662335949986</v>
      </c>
      <c r="AX82"/>
      <c r="AY82"/>
      <c r="AZ82"/>
      <c r="BA82"/>
      <c r="BB82"/>
      <c r="BC82"/>
      <c r="BD82"/>
      <c r="BE82"/>
      <c r="BF82"/>
    </row>
    <row r="83" spans="2:58" s="231" customFormat="1" x14ac:dyDescent="0.35">
      <c r="B83" s="41" t="s">
        <v>529</v>
      </c>
      <c r="C83" s="41"/>
      <c r="D83" s="41"/>
      <c r="E83" s="41"/>
      <c r="F83" s="41"/>
      <c r="G83" s="41"/>
      <c r="H83" s="41"/>
      <c r="I83" s="41"/>
      <c r="J83" s="41"/>
      <c r="K83" s="41"/>
      <c r="L83" s="404">
        <v>13216</v>
      </c>
      <c r="M83" s="404">
        <v>12888.59031648885</v>
      </c>
      <c r="N83" s="317">
        <v>10769.406612021001</v>
      </c>
      <c r="O83" s="317">
        <v>8398.9127824499992</v>
      </c>
      <c r="P83" s="317">
        <v>8243.8702855720003</v>
      </c>
      <c r="Q83" s="404">
        <f>W83</f>
        <v>7903.9344531489996</v>
      </c>
      <c r="R83" s="404">
        <f>AA83</f>
        <v>7132.9786096999987</v>
      </c>
      <c r="T83" s="477">
        <v>2367</v>
      </c>
      <c r="U83" s="317">
        <v>4074.1074753760004</v>
      </c>
      <c r="V83" s="317">
        <v>5897.9439886290002</v>
      </c>
      <c r="W83" s="317">
        <v>7903.9344531489996</v>
      </c>
      <c r="X83" s="317">
        <v>2182.2792098350005</v>
      </c>
      <c r="Y83" s="354">
        <v>3778</v>
      </c>
      <c r="Z83" s="320">
        <v>5420.6435008740009</v>
      </c>
      <c r="AA83" s="320">
        <v>7132.9786096999987</v>
      </c>
      <c r="AC83" s="317">
        <f>T83</f>
        <v>2367</v>
      </c>
      <c r="AD83" s="317">
        <f t="shared" si="47"/>
        <v>1707.1074753760004</v>
      </c>
      <c r="AE83" s="317">
        <f t="shared" si="47"/>
        <v>1823.8365132529998</v>
      </c>
      <c r="AF83" s="317">
        <f t="shared" si="47"/>
        <v>2005.9904645199995</v>
      </c>
      <c r="AG83" s="317">
        <f>X83</f>
        <v>2182.2792098350005</v>
      </c>
      <c r="AH83" s="317">
        <f t="shared" si="47"/>
        <v>1595.7207901649995</v>
      </c>
      <c r="AI83" s="317">
        <f t="shared" si="47"/>
        <v>1642.6435008740009</v>
      </c>
      <c r="AJ83" s="317">
        <f>AA83-Z83</f>
        <v>1712.3351088259978</v>
      </c>
      <c r="AX83"/>
      <c r="AY83"/>
      <c r="AZ83"/>
      <c r="BA83"/>
      <c r="BB83"/>
      <c r="BC83"/>
      <c r="BD83"/>
      <c r="BE83"/>
      <c r="BF83"/>
    </row>
    <row r="84" spans="2:58" s="231" customFormat="1" x14ac:dyDescent="0.35">
      <c r="B84" t="s">
        <v>530</v>
      </c>
      <c r="C84"/>
      <c r="D84"/>
      <c r="E84"/>
      <c r="F84"/>
      <c r="G84"/>
      <c r="H84"/>
      <c r="I84"/>
      <c r="J84"/>
      <c r="K84"/>
      <c r="L84" s="404">
        <v>17452</v>
      </c>
      <c r="M84" s="404">
        <v>17468.948594978789</v>
      </c>
      <c r="N84" s="317">
        <v>17115.702871809997</v>
      </c>
      <c r="O84" s="317">
        <v>20216.538727976003</v>
      </c>
      <c r="P84" s="317">
        <v>21824.793509476</v>
      </c>
      <c r="Q84" s="404">
        <f>W84</f>
        <v>18677.560347320003</v>
      </c>
      <c r="R84" s="404">
        <f>AA84</f>
        <v>17004.781311988998</v>
      </c>
      <c r="T84" s="477">
        <v>5173</v>
      </c>
      <c r="U84" s="317">
        <v>9552.8902912180019</v>
      </c>
      <c r="V84" s="317">
        <v>14084.957638800002</v>
      </c>
      <c r="W84" s="317">
        <v>18677.560347320003</v>
      </c>
      <c r="X84" s="317">
        <v>4281.3364399530001</v>
      </c>
      <c r="Y84" s="354">
        <v>8447</v>
      </c>
      <c r="Z84" s="320">
        <v>12763.717272632</v>
      </c>
      <c r="AA84" s="320">
        <v>17004.781311988998</v>
      </c>
      <c r="AC84" s="317">
        <f>T84</f>
        <v>5173</v>
      </c>
      <c r="AD84" s="317">
        <f t="shared" si="47"/>
        <v>4379.8902912180019</v>
      </c>
      <c r="AE84" s="317">
        <f t="shared" si="47"/>
        <v>4532.0673475820004</v>
      </c>
      <c r="AF84" s="317">
        <f t="shared" si="47"/>
        <v>4592.6027085200003</v>
      </c>
      <c r="AG84" s="317">
        <f>X84</f>
        <v>4281.3364399530001</v>
      </c>
      <c r="AH84" s="317">
        <f t="shared" si="47"/>
        <v>4165.6635600469999</v>
      </c>
      <c r="AI84" s="317">
        <f t="shared" si="47"/>
        <v>4316.7172726320005</v>
      </c>
      <c r="AJ84" s="317">
        <f>AA84-Z84</f>
        <v>4241.0640393569975</v>
      </c>
      <c r="AX84"/>
      <c r="AY84"/>
      <c r="AZ84"/>
      <c r="BA84"/>
      <c r="BB84"/>
      <c r="BC84"/>
      <c r="BD84"/>
      <c r="BE84"/>
      <c r="BF84"/>
    </row>
    <row r="85" spans="2:58" x14ac:dyDescent="0.35">
      <c r="B85" t="s">
        <v>531</v>
      </c>
      <c r="L85" s="404">
        <v>0</v>
      </c>
      <c r="M85" s="404">
        <v>0</v>
      </c>
      <c r="N85" s="317">
        <v>2412.5637552050002</v>
      </c>
      <c r="O85" s="317">
        <v>2280.4649424499999</v>
      </c>
      <c r="P85" s="317">
        <v>2816.6248344689998</v>
      </c>
      <c r="Q85" s="404">
        <f>W85</f>
        <v>3015.3946746099996</v>
      </c>
      <c r="R85" s="404">
        <f>AA85</f>
        <v>2630.8104977190001</v>
      </c>
      <c r="T85" s="474">
        <v>946</v>
      </c>
      <c r="U85" s="317">
        <v>1570.7367199780001</v>
      </c>
      <c r="V85" s="317">
        <v>2243.1376251619999</v>
      </c>
      <c r="W85" s="317">
        <v>3015.3946746099996</v>
      </c>
      <c r="X85" s="317">
        <v>797.86684431599997</v>
      </c>
      <c r="Y85" s="354">
        <v>1366.702069705</v>
      </c>
      <c r="Z85" s="320">
        <v>1970.0434123069999</v>
      </c>
      <c r="AA85" s="320">
        <v>2630.8104977190001</v>
      </c>
      <c r="AC85" s="317">
        <f>T85</f>
        <v>946</v>
      </c>
      <c r="AD85" s="317">
        <f t="shared" si="47"/>
        <v>624.73671997800011</v>
      </c>
      <c r="AE85" s="317">
        <f t="shared" si="47"/>
        <v>672.40090518399984</v>
      </c>
      <c r="AF85" s="317">
        <f t="shared" si="47"/>
        <v>772.25704944799963</v>
      </c>
      <c r="AG85" s="317">
        <f>X85</f>
        <v>797.86684431599997</v>
      </c>
      <c r="AH85" s="317">
        <f t="shared" si="47"/>
        <v>568.83522538900002</v>
      </c>
      <c r="AI85" s="317">
        <f t="shared" si="47"/>
        <v>603.34134260199994</v>
      </c>
      <c r="AJ85" s="317">
        <f>AA85-Z85</f>
        <v>660.76708541200014</v>
      </c>
      <c r="AX85"/>
      <c r="AY85"/>
      <c r="AZ85"/>
      <c r="BA85"/>
      <c r="BB85"/>
      <c r="BC85"/>
      <c r="BD85"/>
      <c r="BE85"/>
      <c r="BF85"/>
    </row>
    <row r="86" spans="2:58" x14ac:dyDescent="0.35">
      <c r="L86" s="317"/>
      <c r="M86" s="317"/>
      <c r="N86" s="317"/>
      <c r="O86" s="317"/>
      <c r="P86" s="317"/>
      <c r="Q86" s="317"/>
      <c r="R86" s="317"/>
      <c r="T86" s="474"/>
      <c r="U86" s="317"/>
      <c r="V86" s="317"/>
      <c r="W86" s="317"/>
      <c r="X86" s="317"/>
      <c r="Y86" s="317"/>
      <c r="Z86" s="311"/>
      <c r="AA86" s="311"/>
      <c r="AC86" s="317"/>
      <c r="AD86" s="317"/>
      <c r="AE86" s="317"/>
      <c r="AF86" s="317"/>
      <c r="AG86" s="317"/>
      <c r="AH86" s="317"/>
      <c r="AI86" s="317"/>
      <c r="AJ86" s="317"/>
      <c r="AX86"/>
      <c r="AY86"/>
      <c r="AZ86"/>
      <c r="BA86"/>
      <c r="BB86"/>
      <c r="BC86"/>
      <c r="BD86"/>
      <c r="BE86"/>
      <c r="BF86"/>
    </row>
    <row r="87" spans="2:58" x14ac:dyDescent="0.35">
      <c r="B87" s="34" t="s">
        <v>532</v>
      </c>
      <c r="C87" s="34"/>
      <c r="D87" s="34"/>
      <c r="E87" s="34"/>
      <c r="F87" s="34"/>
      <c r="G87" s="34"/>
      <c r="H87" s="34"/>
      <c r="I87" s="34"/>
      <c r="J87" s="34"/>
      <c r="K87" s="34"/>
      <c r="L87" s="349">
        <v>11916.52322988362</v>
      </c>
      <c r="M87" s="349">
        <v>12218.362060684722</v>
      </c>
      <c r="N87" s="349">
        <v>11905.208116971</v>
      </c>
      <c r="O87" s="349">
        <v>8218.7849595389998</v>
      </c>
      <c r="P87" s="349">
        <v>6997.3239290600004</v>
      </c>
      <c r="Q87" s="349">
        <f>W87</f>
        <v>5024.6107738670007</v>
      </c>
      <c r="R87" s="349">
        <f>AA87</f>
        <v>4513.509232079</v>
      </c>
      <c r="T87" s="473">
        <v>1754</v>
      </c>
      <c r="U87" s="349">
        <v>2885.5010016699998</v>
      </c>
      <c r="V87" s="349">
        <v>3828.4524800660001</v>
      </c>
      <c r="W87" s="349">
        <v>5024.6107738670007</v>
      </c>
      <c r="X87" s="349">
        <v>1440.5237154360002</v>
      </c>
      <c r="Y87" s="349">
        <v>2534.8408531120003</v>
      </c>
      <c r="Z87" s="310">
        <v>3362.8703980800001</v>
      </c>
      <c r="AA87" s="310">
        <v>4513.509232079</v>
      </c>
      <c r="AC87" s="349">
        <f>T87</f>
        <v>1754</v>
      </c>
      <c r="AD87" s="349">
        <f t="shared" ref="AD87:AI90" si="48">U87-T87</f>
        <v>1131.5010016699998</v>
      </c>
      <c r="AE87" s="349">
        <f t="shared" si="48"/>
        <v>942.95147839600031</v>
      </c>
      <c r="AF87" s="349">
        <f t="shared" si="48"/>
        <v>1196.1582938010006</v>
      </c>
      <c r="AG87" s="349">
        <f>X87</f>
        <v>1440.5237154360002</v>
      </c>
      <c r="AH87" s="349">
        <f t="shared" si="48"/>
        <v>1094.3171376760001</v>
      </c>
      <c r="AI87" s="349">
        <f t="shared" si="48"/>
        <v>828.02954496799975</v>
      </c>
      <c r="AJ87" s="349">
        <f>AA87-Z87</f>
        <v>1150.6388339989999</v>
      </c>
      <c r="AX87"/>
      <c r="AY87"/>
      <c r="AZ87"/>
      <c r="BA87"/>
      <c r="BB87"/>
      <c r="BC87"/>
      <c r="BD87"/>
      <c r="BE87"/>
      <c r="BF87"/>
    </row>
    <row r="88" spans="2:58" x14ac:dyDescent="0.35">
      <c r="B88" s="41" t="s">
        <v>136</v>
      </c>
      <c r="C88" s="41"/>
      <c r="D88" s="41"/>
      <c r="E88" s="41"/>
      <c r="F88" s="41"/>
      <c r="G88" s="41"/>
      <c r="H88" s="41"/>
      <c r="I88" s="41"/>
      <c r="J88" s="41"/>
      <c r="K88" s="41"/>
      <c r="L88" s="404">
        <v>6730</v>
      </c>
      <c r="M88" s="404">
        <v>6470</v>
      </c>
      <c r="N88" s="317">
        <v>5010.4464441320006</v>
      </c>
      <c r="O88" s="317">
        <v>1571.5064074959996</v>
      </c>
      <c r="P88" s="317">
        <v>1303.8285227390002</v>
      </c>
      <c r="Q88" s="404">
        <f>W88</f>
        <v>908.36802180500001</v>
      </c>
      <c r="R88" s="404">
        <f>AA88</f>
        <v>815.97070584199992</v>
      </c>
      <c r="T88" s="474">
        <v>364</v>
      </c>
      <c r="U88" s="317">
        <v>533.98629818299992</v>
      </c>
      <c r="V88" s="317">
        <v>684.61782388500012</v>
      </c>
      <c r="W88" s="317">
        <v>908.36802180500001</v>
      </c>
      <c r="X88" s="317">
        <v>305.25312622700005</v>
      </c>
      <c r="Y88" s="354">
        <v>511.34426011200003</v>
      </c>
      <c r="Z88" s="320">
        <v>603.68200024600014</v>
      </c>
      <c r="AA88" s="320">
        <v>815.97070584199992</v>
      </c>
      <c r="AC88" s="317">
        <f>T88</f>
        <v>364</v>
      </c>
      <c r="AD88" s="317">
        <f t="shared" si="48"/>
        <v>169.98629818299992</v>
      </c>
      <c r="AE88" s="317">
        <f t="shared" si="48"/>
        <v>150.6315257020002</v>
      </c>
      <c r="AF88" s="317">
        <f t="shared" si="48"/>
        <v>223.75019791999989</v>
      </c>
      <c r="AG88" s="317">
        <f>X88</f>
        <v>305.25312622700005</v>
      </c>
      <c r="AH88" s="317">
        <f t="shared" si="48"/>
        <v>206.09113388499998</v>
      </c>
      <c r="AI88" s="317">
        <f t="shared" si="48"/>
        <v>92.337740134000114</v>
      </c>
      <c r="AJ88" s="317">
        <f>AA88-Z88</f>
        <v>212.28870559599977</v>
      </c>
      <c r="AX88"/>
      <c r="AY88"/>
      <c r="AZ88"/>
      <c r="BA88"/>
      <c r="BB88"/>
      <c r="BC88"/>
      <c r="BD88"/>
      <c r="BE88"/>
      <c r="BF88"/>
    </row>
    <row r="89" spans="2:58" x14ac:dyDescent="0.35">
      <c r="B89" t="s">
        <v>530</v>
      </c>
      <c r="L89" s="404">
        <v>5186</v>
      </c>
      <c r="M89" s="404">
        <v>5748</v>
      </c>
      <c r="N89" s="317">
        <v>6532.5453584549996</v>
      </c>
      <c r="O89" s="317">
        <v>6492.7074600429996</v>
      </c>
      <c r="P89" s="317">
        <v>5498.5848163209994</v>
      </c>
      <c r="Q89" s="404">
        <f>W89</f>
        <v>3723.967696062</v>
      </c>
      <c r="R89" s="404">
        <f>AA89</f>
        <v>3259.039767237</v>
      </c>
      <c r="T89" s="477">
        <v>1257</v>
      </c>
      <c r="U89" s="317">
        <v>2093.658006487</v>
      </c>
      <c r="V89" s="317">
        <v>2823.256667181</v>
      </c>
      <c r="W89" s="317">
        <v>3723.967696062</v>
      </c>
      <c r="X89" s="317">
        <v>950.74307320900004</v>
      </c>
      <c r="Y89" s="354">
        <v>1721</v>
      </c>
      <c r="Z89" s="320">
        <v>2401.5386328340001</v>
      </c>
      <c r="AA89" s="320">
        <v>3259.039767237</v>
      </c>
      <c r="AC89" s="317">
        <f>T89</f>
        <v>1257</v>
      </c>
      <c r="AD89" s="317">
        <f t="shared" si="48"/>
        <v>836.65800648699997</v>
      </c>
      <c r="AE89" s="317">
        <f t="shared" si="48"/>
        <v>729.59866069400005</v>
      </c>
      <c r="AF89" s="317">
        <f t="shared" si="48"/>
        <v>900.71102888099995</v>
      </c>
      <c r="AG89" s="317">
        <f>X89</f>
        <v>950.74307320900004</v>
      </c>
      <c r="AH89" s="317">
        <f t="shared" si="48"/>
        <v>770.25692679099996</v>
      </c>
      <c r="AI89" s="317">
        <f t="shared" si="48"/>
        <v>680.53863283400005</v>
      </c>
      <c r="AJ89" s="317">
        <f>AA89-Z89</f>
        <v>857.50113440299992</v>
      </c>
      <c r="AX89"/>
      <c r="AY89"/>
      <c r="AZ89"/>
      <c r="BA89"/>
      <c r="BB89"/>
      <c r="BC89"/>
      <c r="BD89"/>
      <c r="BE89"/>
      <c r="BF89"/>
    </row>
    <row r="90" spans="2:58" x14ac:dyDescent="0.35">
      <c r="B90" t="s">
        <v>531</v>
      </c>
      <c r="L90" s="404">
        <v>0</v>
      </c>
      <c r="M90" s="404">
        <v>0</v>
      </c>
      <c r="N90" s="317">
        <v>362.21631438400004</v>
      </c>
      <c r="O90" s="317">
        <v>154.57109199999996</v>
      </c>
      <c r="P90" s="317">
        <v>194.91059000000004</v>
      </c>
      <c r="Q90" s="404">
        <f>W90</f>
        <v>392.27505600000001</v>
      </c>
      <c r="R90" s="404">
        <f>AA90</f>
        <v>438.49875899999995</v>
      </c>
      <c r="T90" s="474">
        <v>133</v>
      </c>
      <c r="U90" s="317">
        <v>257.856697</v>
      </c>
      <c r="V90" s="317">
        <v>320.57798899999995</v>
      </c>
      <c r="W90" s="317">
        <v>392.27505600000001</v>
      </c>
      <c r="X90" s="317">
        <v>184.52751599999999</v>
      </c>
      <c r="Y90" s="354">
        <v>302.49659300000008</v>
      </c>
      <c r="Z90" s="320">
        <v>357.649765</v>
      </c>
      <c r="AA90" s="320">
        <v>438.49875899999995</v>
      </c>
      <c r="AC90" s="317">
        <f>T90</f>
        <v>133</v>
      </c>
      <c r="AD90" s="317">
        <f t="shared" si="48"/>
        <v>124.856697</v>
      </c>
      <c r="AE90" s="317">
        <f t="shared" si="48"/>
        <v>62.721291999999949</v>
      </c>
      <c r="AF90" s="317">
        <f t="shared" si="48"/>
        <v>71.697067000000061</v>
      </c>
      <c r="AG90" s="317">
        <f>X90</f>
        <v>184.52751599999999</v>
      </c>
      <c r="AH90" s="317">
        <f t="shared" si="48"/>
        <v>117.96907700000008</v>
      </c>
      <c r="AI90" s="317">
        <f t="shared" si="48"/>
        <v>55.153171999999927</v>
      </c>
      <c r="AJ90" s="317">
        <f>AA90-Z90</f>
        <v>80.848993999999948</v>
      </c>
      <c r="AX90"/>
      <c r="AY90"/>
      <c r="AZ90"/>
      <c r="BA90"/>
      <c r="BB90"/>
      <c r="BC90"/>
      <c r="BD90"/>
      <c r="BE90"/>
      <c r="BF90"/>
    </row>
    <row r="92" spans="2:58" x14ac:dyDescent="0.35">
      <c r="B92" s="162" t="s">
        <v>137</v>
      </c>
      <c r="C92" s="162"/>
      <c r="D92" s="162"/>
      <c r="E92" s="162"/>
      <c r="F92" s="162"/>
      <c r="G92" s="162"/>
      <c r="H92" s="162"/>
      <c r="I92" s="162"/>
      <c r="J92" s="162"/>
      <c r="K92" s="162"/>
      <c r="L92" s="236">
        <v>2018</v>
      </c>
      <c r="M92" s="236">
        <v>2019</v>
      </c>
      <c r="N92" s="236">
        <v>2020</v>
      </c>
      <c r="O92" s="236">
        <v>2021</v>
      </c>
      <c r="P92" s="236">
        <v>2022</v>
      </c>
      <c r="Q92" s="237">
        <v>2023</v>
      </c>
      <c r="R92" s="238">
        <v>2024</v>
      </c>
      <c r="T92" s="239" t="s">
        <v>3</v>
      </c>
      <c r="U92" s="239" t="s">
        <v>4</v>
      </c>
      <c r="V92" s="239" t="s">
        <v>5</v>
      </c>
      <c r="W92" s="239">
        <v>2023</v>
      </c>
      <c r="X92" s="240" t="s">
        <v>6</v>
      </c>
      <c r="Y92" s="240" t="s">
        <v>7</v>
      </c>
      <c r="Z92" s="240" t="s">
        <v>8</v>
      </c>
      <c r="AA92" s="240">
        <v>2024</v>
      </c>
      <c r="AC92" s="239" t="s">
        <v>138</v>
      </c>
      <c r="AD92" s="239" t="s">
        <v>139</v>
      </c>
      <c r="AE92" s="239" t="s">
        <v>140</v>
      </c>
      <c r="AF92" s="239" t="s">
        <v>141</v>
      </c>
      <c r="AG92" s="240" t="s">
        <v>6</v>
      </c>
      <c r="AH92" s="240" t="s">
        <v>23</v>
      </c>
      <c r="AI92" s="240" t="s">
        <v>24</v>
      </c>
      <c r="AJ92" s="240" t="s">
        <v>25</v>
      </c>
      <c r="AK92" s="235"/>
      <c r="AL92" s="235"/>
      <c r="AM92" s="235"/>
      <c r="AX92"/>
      <c r="AY92"/>
      <c r="AZ92"/>
      <c r="BA92"/>
      <c r="BB92"/>
      <c r="BC92"/>
      <c r="BD92"/>
      <c r="BE92"/>
      <c r="BF92"/>
    </row>
    <row r="93" spans="2:58" x14ac:dyDescent="0.35">
      <c r="B93" s="34" t="s">
        <v>142</v>
      </c>
      <c r="C93" s="34"/>
      <c r="D93" s="34"/>
      <c r="E93" s="34"/>
      <c r="F93" s="34"/>
      <c r="G93" s="34"/>
      <c r="H93" s="34"/>
      <c r="I93" s="34"/>
      <c r="J93" s="34"/>
      <c r="K93" s="34"/>
      <c r="L93" s="349">
        <f>SUM(L94:L96)</f>
        <v>6879.1869999999999</v>
      </c>
      <c r="M93" s="349">
        <f>SUM(M94:M96)</f>
        <v>6879.2020000000002</v>
      </c>
      <c r="N93" s="349">
        <f>SUM(N94:N96)</f>
        <v>4855.8310000000001</v>
      </c>
      <c r="O93" s="349">
        <f>SUM(O94:O96)</f>
        <v>4855.8310000000001</v>
      </c>
      <c r="P93" s="349">
        <f t="shared" ref="P93:Q93" si="49">SUM(P94:P96)</f>
        <v>4855.8310000000001</v>
      </c>
      <c r="Q93" s="349">
        <f t="shared" si="49"/>
        <v>3801.8820000000001</v>
      </c>
      <c r="R93" s="349">
        <f>SUM(R94:R95)</f>
        <v>3801.8820000000001</v>
      </c>
      <c r="T93" s="349">
        <f t="shared" ref="T93:U93" si="50">SUM(T94:T96)</f>
        <v>5425.8310000000001</v>
      </c>
      <c r="U93" s="349">
        <f t="shared" si="50"/>
        <v>5425.8310000000001</v>
      </c>
      <c r="V93" s="349">
        <f t="shared" ref="V93:AA93" si="51">SUM(V94:V96)</f>
        <v>5425.8310000000001</v>
      </c>
      <c r="W93" s="349">
        <f t="shared" si="51"/>
        <v>3801.8820000000001</v>
      </c>
      <c r="X93" s="349">
        <f t="shared" si="51"/>
        <v>3801.8820000000001</v>
      </c>
      <c r="Y93" s="349">
        <f t="shared" si="51"/>
        <v>3801.8820000000001</v>
      </c>
      <c r="Z93" s="349">
        <f t="shared" si="51"/>
        <v>3801.8820000000001</v>
      </c>
      <c r="AA93" s="349">
        <f t="shared" si="51"/>
        <v>3801.8820000000001</v>
      </c>
      <c r="AC93" s="349"/>
      <c r="AD93" s="349"/>
      <c r="AE93" s="349"/>
      <c r="AF93" s="349"/>
      <c r="AG93" s="349"/>
      <c r="AH93" s="349"/>
      <c r="AI93" s="349"/>
      <c r="AJ93" s="349"/>
      <c r="AK93" s="371"/>
      <c r="AL93" s="371"/>
      <c r="AM93" s="371"/>
      <c r="AX93"/>
      <c r="AY93"/>
      <c r="AZ93"/>
      <c r="BA93"/>
      <c r="BB93"/>
      <c r="BC93"/>
      <c r="BD93"/>
      <c r="BE93"/>
      <c r="BF93"/>
    </row>
    <row r="94" spans="2:58" x14ac:dyDescent="0.35">
      <c r="B94" t="s">
        <v>143</v>
      </c>
      <c r="L94" s="317">
        <f>'Operating Data'!T32</f>
        <v>3729.0030000000002</v>
      </c>
      <c r="M94" s="317">
        <f>'Operating Data'!U32</f>
        <v>3729.0030000000002</v>
      </c>
      <c r="N94" s="317">
        <f>'Operating Data'!V32</f>
        <v>2885.6320000000001</v>
      </c>
      <c r="O94" s="317">
        <f>'Operating Data'!W32</f>
        <v>2885.6320000000001</v>
      </c>
      <c r="P94" s="317">
        <v>2885.6320000000001</v>
      </c>
      <c r="Q94" s="317">
        <f>W94</f>
        <v>2885.6320000000001</v>
      </c>
      <c r="R94" s="317">
        <f>AA94</f>
        <v>2885.6320000000001</v>
      </c>
      <c r="T94" s="317">
        <f>'Operating Data'!AB32</f>
        <v>2885.6320000000001</v>
      </c>
      <c r="U94" s="317">
        <f>'Operating Data'!AC32</f>
        <v>2885.6320000000001</v>
      </c>
      <c r="V94" s="317">
        <f>'Operating Data'!AD32</f>
        <v>2885.6320000000001</v>
      </c>
      <c r="W94" s="317">
        <f>'Operating Data'!AE32</f>
        <v>2885.6320000000001</v>
      </c>
      <c r="X94" s="317">
        <f>'Operating Data'!AF32</f>
        <v>2885.6320000000001</v>
      </c>
      <c r="Y94" s="317">
        <f>'Operating Data'!AG32</f>
        <v>2885.6320000000001</v>
      </c>
      <c r="Z94" s="317">
        <f>'Operating Data'!AH32</f>
        <v>2885.6320000000001</v>
      </c>
      <c r="AA94" s="317">
        <f>'Operating Data'!AI32</f>
        <v>2885.6320000000001</v>
      </c>
      <c r="AC94" s="317"/>
      <c r="AD94" s="317"/>
      <c r="AE94" s="317"/>
      <c r="AF94" s="317"/>
      <c r="AG94" s="317"/>
      <c r="AH94" s="317"/>
      <c r="AI94" s="317"/>
      <c r="AJ94" s="317"/>
      <c r="AK94" s="371"/>
      <c r="AL94" s="371"/>
      <c r="AM94" s="371"/>
      <c r="AX94"/>
      <c r="AY94"/>
      <c r="AZ94"/>
      <c r="BA94"/>
      <c r="BB94"/>
      <c r="BC94"/>
      <c r="BD94"/>
      <c r="BE94"/>
      <c r="BF94"/>
    </row>
    <row r="95" spans="2:58" x14ac:dyDescent="0.35">
      <c r="B95" s="1" t="s">
        <v>144</v>
      </c>
      <c r="C95" s="1"/>
      <c r="D95" s="1"/>
      <c r="E95" s="1"/>
      <c r="F95" s="1"/>
      <c r="G95" s="1"/>
      <c r="H95" s="1"/>
      <c r="I95" s="1"/>
      <c r="J95" s="1"/>
      <c r="K95" s="1"/>
      <c r="L95" s="317">
        <f>'Operating Data'!T35</f>
        <v>3150.1840000000002</v>
      </c>
      <c r="M95" s="317">
        <f>'Operating Data'!U35</f>
        <v>3150.1990000000001</v>
      </c>
      <c r="N95" s="317">
        <f>'Operating Data'!V35</f>
        <v>1970.1990000000001</v>
      </c>
      <c r="O95" s="317">
        <f>'Operating Data'!W35</f>
        <v>1970.1990000000001</v>
      </c>
      <c r="P95" s="317">
        <f>'Operating Data'!W35</f>
        <v>1970.1990000000001</v>
      </c>
      <c r="Q95" s="317">
        <f>W95</f>
        <v>916.25</v>
      </c>
      <c r="R95" s="317">
        <f>AA95</f>
        <v>916.25</v>
      </c>
      <c r="T95" s="317">
        <f>'Operating Data'!AB35</f>
        <v>2540.1990000000001</v>
      </c>
      <c r="U95" s="317">
        <f>'Operating Data'!AC35</f>
        <v>2540.1990000000001</v>
      </c>
      <c r="V95" s="317">
        <f>'Operating Data'!AD35</f>
        <v>2540.1990000000001</v>
      </c>
      <c r="W95" s="317">
        <f>'Operating Data'!AE35</f>
        <v>916.25</v>
      </c>
      <c r="X95" s="317">
        <f>'Operating Data'!AF35</f>
        <v>916.25</v>
      </c>
      <c r="Y95" s="317">
        <f>'Operating Data'!AG35</f>
        <v>916.25</v>
      </c>
      <c r="Z95" s="317">
        <f>'Operating Data'!AH35</f>
        <v>916.25</v>
      </c>
      <c r="AA95" s="317">
        <f>'Operating Data'!AI35</f>
        <v>916.25</v>
      </c>
      <c r="AC95" s="317"/>
      <c r="AD95" s="317"/>
      <c r="AE95" s="317"/>
      <c r="AF95" s="317"/>
      <c r="AG95" s="317"/>
      <c r="AH95" s="317"/>
      <c r="AI95" s="317"/>
      <c r="AJ95" s="317"/>
      <c r="AK95" s="371"/>
      <c r="AL95" s="371"/>
      <c r="AM95" s="371"/>
      <c r="AX95"/>
      <c r="AY95"/>
      <c r="AZ95"/>
      <c r="BA95"/>
      <c r="BB95"/>
      <c r="BC95"/>
      <c r="BD95"/>
      <c r="BE95"/>
      <c r="BF95"/>
    </row>
    <row r="96" spans="2:58" x14ac:dyDescent="0.3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row>
    <row r="97" spans="2:58" x14ac:dyDescent="0.35">
      <c r="B97" s="10"/>
      <c r="C97" s="10"/>
      <c r="D97" s="10"/>
      <c r="E97" s="10"/>
      <c r="F97" s="10"/>
      <c r="G97" s="10"/>
      <c r="H97" s="10"/>
      <c r="I97" s="10"/>
      <c r="J97" s="10"/>
      <c r="K97" s="10"/>
      <c r="L97" s="235"/>
      <c r="M97" s="235"/>
      <c r="N97" s="371"/>
      <c r="O97" s="371"/>
      <c r="P97" s="371"/>
      <c r="Q97" s="371">
        <f>AB97</f>
        <v>0</v>
      </c>
      <c r="R97" s="371"/>
      <c r="T97" s="371"/>
      <c r="U97" s="371"/>
      <c r="V97" s="372"/>
      <c r="W97" s="372"/>
      <c r="X97" s="372"/>
      <c r="AC97" s="371"/>
      <c r="AD97" s="371"/>
      <c r="AE97" s="371"/>
      <c r="AF97" s="371"/>
      <c r="AG97" s="371"/>
      <c r="AH97" s="371"/>
      <c r="AI97" s="371"/>
      <c r="AJ97" s="371"/>
      <c r="AK97" s="371"/>
      <c r="AL97" s="371"/>
      <c r="AM97" s="371"/>
      <c r="AX97"/>
      <c r="AY97"/>
      <c r="AZ97"/>
      <c r="BA97"/>
      <c r="BB97"/>
      <c r="BC97"/>
      <c r="BD97"/>
      <c r="BE97"/>
      <c r="BF97"/>
    </row>
    <row r="98" spans="2:58" x14ac:dyDescent="0.35">
      <c r="B98" s="34" t="s">
        <v>533</v>
      </c>
      <c r="C98" s="34"/>
      <c r="D98" s="34"/>
      <c r="E98" s="34"/>
      <c r="F98" s="34"/>
      <c r="G98" s="34"/>
      <c r="H98" s="34"/>
      <c r="I98" s="34"/>
      <c r="J98" s="34"/>
      <c r="K98" s="34"/>
      <c r="L98" s="349"/>
      <c r="M98" s="349"/>
      <c r="N98" s="349"/>
      <c r="O98" s="349"/>
      <c r="P98" s="349"/>
      <c r="Q98" s="349"/>
      <c r="R98" s="349"/>
      <c r="T98" s="349"/>
      <c r="U98" s="349"/>
      <c r="V98" s="349"/>
      <c r="W98" s="349"/>
      <c r="X98" s="349"/>
      <c r="AC98" s="349"/>
      <c r="AD98" s="349"/>
      <c r="AE98" s="349"/>
      <c r="AF98" s="349"/>
      <c r="AG98" s="349"/>
      <c r="AH98" s="349"/>
      <c r="AI98" s="349"/>
      <c r="AJ98" s="349"/>
      <c r="AX98"/>
      <c r="AY98"/>
      <c r="AZ98"/>
      <c r="BA98"/>
      <c r="BB98"/>
      <c r="BC98"/>
      <c r="BD98"/>
      <c r="BE98"/>
      <c r="BF98"/>
    </row>
    <row r="99" spans="2:58" x14ac:dyDescent="0.35">
      <c r="B99" t="s">
        <v>143</v>
      </c>
      <c r="L99" s="299">
        <v>0.1632493197341299</v>
      </c>
      <c r="M99" s="299">
        <v>0.31174266935761574</v>
      </c>
      <c r="N99" s="299">
        <v>0.3044069824926281</v>
      </c>
      <c r="O99" s="299">
        <v>0.2552950390178132</v>
      </c>
      <c r="P99" s="299">
        <v>0.35789663533850269</v>
      </c>
      <c r="Q99" s="299">
        <f>W99</f>
        <v>0.16110406494975338</v>
      </c>
      <c r="R99" s="299">
        <f>AA99</f>
        <v>0.10199262961649967</v>
      </c>
      <c r="T99" s="299">
        <v>0.1986320896020031</v>
      </c>
      <c r="U99" s="299">
        <v>0.171351155683999</v>
      </c>
      <c r="V99" s="299">
        <v>0.17856879329773542</v>
      </c>
      <c r="W99" s="299">
        <v>0.16110406494975338</v>
      </c>
      <c r="X99" s="299">
        <v>6.3002760253720896E-2</v>
      </c>
      <c r="Y99" s="299">
        <v>4.9506911076653885E-2</v>
      </c>
      <c r="Z99" s="331">
        <v>6.7549602422798088E-2</v>
      </c>
      <c r="AA99" s="331">
        <v>0.10199262961649967</v>
      </c>
      <c r="AC99" s="299"/>
      <c r="AD99" s="298"/>
      <c r="AE99" s="298"/>
      <c r="AF99" s="298"/>
      <c r="AG99" s="298"/>
      <c r="AH99" s="298"/>
      <c r="AI99" s="298"/>
      <c r="AJ99" s="298"/>
      <c r="AX99"/>
      <c r="AY99"/>
      <c r="AZ99"/>
      <c r="BA99"/>
      <c r="BB99"/>
      <c r="BC99"/>
      <c r="BD99"/>
      <c r="BE99"/>
      <c r="BF99"/>
    </row>
    <row r="100" spans="2:58" x14ac:dyDescent="0.35">
      <c r="B100" s="1" t="s">
        <v>145</v>
      </c>
      <c r="C100" s="1"/>
      <c r="D100" s="1"/>
      <c r="E100" s="1"/>
      <c r="F100" s="1"/>
      <c r="G100" s="1"/>
      <c r="H100" s="1"/>
      <c r="I100" s="1"/>
      <c r="J100" s="1"/>
      <c r="K100" s="1"/>
      <c r="L100" s="299">
        <v>0.65844514941211441</v>
      </c>
      <c r="M100" s="299">
        <v>0.33585193109479722</v>
      </c>
      <c r="N100" s="299">
        <v>0.21889375408216663</v>
      </c>
      <c r="O100" s="299">
        <v>0.37919467410464713</v>
      </c>
      <c r="P100" s="299">
        <v>0.42817831821642266</v>
      </c>
      <c r="Q100" s="299">
        <f>W100</f>
        <v>0.20879811216720234</v>
      </c>
      <c r="R100" s="299">
        <f>AA100</f>
        <v>3.2793158196969818E-2</v>
      </c>
      <c r="T100" s="299">
        <v>0.23093375450555298</v>
      </c>
      <c r="U100" s="299">
        <v>0.20787811457393907</v>
      </c>
      <c r="V100" s="299">
        <v>0.20075692930135067</v>
      </c>
      <c r="W100" s="299">
        <v>0.20879811216720234</v>
      </c>
      <c r="X100" s="299">
        <v>2.1086847654028552E-2</v>
      </c>
      <c r="Y100" s="299">
        <v>8.9891089306328061E-3</v>
      </c>
      <c r="Z100" s="331">
        <v>1.3213555745976111E-2</v>
      </c>
      <c r="AA100" s="331">
        <v>3.2793158196969818E-2</v>
      </c>
      <c r="AC100" s="299"/>
      <c r="AD100" s="298"/>
      <c r="AE100" s="298"/>
      <c r="AF100" s="298"/>
      <c r="AG100" s="298"/>
      <c r="AH100" s="298"/>
      <c r="AI100" s="298"/>
      <c r="AJ100" s="298"/>
      <c r="AX100"/>
      <c r="AY100"/>
      <c r="AZ100"/>
      <c r="BA100"/>
      <c r="BB100"/>
      <c r="BC100"/>
      <c r="BD100"/>
      <c r="BE100"/>
      <c r="BF100"/>
    </row>
    <row r="101" spans="2:58" x14ac:dyDescent="0.35">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row>
    <row r="102" spans="2:58" x14ac:dyDescent="0.35">
      <c r="L102" s="317"/>
      <c r="M102" s="317"/>
      <c r="N102" s="317"/>
      <c r="O102" s="317"/>
      <c r="P102" s="317"/>
      <c r="Q102" s="317"/>
      <c r="R102" s="317"/>
      <c r="T102" s="317"/>
      <c r="U102" s="317"/>
      <c r="V102" s="317"/>
      <c r="W102" s="317"/>
      <c r="X102" s="317"/>
      <c r="Y102" s="317"/>
      <c r="Z102" s="317"/>
      <c r="AA102" s="317"/>
      <c r="AC102" s="317"/>
      <c r="AD102" s="317"/>
      <c r="AE102" s="317"/>
      <c r="AF102" s="317"/>
      <c r="AG102" s="317"/>
      <c r="AH102" s="317"/>
      <c r="AI102" s="317"/>
      <c r="AJ102" s="317"/>
      <c r="AX102"/>
      <c r="AY102"/>
      <c r="AZ102"/>
      <c r="BA102"/>
      <c r="BB102"/>
      <c r="BC102"/>
      <c r="BD102"/>
      <c r="BE102"/>
      <c r="BF102"/>
    </row>
    <row r="103" spans="2:58" x14ac:dyDescent="0.35">
      <c r="B103" s="34" t="s">
        <v>534</v>
      </c>
      <c r="C103" s="34"/>
      <c r="D103" s="34"/>
      <c r="E103" s="34"/>
      <c r="F103" s="34"/>
      <c r="G103" s="34"/>
      <c r="H103" s="34"/>
      <c r="I103" s="34"/>
      <c r="J103" s="34"/>
      <c r="K103" s="34"/>
      <c r="L103" s="349">
        <v>20852.629305775001</v>
      </c>
      <c r="M103" s="349">
        <v>18825.754132675</v>
      </c>
      <c r="N103" s="349">
        <v>15402.102134538998</v>
      </c>
      <c r="O103" s="349">
        <v>11904.820571711</v>
      </c>
      <c r="P103" s="349">
        <f t="shared" ref="P103" si="52">SUM(P104:P105)</f>
        <v>10586.806948377</v>
      </c>
      <c r="Q103" s="349">
        <f>W103</f>
        <v>7235.1693849849989</v>
      </c>
      <c r="R103" s="349">
        <f>AA103</f>
        <v>2819.5072982030001</v>
      </c>
      <c r="T103" s="349">
        <f t="shared" ref="T103:U103" si="53">SUM(T104:T105)</f>
        <v>2139.9614505760001</v>
      </c>
      <c r="U103" s="349">
        <f t="shared" si="53"/>
        <v>3779.8871835750006</v>
      </c>
      <c r="V103" s="349">
        <f t="shared" ref="V103:W103" si="54">SUM(V104:V105)</f>
        <v>5752.7862730030001</v>
      </c>
      <c r="W103" s="349">
        <f t="shared" si="54"/>
        <v>7235.1693849849989</v>
      </c>
      <c r="X103" s="349">
        <f t="shared" ref="X103" si="55">SUM(X104:X105)</f>
        <v>430.54915372300002</v>
      </c>
      <c r="Y103" s="349">
        <f>SUM(Y104:Y105)</f>
        <v>642.929650477</v>
      </c>
      <c r="Z103" s="349">
        <f>SUM(Z104:Z105)</f>
        <v>1337.1850920940001</v>
      </c>
      <c r="AA103" s="349">
        <f>SUM(AA104:AA105)</f>
        <v>2819.5072982030001</v>
      </c>
      <c r="AC103" s="349">
        <f>T103</f>
        <v>2139.9614505760001</v>
      </c>
      <c r="AD103" s="349">
        <f t="shared" ref="AD103:AG105" si="56">U103</f>
        <v>3779.8871835750006</v>
      </c>
      <c r="AE103" s="349">
        <f t="shared" si="56"/>
        <v>5752.7862730030001</v>
      </c>
      <c r="AF103" s="349">
        <f t="shared" si="56"/>
        <v>7235.1693849849989</v>
      </c>
      <c r="AG103" s="349">
        <f t="shared" si="56"/>
        <v>430.54915372300002</v>
      </c>
      <c r="AH103" s="317">
        <f t="shared" ref="AH103:AJ105" si="57">Y103-X103</f>
        <v>212.38049675399998</v>
      </c>
      <c r="AI103" s="317">
        <f t="shared" si="57"/>
        <v>694.25544161700009</v>
      </c>
      <c r="AJ103" s="317">
        <f t="shared" si="57"/>
        <v>1482.322206109</v>
      </c>
      <c r="AX103"/>
      <c r="AY103"/>
      <c r="AZ103"/>
      <c r="BA103"/>
      <c r="BB103"/>
      <c r="BC103"/>
      <c r="BD103"/>
      <c r="BE103"/>
      <c r="BF103"/>
    </row>
    <row r="104" spans="2:58" x14ac:dyDescent="0.35">
      <c r="B104" t="s">
        <v>143</v>
      </c>
      <c r="L104" s="317">
        <v>5332.7130985999993</v>
      </c>
      <c r="M104" s="317">
        <v>10183.406699540001</v>
      </c>
      <c r="N104" s="317">
        <v>9759.4069472499996</v>
      </c>
      <c r="O104" s="317">
        <v>6434.8743978319999</v>
      </c>
      <c r="P104" s="317">
        <f>'Operating Data'!W86</f>
        <v>6434.8743978319999</v>
      </c>
      <c r="Q104" s="317">
        <f>W104</f>
        <v>4046.7786151459995</v>
      </c>
      <c r="R104" s="317">
        <f>AA104</f>
        <v>2555.5768113600002</v>
      </c>
      <c r="T104" s="317">
        <f>'Operating Data'!AB86</f>
        <v>1232.152086132</v>
      </c>
      <c r="U104" s="317">
        <f>'Operating Data'!AC86</f>
        <v>2136.4539061940004</v>
      </c>
      <c r="V104" s="317">
        <f>'Operating Data'!AD86</f>
        <v>3358.9308155340004</v>
      </c>
      <c r="W104" s="317">
        <f>'Operating Data'!AE86</f>
        <v>4046.7786151459995</v>
      </c>
      <c r="X104" s="317">
        <f>'Operating Data'!AF86</f>
        <v>388.35247375099999</v>
      </c>
      <c r="Y104" s="317">
        <f>'Operating Data'!AG86</f>
        <v>606.95361849699998</v>
      </c>
      <c r="Z104" s="317">
        <f>'Operating Data'!AH86</f>
        <v>1257.5699832</v>
      </c>
      <c r="AA104" s="317">
        <f>'Operating Data'!AI86</f>
        <v>2555.5768113600002</v>
      </c>
      <c r="AC104" s="317">
        <f>T104</f>
        <v>1232.152086132</v>
      </c>
      <c r="AD104" s="317">
        <f t="shared" si="56"/>
        <v>2136.4539061940004</v>
      </c>
      <c r="AE104" s="317">
        <f t="shared" si="56"/>
        <v>3358.9308155340004</v>
      </c>
      <c r="AF104" s="317">
        <f t="shared" si="56"/>
        <v>4046.7786151459995</v>
      </c>
      <c r="AG104" s="317">
        <f t="shared" si="56"/>
        <v>388.35247375099999</v>
      </c>
      <c r="AH104" s="317">
        <f t="shared" si="57"/>
        <v>218.60114474599999</v>
      </c>
      <c r="AI104" s="317">
        <f t="shared" si="57"/>
        <v>650.61636470300004</v>
      </c>
      <c r="AJ104" s="317">
        <f t="shared" si="57"/>
        <v>1298.0068281600002</v>
      </c>
      <c r="AX104"/>
      <c r="AY104"/>
      <c r="AZ104"/>
      <c r="BA104"/>
      <c r="BB104"/>
      <c r="BC104"/>
      <c r="BD104"/>
      <c r="BE104"/>
      <c r="BF104"/>
    </row>
    <row r="105" spans="2:58" x14ac:dyDescent="0.35">
      <c r="B105" t="s">
        <v>144</v>
      </c>
      <c r="L105" s="317">
        <v>14015.67108835</v>
      </c>
      <c r="M105" s="317">
        <v>7148.9922321100003</v>
      </c>
      <c r="N105" s="317">
        <v>4235.3127476169993</v>
      </c>
      <c r="O105" s="317">
        <v>4151.9325505449997</v>
      </c>
      <c r="P105" s="317">
        <f>'Operating Data'!W90</f>
        <v>4151.9325505449997</v>
      </c>
      <c r="Q105" s="317">
        <f>T105</f>
        <v>907.80936444399993</v>
      </c>
      <c r="R105" s="317">
        <f>AA105</f>
        <v>263.93048684300004</v>
      </c>
      <c r="T105" s="317">
        <f>'Operating Data'!AB90</f>
        <v>907.80936444399993</v>
      </c>
      <c r="U105" s="317">
        <f>'Operating Data'!AC90</f>
        <v>1643.4332773810002</v>
      </c>
      <c r="V105" s="317">
        <f>'Operating Data'!AD90</f>
        <v>2393.8554574689997</v>
      </c>
      <c r="W105" s="317">
        <f>'Operating Data'!AE90</f>
        <v>3188.3907698389994</v>
      </c>
      <c r="X105" s="317">
        <f>'Operating Data'!AF90</f>
        <v>42.196679971999998</v>
      </c>
      <c r="Y105" s="317">
        <f>'Operating Data'!AG90</f>
        <v>35.976031980000009</v>
      </c>
      <c r="Z105" s="317">
        <f>'Operating Data'!AH90</f>
        <v>79.615108894000016</v>
      </c>
      <c r="AA105" s="317">
        <f>'Operating Data'!AI90</f>
        <v>263.93048684300004</v>
      </c>
      <c r="AC105" s="317">
        <f>T105</f>
        <v>907.80936444399993</v>
      </c>
      <c r="AD105" s="317">
        <f t="shared" si="56"/>
        <v>1643.4332773810002</v>
      </c>
      <c r="AE105" s="317">
        <f t="shared" si="56"/>
        <v>2393.8554574689997</v>
      </c>
      <c r="AF105" s="317">
        <f t="shared" si="56"/>
        <v>3188.3907698389994</v>
      </c>
      <c r="AG105" s="317">
        <f t="shared" si="56"/>
        <v>42.196679971999998</v>
      </c>
      <c r="AH105" s="317">
        <f t="shared" si="57"/>
        <v>-6.2206479919999893</v>
      </c>
      <c r="AI105" s="317">
        <f t="shared" si="57"/>
        <v>43.639076914000007</v>
      </c>
      <c r="AJ105" s="317">
        <f t="shared" si="57"/>
        <v>184.31537794900004</v>
      </c>
      <c r="AX105"/>
      <c r="AY105"/>
      <c r="AZ105"/>
      <c r="BA105"/>
      <c r="BB105"/>
      <c r="BC105"/>
      <c r="BD105"/>
      <c r="BE105"/>
      <c r="BF105"/>
    </row>
    <row r="107" spans="2:58" x14ac:dyDescent="0.35">
      <c r="B107" s="162" t="s">
        <v>146</v>
      </c>
      <c r="C107" s="162"/>
      <c r="D107" s="162"/>
      <c r="E107" s="162"/>
      <c r="F107" s="162"/>
      <c r="G107" s="162"/>
      <c r="H107" s="162"/>
      <c r="I107" s="162"/>
      <c r="J107" s="162"/>
      <c r="K107" s="162"/>
      <c r="L107" s="236">
        <v>2018</v>
      </c>
      <c r="M107" s="236">
        <v>2019</v>
      </c>
      <c r="N107" s="236">
        <v>2020</v>
      </c>
      <c r="O107" s="236">
        <v>2021</v>
      </c>
      <c r="P107" s="236">
        <v>2022</v>
      </c>
      <c r="Q107" s="237">
        <v>2023</v>
      </c>
      <c r="R107" s="238">
        <v>2024</v>
      </c>
      <c r="T107" s="239" t="s">
        <v>3</v>
      </c>
      <c r="U107" s="239" t="s">
        <v>4</v>
      </c>
      <c r="V107" s="239" t="s">
        <v>5</v>
      </c>
      <c r="W107" s="239">
        <v>2023</v>
      </c>
      <c r="X107" s="240" t="s">
        <v>6</v>
      </c>
      <c r="Y107" s="240" t="s">
        <v>7</v>
      </c>
      <c r="Z107" s="240" t="s">
        <v>8</v>
      </c>
      <c r="AA107" s="240">
        <v>2024</v>
      </c>
      <c r="AC107" s="239" t="s">
        <v>138</v>
      </c>
      <c r="AD107" s="239" t="s">
        <v>139</v>
      </c>
      <c r="AE107" s="239" t="s">
        <v>140</v>
      </c>
      <c r="AF107" s="239" t="s">
        <v>141</v>
      </c>
      <c r="AG107" s="240" t="s">
        <v>6</v>
      </c>
      <c r="AH107" s="240" t="s">
        <v>23</v>
      </c>
      <c r="AI107" s="240" t="s">
        <v>24</v>
      </c>
      <c r="AJ107" s="240" t="s">
        <v>25</v>
      </c>
      <c r="AK107" s="235"/>
      <c r="AL107" s="235"/>
      <c r="AM107" s="235"/>
      <c r="AX107"/>
      <c r="AY107"/>
      <c r="AZ107"/>
      <c r="BA107"/>
      <c r="BB107"/>
      <c r="BC107"/>
      <c r="BD107"/>
      <c r="BE107"/>
      <c r="BF107"/>
    </row>
    <row r="108" spans="2:58" x14ac:dyDescent="0.35">
      <c r="AX108"/>
      <c r="AY108"/>
      <c r="AZ108"/>
      <c r="BA108"/>
      <c r="BB108"/>
      <c r="BC108"/>
      <c r="BD108"/>
      <c r="BE108"/>
      <c r="BF108"/>
    </row>
    <row r="109" spans="2:58" x14ac:dyDescent="0.35">
      <c r="B109" s="20" t="s">
        <v>535</v>
      </c>
      <c r="C109" s="20"/>
      <c r="D109" s="20"/>
      <c r="E109" s="20"/>
      <c r="F109" s="20"/>
      <c r="G109" s="20"/>
      <c r="H109" s="20"/>
      <c r="I109" s="20"/>
      <c r="J109" s="20"/>
      <c r="K109" s="20"/>
      <c r="L109" s="317">
        <v>3455.3699216070199</v>
      </c>
      <c r="M109" s="317">
        <v>3707.0897421698596</v>
      </c>
      <c r="N109" s="317">
        <v>1585.7940000000001</v>
      </c>
      <c r="O109" s="317">
        <v>3416.6245959410003</v>
      </c>
      <c r="P109" s="317">
        <v>3.787944811</v>
      </c>
      <c r="Q109" s="317">
        <f>W109</f>
        <v>60.506844178000001</v>
      </c>
      <c r="R109" s="317">
        <f>AA109</f>
        <v>0</v>
      </c>
      <c r="T109" s="311">
        <v>0</v>
      </c>
      <c r="U109" s="311">
        <v>0</v>
      </c>
      <c r="V109" s="311">
        <v>0</v>
      </c>
      <c r="W109" s="311">
        <v>60.506844178000001</v>
      </c>
      <c r="X109" s="311">
        <v>0</v>
      </c>
      <c r="Y109" s="311">
        <v>0</v>
      </c>
      <c r="Z109" s="311">
        <v>0</v>
      </c>
      <c r="AA109" s="311">
        <v>0</v>
      </c>
      <c r="AC109" s="311">
        <f>T109</f>
        <v>0</v>
      </c>
      <c r="AD109" s="311">
        <f t="shared" ref="AD109:AG109" si="58">U109</f>
        <v>0</v>
      </c>
      <c r="AE109" s="311">
        <f t="shared" si="58"/>
        <v>0</v>
      </c>
      <c r="AF109" s="311">
        <f t="shared" si="58"/>
        <v>60.506844178000001</v>
      </c>
      <c r="AG109" s="311">
        <f t="shared" si="58"/>
        <v>0</v>
      </c>
      <c r="AH109" s="317">
        <f t="shared" ref="AH109:AJ109" si="59">Y109-X109</f>
        <v>0</v>
      </c>
      <c r="AI109" s="317">
        <f t="shared" si="59"/>
        <v>0</v>
      </c>
      <c r="AJ109" s="317">
        <f t="shared" si="59"/>
        <v>0</v>
      </c>
      <c r="AX109"/>
      <c r="AY109"/>
      <c r="AZ109"/>
      <c r="BA109"/>
      <c r="BB109"/>
      <c r="BC109"/>
      <c r="BD109"/>
      <c r="BE109"/>
      <c r="BF109"/>
    </row>
    <row r="110" spans="2:58" x14ac:dyDescent="0.35">
      <c r="B110" t="s">
        <v>536</v>
      </c>
      <c r="L110" s="299">
        <v>0.79888999999999999</v>
      </c>
      <c r="M110" s="299">
        <v>0.95249165999999996</v>
      </c>
      <c r="N110" s="299">
        <v>0.91947404371584707</v>
      </c>
      <c r="O110" s="299">
        <v>0.93965890410958908</v>
      </c>
      <c r="P110" s="299">
        <v>0.97465753424657542</v>
      </c>
      <c r="Q110" s="299">
        <f>W110</f>
        <v>0.99288219178082193</v>
      </c>
      <c r="R110" s="299">
        <f>AA110</f>
        <v>0</v>
      </c>
      <c r="T110" s="299">
        <v>0.99517777777777783</v>
      </c>
      <c r="U110" s="299">
        <v>0.99760220994475135</v>
      </c>
      <c r="V110" s="299">
        <v>0.99841025641025649</v>
      </c>
      <c r="W110" s="299">
        <v>0.99288219178082193</v>
      </c>
      <c r="X110" s="299">
        <v>0</v>
      </c>
      <c r="Y110" s="299">
        <v>0</v>
      </c>
      <c r="Z110" s="331">
        <v>0</v>
      </c>
      <c r="AA110" s="331">
        <v>0</v>
      </c>
      <c r="AC110" s="299"/>
      <c r="AD110" s="298"/>
      <c r="AE110" s="298"/>
      <c r="AF110" s="298"/>
      <c r="AG110" s="298"/>
      <c r="AH110" s="298"/>
      <c r="AI110" s="298"/>
      <c r="AJ110" s="298"/>
      <c r="AX110"/>
      <c r="AY110"/>
      <c r="AZ110"/>
      <c r="BA110"/>
      <c r="BB110"/>
      <c r="BC110"/>
      <c r="BD110"/>
      <c r="BE110"/>
      <c r="BF110"/>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FC589-06CC-4EDB-9833-00FAAFAE809D}">
  <sheetPr>
    <tabColor rgb="FF384B77"/>
  </sheetPr>
  <dimension ref="A1:XDW334"/>
  <sheetViews>
    <sheetView showGridLines="0" zoomScale="85" zoomScaleNormal="85" workbookViewId="0">
      <pane xSplit="19" ySplit="3" topLeftCell="Z4" activePane="bottomRight" state="frozen"/>
      <selection pane="topRight" activeCell="B2" sqref="B2"/>
      <selection pane="bottomLeft" activeCell="B2" sqref="B2"/>
      <selection pane="bottomRight" activeCell="AG331" sqref="AG331"/>
    </sheetView>
  </sheetViews>
  <sheetFormatPr defaultColWidth="9.1796875" defaultRowHeight="15" customHeight="1" x14ac:dyDescent="0.35"/>
  <cols>
    <col min="1" max="1" width="5.54296875" style="78" customWidth="1"/>
    <col min="2" max="2" width="45.453125" style="78" customWidth="1"/>
    <col min="3" max="17" width="9.1796875" style="78" hidden="1" customWidth="1"/>
    <col min="18" max="18" width="4.7265625" style="78" hidden="1" customWidth="1"/>
    <col min="19" max="19" width="5.81640625" style="78" hidden="1" customWidth="1"/>
    <col min="20" max="21" width="9.1796875" style="362" customWidth="1"/>
    <col min="22" max="26" width="9.1796875" style="362"/>
    <col min="27" max="27" width="9.1796875" style="231"/>
    <col min="28" max="31" width="9.1796875" style="362"/>
    <col min="32" max="35" width="9.54296875" style="362" customWidth="1"/>
    <col min="36" max="36" width="9.1796875" style="231"/>
    <col min="37" max="44" width="9.1796875" style="362"/>
    <col min="45" max="51" width="9.1796875" style="231"/>
    <col min="53" max="16384" width="9.1796875" style="78"/>
  </cols>
  <sheetData>
    <row r="1" spans="2:52" ht="5.15" customHeight="1" x14ac:dyDescent="0.35">
      <c r="AA1" s="362"/>
      <c r="AJ1" s="362"/>
      <c r="AS1" s="362"/>
      <c r="AT1" s="362"/>
      <c r="AU1" s="362"/>
      <c r="AV1" s="362"/>
      <c r="AW1" s="362"/>
      <c r="AX1" s="362"/>
      <c r="AY1" s="362"/>
      <c r="AZ1" s="78"/>
    </row>
    <row r="2" spans="2:52" customFormat="1" ht="35" x14ac:dyDescent="0.35">
      <c r="B2" s="169" t="s">
        <v>147</v>
      </c>
      <c r="C2" s="169"/>
      <c r="D2" s="169"/>
      <c r="E2" s="169"/>
      <c r="F2" s="169"/>
      <c r="G2" s="169"/>
      <c r="H2" s="169"/>
      <c r="I2" s="169"/>
      <c r="J2" s="169"/>
      <c r="K2" s="169"/>
      <c r="L2" s="169"/>
      <c r="M2" s="169"/>
      <c r="N2" s="169"/>
      <c r="O2" s="169"/>
      <c r="P2" s="169"/>
      <c r="Q2" s="169"/>
      <c r="R2" s="169"/>
      <c r="S2" s="169"/>
      <c r="T2" s="346"/>
      <c r="U2" s="346"/>
      <c r="V2" s="347"/>
      <c r="W2" s="231"/>
      <c r="X2" s="231"/>
      <c r="Y2" s="347"/>
      <c r="Z2" s="231"/>
      <c r="AA2" s="231"/>
      <c r="AB2" s="346"/>
      <c r="AC2" s="346"/>
      <c r="AD2" s="347"/>
      <c r="AE2" s="347"/>
      <c r="AF2" s="231"/>
      <c r="AG2" s="231"/>
      <c r="AH2" s="231"/>
      <c r="AI2" s="231"/>
      <c r="AJ2" s="231"/>
      <c r="AK2" s="346"/>
      <c r="AL2" s="346"/>
      <c r="AM2" s="347"/>
      <c r="AN2" s="348"/>
      <c r="AO2" s="231"/>
      <c r="AP2" s="231"/>
      <c r="AQ2" s="231"/>
      <c r="AR2" s="231"/>
      <c r="AS2" s="231"/>
      <c r="AT2" s="231"/>
      <c r="AU2" s="231"/>
      <c r="AV2" s="231"/>
      <c r="AW2" s="231"/>
      <c r="AX2" s="231"/>
      <c r="AY2" s="231"/>
    </row>
    <row r="3" spans="2:52" ht="15" customHeight="1" x14ac:dyDescent="0.35">
      <c r="B3" s="170" t="s">
        <v>510</v>
      </c>
      <c r="C3" s="170"/>
      <c r="D3" s="170"/>
      <c r="E3" s="170"/>
      <c r="F3" s="170"/>
      <c r="G3" s="170"/>
      <c r="H3" s="170"/>
      <c r="I3" s="170"/>
      <c r="J3" s="170"/>
      <c r="K3" s="170"/>
      <c r="L3" s="170"/>
      <c r="M3" s="170"/>
      <c r="N3" s="170"/>
      <c r="O3" s="170"/>
      <c r="P3" s="170"/>
      <c r="Q3" s="170"/>
      <c r="R3" s="170"/>
      <c r="S3" s="170"/>
      <c r="T3" s="236">
        <v>2018</v>
      </c>
      <c r="U3" s="236">
        <v>2019</v>
      </c>
      <c r="V3" s="236">
        <v>2020</v>
      </c>
      <c r="W3" s="236">
        <v>2021</v>
      </c>
      <c r="X3" s="236">
        <v>2022</v>
      </c>
      <c r="Y3" s="239">
        <v>2023</v>
      </c>
      <c r="Z3" s="238">
        <v>2024</v>
      </c>
      <c r="AA3" s="362"/>
      <c r="AB3" s="239" t="s">
        <v>3</v>
      </c>
      <c r="AC3" s="239" t="s">
        <v>4</v>
      </c>
      <c r="AD3" s="239" t="s">
        <v>5</v>
      </c>
      <c r="AE3" s="239">
        <v>2023</v>
      </c>
      <c r="AF3" s="240" t="s">
        <v>6</v>
      </c>
      <c r="AG3" s="240" t="s">
        <v>7</v>
      </c>
      <c r="AH3" s="240" t="s">
        <v>8</v>
      </c>
      <c r="AI3" s="240">
        <v>2024</v>
      </c>
      <c r="AJ3" s="362"/>
      <c r="AK3" s="239" t="s">
        <v>3</v>
      </c>
      <c r="AL3" s="239" t="s">
        <v>20</v>
      </c>
      <c r="AM3" s="239" t="s">
        <v>21</v>
      </c>
      <c r="AN3" s="239" t="s">
        <v>22</v>
      </c>
      <c r="AO3" s="240" t="s">
        <v>6</v>
      </c>
      <c r="AP3" s="240" t="s">
        <v>23</v>
      </c>
      <c r="AQ3" s="240" t="s">
        <v>24</v>
      </c>
      <c r="AR3" s="240" t="s">
        <v>25</v>
      </c>
      <c r="AS3" s="362"/>
      <c r="AT3" s="362"/>
      <c r="AU3" s="362"/>
      <c r="AV3" s="362"/>
      <c r="AW3" s="362"/>
      <c r="AX3" s="362"/>
      <c r="AY3" s="362"/>
      <c r="AZ3" s="78"/>
    </row>
    <row r="4" spans="2:52" ht="15" customHeight="1" x14ac:dyDescent="0.35">
      <c r="B4" s="77" t="s">
        <v>186</v>
      </c>
      <c r="C4" s="77"/>
      <c r="D4" s="77"/>
      <c r="E4" s="77"/>
      <c r="F4" s="77"/>
      <c r="G4" s="77"/>
      <c r="H4" s="77"/>
      <c r="I4" s="77"/>
      <c r="J4" s="77"/>
      <c r="K4" s="77"/>
      <c r="L4" s="77"/>
      <c r="M4" s="77"/>
      <c r="N4" s="77"/>
      <c r="O4" s="77"/>
      <c r="P4" s="77"/>
      <c r="Q4" s="77"/>
      <c r="R4" s="77"/>
      <c r="S4" s="77"/>
      <c r="T4" s="363">
        <v>1714.7416204135604</v>
      </c>
      <c r="U4" s="363">
        <v>1816.3508532691039</v>
      </c>
      <c r="V4" s="363">
        <v>1668.5571330232815</v>
      </c>
      <c r="W4" s="363">
        <v>2070.8872959217001</v>
      </c>
      <c r="X4" s="363">
        <v>2348.7771180231198</v>
      </c>
      <c r="Y4" s="389">
        <f t="shared" ref="Y4:Y17" si="0">AE4</f>
        <v>2454.4062336345805</v>
      </c>
      <c r="Z4" s="389">
        <f t="shared" ref="Z4:Z17" si="1">AI4</f>
        <v>2464.9541076318801</v>
      </c>
      <c r="AA4" s="362"/>
      <c r="AB4" s="363">
        <v>606.73180123160489</v>
      </c>
      <c r="AC4" s="363">
        <v>1177.4253552916746</v>
      </c>
      <c r="AD4" s="363">
        <v>1820.115456648808</v>
      </c>
      <c r="AE4" s="363">
        <v>2454.4062336345805</v>
      </c>
      <c r="AF4" s="363">
        <v>628.56994012659879</v>
      </c>
      <c r="AG4" s="363">
        <v>1223.6552760481429</v>
      </c>
      <c r="AH4" s="389">
        <v>1877.1646038982324</v>
      </c>
      <c r="AI4" s="389">
        <v>2464.9541076318801</v>
      </c>
      <c r="AJ4" s="362"/>
      <c r="AK4" s="363">
        <f t="shared" ref="AK4:AK17" si="2">AB4</f>
        <v>606.73180123160489</v>
      </c>
      <c r="AL4" s="363">
        <f t="shared" ref="AL4:AL16" si="3">AC4-AB4</f>
        <v>570.69355406006969</v>
      </c>
      <c r="AM4" s="363">
        <f t="shared" ref="AM4:AM16" si="4">AD4-AC4</f>
        <v>642.69010135713347</v>
      </c>
      <c r="AN4" s="363">
        <f t="shared" ref="AN4:AN16" si="5">AE4-AD4</f>
        <v>634.29077698577248</v>
      </c>
      <c r="AO4" s="363">
        <f t="shared" ref="AO4:AO17" si="6">AF4</f>
        <v>628.56994012659879</v>
      </c>
      <c r="AP4" s="363">
        <f t="shared" ref="AP4:AP17" si="7">AG4-AF4</f>
        <v>595.08533592154413</v>
      </c>
      <c r="AQ4" s="363">
        <f t="shared" ref="AQ4:AQ17" si="8">AH4-AG4</f>
        <v>653.50932785008945</v>
      </c>
      <c r="AR4" s="363">
        <f t="shared" ref="AR4:AR17" si="9">AI4-AH4</f>
        <v>587.78950373364773</v>
      </c>
      <c r="AS4" s="362"/>
      <c r="AT4" s="362"/>
      <c r="AU4" s="362"/>
      <c r="AV4" s="362"/>
      <c r="AW4" s="362"/>
      <c r="AX4" s="362"/>
      <c r="AY4" s="362"/>
      <c r="AZ4" s="78"/>
    </row>
    <row r="5" spans="2:52" ht="15" customHeight="1" x14ac:dyDescent="0.35">
      <c r="B5" s="81" t="s">
        <v>187</v>
      </c>
      <c r="C5" s="81"/>
      <c r="D5" s="81"/>
      <c r="E5" s="81"/>
      <c r="F5" s="81"/>
      <c r="G5" s="81"/>
      <c r="H5" s="81"/>
      <c r="I5" s="81"/>
      <c r="J5" s="81"/>
      <c r="K5" s="81"/>
      <c r="L5" s="81"/>
      <c r="M5" s="81"/>
      <c r="N5" s="81"/>
      <c r="O5" s="81"/>
      <c r="P5" s="81"/>
      <c r="Q5" s="81"/>
      <c r="R5" s="81"/>
      <c r="S5" s="81"/>
      <c r="T5" s="364">
        <v>597.28978787371943</v>
      </c>
      <c r="U5" s="364">
        <v>551.21495573969526</v>
      </c>
      <c r="V5" s="364">
        <v>498.18130523653804</v>
      </c>
      <c r="W5" s="364">
        <v>526.34710883775904</v>
      </c>
      <c r="X5" s="364">
        <v>567.41706436342974</v>
      </c>
      <c r="Y5" s="392">
        <f t="shared" si="0"/>
        <v>617.52375749383611</v>
      </c>
      <c r="Z5" s="392">
        <f t="shared" si="1"/>
        <v>638.19644159783604</v>
      </c>
      <c r="AA5" s="362"/>
      <c r="AB5" s="364">
        <v>145.42764424028806</v>
      </c>
      <c r="AC5" s="364">
        <v>293.12154409894799</v>
      </c>
      <c r="AD5" s="364">
        <v>440.26819659177909</v>
      </c>
      <c r="AE5" s="391">
        <v>617.52375749383611</v>
      </c>
      <c r="AF5" s="364">
        <v>150.51857798040905</v>
      </c>
      <c r="AG5" s="391">
        <v>307.88415223757795</v>
      </c>
      <c r="AH5" s="392">
        <v>453.075539827711</v>
      </c>
      <c r="AI5" s="392">
        <v>638.19644159783604</v>
      </c>
      <c r="AJ5" s="362"/>
      <c r="AK5" s="364">
        <f t="shared" si="2"/>
        <v>145.42764424028806</v>
      </c>
      <c r="AL5" s="364">
        <f t="shared" si="3"/>
        <v>147.69389985865993</v>
      </c>
      <c r="AM5" s="364">
        <f t="shared" si="4"/>
        <v>147.14665249283109</v>
      </c>
      <c r="AN5" s="364">
        <f t="shared" si="5"/>
        <v>177.25556090205703</v>
      </c>
      <c r="AO5" s="364">
        <f t="shared" si="6"/>
        <v>150.51857798040905</v>
      </c>
      <c r="AP5" s="364">
        <f t="shared" si="7"/>
        <v>157.3655742571689</v>
      </c>
      <c r="AQ5" s="364">
        <f t="shared" si="8"/>
        <v>145.19138759013305</v>
      </c>
      <c r="AR5" s="364">
        <f t="shared" si="9"/>
        <v>185.12090177012504</v>
      </c>
      <c r="AS5" s="362"/>
      <c r="AT5" s="362"/>
      <c r="AU5" s="362"/>
      <c r="AV5" s="362"/>
      <c r="AW5" s="362"/>
      <c r="AX5" s="362"/>
      <c r="AY5" s="362"/>
      <c r="AZ5" s="78"/>
    </row>
    <row r="6" spans="2:52" ht="15" customHeight="1" x14ac:dyDescent="0.35">
      <c r="B6" s="82" t="s">
        <v>188</v>
      </c>
      <c r="C6" s="82"/>
      <c r="D6" s="82"/>
      <c r="E6" s="82"/>
      <c r="F6" s="82"/>
      <c r="G6" s="82"/>
      <c r="H6" s="82"/>
      <c r="I6" s="82"/>
      <c r="J6" s="82"/>
      <c r="K6" s="82"/>
      <c r="L6" s="82"/>
      <c r="M6" s="82"/>
      <c r="N6" s="82"/>
      <c r="O6" s="82"/>
      <c r="P6" s="82"/>
      <c r="Q6" s="82"/>
      <c r="R6" s="82"/>
      <c r="S6" s="82"/>
      <c r="T6" s="364">
        <v>286.40341815330237</v>
      </c>
      <c r="U6" s="364">
        <v>273.74838592017164</v>
      </c>
      <c r="V6" s="364">
        <v>265.2554057283748</v>
      </c>
      <c r="W6" s="364">
        <v>217.67784532269005</v>
      </c>
      <c r="X6" s="364">
        <v>275.97840949641801</v>
      </c>
      <c r="Y6" s="392">
        <f t="shared" si="0"/>
        <v>336.35206909096291</v>
      </c>
      <c r="Z6" s="392">
        <f t="shared" si="1"/>
        <v>268.16602763042096</v>
      </c>
      <c r="AA6" s="362"/>
      <c r="AB6" s="364">
        <v>80.424680082988004</v>
      </c>
      <c r="AC6" s="364">
        <v>158.52508427465696</v>
      </c>
      <c r="AD6" s="364">
        <v>264.74004248077705</v>
      </c>
      <c r="AE6" s="391">
        <v>336.35206909096291</v>
      </c>
      <c r="AF6" s="364">
        <v>10.035637483950019</v>
      </c>
      <c r="AG6" s="391">
        <v>97.466059429476005</v>
      </c>
      <c r="AH6" s="392">
        <v>181.99995718771603</v>
      </c>
      <c r="AI6" s="392">
        <v>268.16602763042096</v>
      </c>
      <c r="AJ6" s="362"/>
      <c r="AK6" s="364">
        <f t="shared" si="2"/>
        <v>80.424680082988004</v>
      </c>
      <c r="AL6" s="364">
        <f t="shared" si="3"/>
        <v>78.100404191668957</v>
      </c>
      <c r="AM6" s="364">
        <f t="shared" si="4"/>
        <v>106.21495820612009</v>
      </c>
      <c r="AN6" s="364">
        <f t="shared" si="5"/>
        <v>71.612026610185865</v>
      </c>
      <c r="AO6" s="364">
        <f t="shared" si="6"/>
        <v>10.035637483950019</v>
      </c>
      <c r="AP6" s="364">
        <f t="shared" si="7"/>
        <v>87.430421945525978</v>
      </c>
      <c r="AQ6" s="364">
        <f t="shared" si="8"/>
        <v>84.53389775824003</v>
      </c>
      <c r="AR6" s="364">
        <f t="shared" si="9"/>
        <v>86.166070442704921</v>
      </c>
      <c r="AS6" s="362"/>
      <c r="AT6" s="362"/>
      <c r="AU6" s="362"/>
      <c r="AV6" s="362"/>
      <c r="AW6" s="362"/>
      <c r="AX6" s="362"/>
      <c r="AY6" s="362"/>
      <c r="AZ6" s="78"/>
    </row>
    <row r="7" spans="2:52" ht="15" customHeight="1" x14ac:dyDescent="0.35">
      <c r="B7" s="77" t="s">
        <v>189</v>
      </c>
      <c r="C7" s="77"/>
      <c r="D7" s="77"/>
      <c r="E7" s="77"/>
      <c r="F7" s="77"/>
      <c r="G7" s="77"/>
      <c r="H7" s="77"/>
      <c r="I7" s="77"/>
      <c r="J7" s="77"/>
      <c r="K7" s="77"/>
      <c r="L7" s="77"/>
      <c r="M7" s="77"/>
      <c r="N7" s="77"/>
      <c r="O7" s="77"/>
      <c r="P7" s="77"/>
      <c r="Q7" s="77"/>
      <c r="R7" s="77"/>
      <c r="S7" s="77"/>
      <c r="T7" s="363">
        <v>883.69320602702192</v>
      </c>
      <c r="U7" s="363">
        <v>824.96334165986684</v>
      </c>
      <c r="V7" s="363">
        <v>763.43671096491278</v>
      </c>
      <c r="W7" s="363">
        <v>744.02495416044906</v>
      </c>
      <c r="X7" s="363">
        <v>843.3954738598477</v>
      </c>
      <c r="Y7" s="389">
        <f t="shared" si="0"/>
        <v>953.87582658479903</v>
      </c>
      <c r="Z7" s="389">
        <f t="shared" si="1"/>
        <v>906.36246922825694</v>
      </c>
      <c r="AA7" s="362"/>
      <c r="AB7" s="363">
        <v>225.85232432327606</v>
      </c>
      <c r="AC7" s="363">
        <v>451.64662837360493</v>
      </c>
      <c r="AD7" s="363">
        <v>705.00823907255608</v>
      </c>
      <c r="AE7" s="363">
        <v>953.87582658479903</v>
      </c>
      <c r="AF7" s="363">
        <v>160.55421546435906</v>
      </c>
      <c r="AG7" s="363">
        <v>405.35021166705394</v>
      </c>
      <c r="AH7" s="389">
        <v>635.075497015427</v>
      </c>
      <c r="AI7" s="389">
        <v>906.36246922825694</v>
      </c>
      <c r="AJ7" s="362"/>
      <c r="AK7" s="363">
        <f t="shared" si="2"/>
        <v>225.85232432327606</v>
      </c>
      <c r="AL7" s="363">
        <f t="shared" si="3"/>
        <v>225.79430405032886</v>
      </c>
      <c r="AM7" s="363">
        <f t="shared" si="4"/>
        <v>253.36161069895115</v>
      </c>
      <c r="AN7" s="363">
        <f t="shared" si="5"/>
        <v>248.86758751224295</v>
      </c>
      <c r="AO7" s="363">
        <f t="shared" si="6"/>
        <v>160.55421546435906</v>
      </c>
      <c r="AP7" s="363">
        <f t="shared" si="7"/>
        <v>244.79599620269488</v>
      </c>
      <c r="AQ7" s="363">
        <f t="shared" si="8"/>
        <v>229.72528534837306</v>
      </c>
      <c r="AR7" s="363">
        <f t="shared" si="9"/>
        <v>271.28697221282994</v>
      </c>
      <c r="AS7" s="362"/>
      <c r="AT7" s="362"/>
      <c r="AU7" s="362"/>
      <c r="AV7" s="362"/>
      <c r="AW7" s="362"/>
      <c r="AX7" s="362"/>
      <c r="AY7" s="362"/>
      <c r="AZ7" s="78"/>
    </row>
    <row r="8" spans="2:52" ht="15" customHeight="1" x14ac:dyDescent="0.35">
      <c r="B8" s="78" t="s">
        <v>190</v>
      </c>
      <c r="T8" s="365">
        <v>0</v>
      </c>
      <c r="U8" s="364">
        <v>5.5804977244438767</v>
      </c>
      <c r="V8" s="364">
        <v>2.3815595561334604</v>
      </c>
      <c r="W8" s="364">
        <v>0.25555322000000003</v>
      </c>
      <c r="X8" s="364">
        <v>0.317667851838</v>
      </c>
      <c r="Y8" s="392">
        <f t="shared" si="0"/>
        <v>9.5560140000000002E-2</v>
      </c>
      <c r="Z8" s="392">
        <f t="shared" si="1"/>
        <v>31.898508411569001</v>
      </c>
      <c r="AA8" s="362"/>
      <c r="AB8" s="364">
        <v>0</v>
      </c>
      <c r="AC8" s="364">
        <v>-4.3443400000000004E-3</v>
      </c>
      <c r="AD8" s="364">
        <v>-4.3443455299999999E-3</v>
      </c>
      <c r="AE8" s="391">
        <v>9.5560140000000002E-2</v>
      </c>
      <c r="AF8" s="364">
        <v>5.223462550911</v>
      </c>
      <c r="AG8" s="391">
        <v>18.530003096784</v>
      </c>
      <c r="AH8" s="392">
        <v>26.728886992970001</v>
      </c>
      <c r="AI8" s="392">
        <v>31.898508411569001</v>
      </c>
      <c r="AJ8" s="362"/>
      <c r="AK8" s="364">
        <f t="shared" si="2"/>
        <v>0</v>
      </c>
      <c r="AL8" s="364">
        <f t="shared" si="3"/>
        <v>-4.3443400000000004E-3</v>
      </c>
      <c r="AM8" s="364">
        <f t="shared" si="4"/>
        <v>-5.529999999587254E-9</v>
      </c>
      <c r="AN8" s="364">
        <f t="shared" si="5"/>
        <v>9.9904485530000003E-2</v>
      </c>
      <c r="AO8" s="364">
        <f t="shared" si="6"/>
        <v>5.223462550911</v>
      </c>
      <c r="AP8" s="364">
        <f t="shared" si="7"/>
        <v>13.306540545873</v>
      </c>
      <c r="AQ8" s="364">
        <f t="shared" si="8"/>
        <v>8.1988838961860004</v>
      </c>
      <c r="AR8" s="364">
        <f t="shared" si="9"/>
        <v>5.1696214185990002</v>
      </c>
      <c r="AS8" s="362"/>
      <c r="AT8" s="362"/>
      <c r="AU8" s="362"/>
      <c r="AV8" s="362"/>
      <c r="AW8" s="362"/>
      <c r="AX8" s="362"/>
      <c r="AY8" s="362"/>
      <c r="AZ8" s="78"/>
    </row>
    <row r="9" spans="2:52" ht="15" customHeight="1" x14ac:dyDescent="0.35">
      <c r="B9" s="77" t="s">
        <v>191</v>
      </c>
      <c r="C9" s="77"/>
      <c r="D9" s="77"/>
      <c r="E9" s="77"/>
      <c r="F9" s="77"/>
      <c r="G9" s="77"/>
      <c r="H9" s="77"/>
      <c r="I9" s="77"/>
      <c r="J9" s="77"/>
      <c r="K9" s="77"/>
      <c r="L9" s="77"/>
      <c r="M9" s="77"/>
      <c r="N9" s="77"/>
      <c r="O9" s="77"/>
      <c r="P9" s="77"/>
      <c r="Q9" s="77"/>
      <c r="R9" s="77"/>
      <c r="S9" s="77"/>
      <c r="T9" s="363">
        <v>831.04841438653852</v>
      </c>
      <c r="U9" s="363">
        <v>996.96800933368093</v>
      </c>
      <c r="V9" s="363">
        <v>907.5019816145026</v>
      </c>
      <c r="W9" s="363">
        <v>1327.1178949812515</v>
      </c>
      <c r="X9" s="363">
        <v>1505.6993120151105</v>
      </c>
      <c r="Y9" s="389">
        <f t="shared" si="0"/>
        <v>1500.6259671897819</v>
      </c>
      <c r="Z9" s="389">
        <f t="shared" si="1"/>
        <v>1590.4901468151918</v>
      </c>
      <c r="AA9" s="362"/>
      <c r="AB9" s="363">
        <v>381</v>
      </c>
      <c r="AC9" s="389">
        <v>725.77438257807</v>
      </c>
      <c r="AD9" s="389">
        <v>1115.1028732307227</v>
      </c>
      <c r="AE9" s="389">
        <v>1500.6259671897819</v>
      </c>
      <c r="AF9" s="363">
        <v>473.2391872131509</v>
      </c>
      <c r="AG9" s="389">
        <v>836.83506747787271</v>
      </c>
      <c r="AH9" s="389">
        <v>1268.8179938757755</v>
      </c>
      <c r="AI9" s="389">
        <v>1590.4901468151918</v>
      </c>
      <c r="AJ9" s="362"/>
      <c r="AK9" s="363">
        <f t="shared" si="2"/>
        <v>381</v>
      </c>
      <c r="AL9" s="363">
        <f t="shared" si="3"/>
        <v>344.77438257807</v>
      </c>
      <c r="AM9" s="363">
        <f t="shared" si="4"/>
        <v>389.3284906526527</v>
      </c>
      <c r="AN9" s="363">
        <f t="shared" si="5"/>
        <v>385.52309395905922</v>
      </c>
      <c r="AO9" s="363">
        <f t="shared" si="6"/>
        <v>473.2391872131509</v>
      </c>
      <c r="AP9" s="363">
        <f t="shared" si="7"/>
        <v>363.59588026472181</v>
      </c>
      <c r="AQ9" s="363">
        <f t="shared" si="8"/>
        <v>431.98292639790282</v>
      </c>
      <c r="AR9" s="363">
        <f t="shared" si="9"/>
        <v>321.67215293941626</v>
      </c>
      <c r="AS9" s="362"/>
      <c r="AT9" s="362"/>
      <c r="AU9" s="362"/>
      <c r="AV9" s="362"/>
      <c r="AW9" s="362"/>
      <c r="AX9" s="362"/>
      <c r="AY9" s="362"/>
      <c r="AZ9" s="78"/>
    </row>
    <row r="10" spans="2:52" ht="15" customHeight="1" x14ac:dyDescent="0.35">
      <c r="B10" s="215" t="s">
        <v>124</v>
      </c>
      <c r="C10" s="86"/>
      <c r="D10" s="86"/>
      <c r="E10" s="86"/>
      <c r="F10" s="86"/>
      <c r="G10" s="86"/>
      <c r="H10" s="86"/>
      <c r="I10" s="86"/>
      <c r="J10" s="86"/>
      <c r="K10" s="86"/>
      <c r="L10" s="86"/>
      <c r="M10" s="86"/>
      <c r="N10" s="86"/>
      <c r="O10" s="86"/>
      <c r="P10" s="86"/>
      <c r="Q10" s="86"/>
      <c r="R10" s="86"/>
      <c r="S10" s="86"/>
      <c r="T10" s="395">
        <f>T11+T12</f>
        <v>624.53583814400031</v>
      </c>
      <c r="U10" s="395">
        <f>U11+U12</f>
        <v>631.79686460999972</v>
      </c>
      <c r="V10" s="395">
        <f>V11+V12</f>
        <v>637.88455959999987</v>
      </c>
      <c r="W10" s="395">
        <f>W11+W12</f>
        <v>900.22819821999997</v>
      </c>
      <c r="X10" s="395">
        <f t="shared" ref="X10" si="10">X11+X12</f>
        <v>890.96534713999768</v>
      </c>
      <c r="Y10" s="395">
        <f t="shared" si="0"/>
        <v>879.79370240000003</v>
      </c>
      <c r="Z10" s="395">
        <f t="shared" si="1"/>
        <v>860.24298140000042</v>
      </c>
      <c r="AA10" s="362"/>
      <c r="AB10" s="395">
        <f t="shared" ref="AB10" si="11">AB11+AB12</f>
        <v>214.40406732000011</v>
      </c>
      <c r="AC10" s="395">
        <f t="shared" ref="AC10" si="12">AC11+AC12</f>
        <v>429.30472282000011</v>
      </c>
      <c r="AD10" s="395">
        <f t="shared" ref="AD10:AF10" si="13">AD11+AD12</f>
        <v>649.29019155000015</v>
      </c>
      <c r="AE10" s="395">
        <f t="shared" si="13"/>
        <v>879.79370240000003</v>
      </c>
      <c r="AF10" s="395">
        <f t="shared" si="13"/>
        <v>221.66921505999991</v>
      </c>
      <c r="AG10" s="395">
        <f t="shared" ref="AG10:AH10" si="14">AG11+AG12</f>
        <v>438.58765181000007</v>
      </c>
      <c r="AH10" s="395">
        <f t="shared" si="14"/>
        <v>664.06271150999987</v>
      </c>
      <c r="AI10" s="395">
        <f t="shared" ref="AI10" si="15">AI11+AI12</f>
        <v>860.24298140000042</v>
      </c>
      <c r="AJ10" s="362"/>
      <c r="AK10" s="395">
        <f t="shared" si="2"/>
        <v>214.40406732000011</v>
      </c>
      <c r="AL10" s="395">
        <f t="shared" si="3"/>
        <v>214.9006555</v>
      </c>
      <c r="AM10" s="395">
        <f t="shared" si="4"/>
        <v>219.98546873000004</v>
      </c>
      <c r="AN10" s="395">
        <f t="shared" si="5"/>
        <v>230.50351084999988</v>
      </c>
      <c r="AO10" s="395">
        <f t="shared" si="6"/>
        <v>221.66921505999991</v>
      </c>
      <c r="AP10" s="395">
        <f t="shared" si="7"/>
        <v>216.91843675000015</v>
      </c>
      <c r="AQ10" s="395">
        <f t="shared" si="8"/>
        <v>225.4750596999998</v>
      </c>
      <c r="AR10" s="395">
        <f t="shared" si="9"/>
        <v>196.18026989000055</v>
      </c>
      <c r="AS10" s="362"/>
      <c r="AT10" s="362"/>
      <c r="AU10" s="362"/>
      <c r="AV10" s="362"/>
      <c r="AW10" s="362"/>
      <c r="AX10" s="362"/>
      <c r="AY10" s="362"/>
      <c r="AZ10" s="78"/>
    </row>
    <row r="11" spans="2:52" ht="15" customHeight="1" x14ac:dyDescent="0.35">
      <c r="B11" s="155" t="s">
        <v>109</v>
      </c>
      <c r="C11" s="38"/>
      <c r="D11" s="38"/>
      <c r="E11" s="38"/>
      <c r="F11" s="38"/>
      <c r="G11" s="38"/>
      <c r="H11" s="38"/>
      <c r="I11" s="38"/>
      <c r="J11" s="38"/>
      <c r="K11" s="38"/>
      <c r="L11" s="38"/>
      <c r="M11" s="38"/>
      <c r="N11" s="38"/>
      <c r="O11" s="38"/>
      <c r="P11" s="38"/>
      <c r="Q11" s="38"/>
      <c r="R11" s="38"/>
      <c r="S11" s="38"/>
      <c r="T11" s="365">
        <f>T104</f>
        <v>479.97422294400036</v>
      </c>
      <c r="U11" s="365">
        <f>U104</f>
        <v>477.15501070999971</v>
      </c>
      <c r="V11" s="365">
        <f>V104</f>
        <v>471.40043088999994</v>
      </c>
      <c r="W11" s="391">
        <v>531.34928236999997</v>
      </c>
      <c r="X11" s="391">
        <f t="shared" ref="X11" si="16">X104</f>
        <v>533.24719674000005</v>
      </c>
      <c r="Y11" s="442">
        <f t="shared" si="0"/>
        <v>531.0354769600001</v>
      </c>
      <c r="Z11" s="442">
        <f t="shared" si="1"/>
        <v>511.03362283000047</v>
      </c>
      <c r="AA11" s="362"/>
      <c r="AB11" s="365">
        <f t="shared" ref="AB11" si="17">AB104</f>
        <v>127.35151629000006</v>
      </c>
      <c r="AC11" s="442">
        <f t="shared" ref="AC11" si="18">AC104</f>
        <v>254.15127888000012</v>
      </c>
      <c r="AD11" s="442">
        <f t="shared" ref="AD11:AF11" si="19">AD104</f>
        <v>384.50426294000005</v>
      </c>
      <c r="AE11" s="442">
        <f t="shared" si="19"/>
        <v>531.0354769600001</v>
      </c>
      <c r="AF11" s="365">
        <f t="shared" si="19"/>
        <v>134.79908440999995</v>
      </c>
      <c r="AG11" s="442">
        <f t="shared" ref="AG11:AH11" si="20">AG104</f>
        <v>266.21577335000006</v>
      </c>
      <c r="AH11" s="442">
        <f t="shared" si="20"/>
        <v>400.48205887999984</v>
      </c>
      <c r="AI11" s="442">
        <f t="shared" ref="AI11" si="21">AI104</f>
        <v>511.03362283000047</v>
      </c>
      <c r="AJ11" s="362"/>
      <c r="AK11" s="365">
        <f t="shared" si="2"/>
        <v>127.35151629000006</v>
      </c>
      <c r="AL11" s="365">
        <f t="shared" si="3"/>
        <v>126.79976259000006</v>
      </c>
      <c r="AM11" s="365">
        <f t="shared" si="4"/>
        <v>130.35298405999993</v>
      </c>
      <c r="AN11" s="365">
        <f t="shared" si="5"/>
        <v>146.53121402000005</v>
      </c>
      <c r="AO11" s="365">
        <f t="shared" si="6"/>
        <v>134.79908440999995</v>
      </c>
      <c r="AP11" s="365">
        <f t="shared" si="7"/>
        <v>131.41668894000011</v>
      </c>
      <c r="AQ11" s="365">
        <f t="shared" si="8"/>
        <v>134.26628552999978</v>
      </c>
      <c r="AR11" s="365">
        <f t="shared" si="9"/>
        <v>110.55156395000063</v>
      </c>
      <c r="AS11" s="362"/>
      <c r="AT11" s="362"/>
      <c r="AU11" s="362"/>
      <c r="AV11" s="362"/>
      <c r="AW11" s="362"/>
      <c r="AX11" s="362"/>
      <c r="AY11" s="362"/>
      <c r="AZ11" s="78"/>
    </row>
    <row r="12" spans="2:52" ht="15" customHeight="1" x14ac:dyDescent="0.35">
      <c r="B12" s="155" t="s">
        <v>114</v>
      </c>
      <c r="C12" s="38"/>
      <c r="D12" s="38"/>
      <c r="E12" s="38"/>
      <c r="F12" s="38"/>
      <c r="G12" s="38"/>
      <c r="H12" s="38"/>
      <c r="I12" s="38"/>
      <c r="J12" s="38"/>
      <c r="K12" s="38"/>
      <c r="L12" s="38"/>
      <c r="M12" s="38"/>
      <c r="N12" s="38"/>
      <c r="O12" s="38"/>
      <c r="P12" s="38"/>
      <c r="Q12" s="38"/>
      <c r="R12" s="38"/>
      <c r="S12" s="38"/>
      <c r="T12" s="365">
        <f>T151</f>
        <v>144.56161519999998</v>
      </c>
      <c r="U12" s="365">
        <f>U151</f>
        <v>154.64185390000003</v>
      </c>
      <c r="V12" s="365">
        <f>V151</f>
        <v>166.48412870999991</v>
      </c>
      <c r="W12" s="391">
        <v>368.87891584999994</v>
      </c>
      <c r="X12" s="391">
        <f t="shared" ref="X12" si="22">X151</f>
        <v>357.71815039999763</v>
      </c>
      <c r="Y12" s="442">
        <f t="shared" si="0"/>
        <v>348.75822543999988</v>
      </c>
      <c r="Z12" s="442">
        <f t="shared" si="1"/>
        <v>349.20935856999989</v>
      </c>
      <c r="AA12" s="362"/>
      <c r="AB12" s="365">
        <f t="shared" ref="AB12" si="23">AB151</f>
        <v>87.052551030000046</v>
      </c>
      <c r="AC12" s="442">
        <f t="shared" ref="AC12" si="24">AC151</f>
        <v>175.15344393999999</v>
      </c>
      <c r="AD12" s="442">
        <f t="shared" ref="AD12:AF12" si="25">AD151</f>
        <v>264.78592861000004</v>
      </c>
      <c r="AE12" s="442">
        <f t="shared" si="25"/>
        <v>348.75822543999988</v>
      </c>
      <c r="AF12" s="365">
        <f t="shared" si="25"/>
        <v>86.870130649999965</v>
      </c>
      <c r="AG12" s="442">
        <f t="shared" ref="AG12:AH12" si="26">AG151</f>
        <v>172.37187846</v>
      </c>
      <c r="AH12" s="442">
        <f t="shared" si="26"/>
        <v>263.58065263000003</v>
      </c>
      <c r="AI12" s="442">
        <f t="shared" ref="AI12" si="27">AI151</f>
        <v>349.20935856999989</v>
      </c>
      <c r="AJ12" s="362"/>
      <c r="AK12" s="365">
        <f t="shared" si="2"/>
        <v>87.052551030000046</v>
      </c>
      <c r="AL12" s="365">
        <f t="shared" si="3"/>
        <v>88.100892909999942</v>
      </c>
      <c r="AM12" s="365">
        <f t="shared" si="4"/>
        <v>89.632484670000053</v>
      </c>
      <c r="AN12" s="365">
        <f t="shared" si="5"/>
        <v>83.972296829999834</v>
      </c>
      <c r="AO12" s="365">
        <f t="shared" si="6"/>
        <v>86.870130649999965</v>
      </c>
      <c r="AP12" s="365">
        <f t="shared" si="7"/>
        <v>85.50174781000004</v>
      </c>
      <c r="AQ12" s="365">
        <f t="shared" si="8"/>
        <v>91.208774170000027</v>
      </c>
      <c r="AR12" s="365">
        <f t="shared" si="9"/>
        <v>85.628705939999861</v>
      </c>
      <c r="AS12" s="362"/>
      <c r="AT12" s="362"/>
      <c r="AU12" s="362"/>
      <c r="AV12" s="362"/>
      <c r="AW12" s="362"/>
      <c r="AX12" s="362"/>
      <c r="AY12" s="362"/>
      <c r="AZ12" s="78"/>
    </row>
    <row r="13" spans="2:52" ht="15" customHeight="1" x14ac:dyDescent="0.35">
      <c r="B13" s="215" t="s">
        <v>115</v>
      </c>
      <c r="C13" s="86"/>
      <c r="D13" s="86"/>
      <c r="E13" s="86"/>
      <c r="F13" s="86"/>
      <c r="G13" s="86"/>
      <c r="H13" s="86"/>
      <c r="I13" s="86"/>
      <c r="J13" s="86"/>
      <c r="K13" s="86"/>
      <c r="L13" s="86"/>
      <c r="M13" s="86"/>
      <c r="N13" s="86"/>
      <c r="O13" s="86"/>
      <c r="P13" s="86"/>
      <c r="Q13" s="86"/>
      <c r="R13" s="86"/>
      <c r="S13" s="86"/>
      <c r="T13" s="366">
        <f t="shared" ref="T13:U15" si="28">T209</f>
        <v>205.86059374253691</v>
      </c>
      <c r="U13" s="363">
        <f t="shared" si="28"/>
        <v>365.17240172368054</v>
      </c>
      <c r="V13" s="363">
        <f>V209</f>
        <v>269.61742201450289</v>
      </c>
      <c r="W13" s="363">
        <f>W209</f>
        <v>427.30610275699991</v>
      </c>
      <c r="X13" s="363">
        <f t="shared" ref="X13" si="29">X209</f>
        <v>614.73396487510718</v>
      </c>
      <c r="Y13" s="389">
        <f t="shared" si="0"/>
        <v>620.83226478977349</v>
      </c>
      <c r="Z13" s="389">
        <f t="shared" si="1"/>
        <v>730.24716541519206</v>
      </c>
      <c r="AA13" s="362"/>
      <c r="AB13" s="363">
        <f t="shared" ref="AB13" si="30">AB209</f>
        <v>166.47540958833213</v>
      </c>
      <c r="AC13" s="389">
        <f t="shared" ref="AC13" si="31">AC209</f>
        <v>296.469659758077</v>
      </c>
      <c r="AD13" s="389">
        <f>AD209</f>
        <v>465.81268168072762</v>
      </c>
      <c r="AE13" s="389">
        <f>AE209</f>
        <v>620.83226478977349</v>
      </c>
      <c r="AF13" s="363">
        <f t="shared" ref="AF13:AG13" si="32">AF209</f>
        <v>251.56997215314814</v>
      </c>
      <c r="AG13" s="389">
        <f t="shared" si="32"/>
        <v>398.24741566787714</v>
      </c>
      <c r="AH13" s="389">
        <f t="shared" ref="AH13:AI13" si="33">AH209</f>
        <v>604.75528236577202</v>
      </c>
      <c r="AI13" s="389">
        <f t="shared" si="33"/>
        <v>730.24716541519206</v>
      </c>
      <c r="AJ13" s="362"/>
      <c r="AK13" s="363">
        <f t="shared" si="2"/>
        <v>166.47540958833213</v>
      </c>
      <c r="AL13" s="363">
        <f t="shared" si="3"/>
        <v>129.99425016974487</v>
      </c>
      <c r="AM13" s="363">
        <f t="shared" si="4"/>
        <v>169.34302192265062</v>
      </c>
      <c r="AN13" s="363">
        <f t="shared" si="5"/>
        <v>155.01958310904587</v>
      </c>
      <c r="AO13" s="363">
        <f t="shared" si="6"/>
        <v>251.56997215314814</v>
      </c>
      <c r="AP13" s="363">
        <f t="shared" si="7"/>
        <v>146.67744351472899</v>
      </c>
      <c r="AQ13" s="363">
        <f t="shared" si="8"/>
        <v>206.50786669789488</v>
      </c>
      <c r="AR13" s="363">
        <f t="shared" si="9"/>
        <v>125.49188304942004</v>
      </c>
      <c r="AS13" s="362"/>
      <c r="AT13" s="362"/>
      <c r="AU13" s="362"/>
      <c r="AV13" s="362"/>
      <c r="AW13" s="362"/>
      <c r="AX13" s="362"/>
      <c r="AY13" s="362"/>
      <c r="AZ13" s="78"/>
    </row>
    <row r="14" spans="2:52" ht="15" customHeight="1" x14ac:dyDescent="0.35">
      <c r="B14" s="155" t="s">
        <v>148</v>
      </c>
      <c r="C14" s="38"/>
      <c r="D14" s="38"/>
      <c r="E14" s="38"/>
      <c r="F14" s="38"/>
      <c r="G14" s="38"/>
      <c r="H14" s="38"/>
      <c r="I14" s="38"/>
      <c r="J14" s="38"/>
      <c r="K14" s="38"/>
      <c r="L14" s="38"/>
      <c r="M14" s="38"/>
      <c r="N14" s="38"/>
      <c r="O14" s="38"/>
      <c r="P14" s="38"/>
      <c r="Q14" s="38"/>
      <c r="R14" s="38"/>
      <c r="S14" s="38"/>
      <c r="T14" s="365">
        <f t="shared" si="28"/>
        <v>199.16847786334878</v>
      </c>
      <c r="U14" s="365">
        <f t="shared" si="28"/>
        <v>313.30332813512592</v>
      </c>
      <c r="V14" s="365">
        <f>V210</f>
        <v>206.76490834686101</v>
      </c>
      <c r="W14" s="364">
        <v>277.25936498599992</v>
      </c>
      <c r="X14" s="364">
        <f t="shared" ref="X14" si="34">X210</f>
        <v>436.36291479040204</v>
      </c>
      <c r="Y14" s="365">
        <f t="shared" si="0"/>
        <v>437.03235559688341</v>
      </c>
      <c r="Z14" s="365">
        <f t="shared" si="1"/>
        <v>486.09966374441501</v>
      </c>
      <c r="AA14" s="362"/>
      <c r="AB14" s="365">
        <f t="shared" ref="AB14" si="35">AB210</f>
        <v>122.08681157959606</v>
      </c>
      <c r="AC14" s="365">
        <f t="shared" ref="AC14" si="36">AC210</f>
        <v>211.14664149896097</v>
      </c>
      <c r="AD14" s="365">
        <f t="shared" ref="AD14:AF14" si="37">AD210</f>
        <v>324.94333870892757</v>
      </c>
      <c r="AE14" s="365">
        <f t="shared" si="37"/>
        <v>437.03235559688341</v>
      </c>
      <c r="AF14" s="365">
        <f t="shared" si="37"/>
        <v>141.97313510911317</v>
      </c>
      <c r="AG14" s="365">
        <f t="shared" ref="AG14:AH14" si="38">AG210</f>
        <v>266.39593659823015</v>
      </c>
      <c r="AH14" s="365">
        <f t="shared" si="38"/>
        <v>385.30710435526902</v>
      </c>
      <c r="AI14" s="365">
        <f t="shared" ref="AI14" si="39">AI210</f>
        <v>486.09966374441501</v>
      </c>
      <c r="AJ14" s="362"/>
      <c r="AK14" s="365">
        <f t="shared" si="2"/>
        <v>122.08681157959606</v>
      </c>
      <c r="AL14" s="365">
        <f t="shared" si="3"/>
        <v>89.059829919364915</v>
      </c>
      <c r="AM14" s="365">
        <f t="shared" si="4"/>
        <v>113.7966972099666</v>
      </c>
      <c r="AN14" s="365">
        <f t="shared" si="5"/>
        <v>112.08901688795584</v>
      </c>
      <c r="AO14" s="365">
        <f t="shared" si="6"/>
        <v>141.97313510911317</v>
      </c>
      <c r="AP14" s="365">
        <f t="shared" si="7"/>
        <v>124.42280148911698</v>
      </c>
      <c r="AQ14" s="365">
        <f t="shared" si="8"/>
        <v>118.91116775703887</v>
      </c>
      <c r="AR14" s="365">
        <f t="shared" si="9"/>
        <v>100.79255938914599</v>
      </c>
      <c r="AS14" s="362"/>
      <c r="AT14" s="362"/>
      <c r="AU14" s="362"/>
      <c r="AV14" s="362"/>
      <c r="AW14" s="362"/>
      <c r="AX14" s="362"/>
      <c r="AY14" s="362"/>
      <c r="AZ14" s="78"/>
    </row>
    <row r="15" spans="2:52" ht="15" customHeight="1" x14ac:dyDescent="0.35">
      <c r="B15" s="155" t="s">
        <v>149</v>
      </c>
      <c r="C15" s="38"/>
      <c r="D15" s="38"/>
      <c r="E15" s="38"/>
      <c r="F15" s="38"/>
      <c r="G15" s="38"/>
      <c r="H15" s="38"/>
      <c r="I15" s="38"/>
      <c r="J15" s="38"/>
      <c r="K15" s="38"/>
      <c r="L15" s="38"/>
      <c r="M15" s="38"/>
      <c r="N15" s="38"/>
      <c r="O15" s="38"/>
      <c r="P15" s="38"/>
      <c r="Q15" s="38"/>
      <c r="R15" s="38"/>
      <c r="S15" s="38"/>
      <c r="T15" s="365">
        <f t="shared" si="28"/>
        <v>6.6921158791881146</v>
      </c>
      <c r="U15" s="365">
        <f t="shared" si="28"/>
        <v>51.869073588554585</v>
      </c>
      <c r="V15" s="365">
        <f>V211</f>
        <v>62.85251366764188</v>
      </c>
      <c r="W15" s="364">
        <v>150.04673777099998</v>
      </c>
      <c r="X15" s="364">
        <f t="shared" ref="X15" si="40">X211</f>
        <v>178.37105008470508</v>
      </c>
      <c r="Y15" s="365">
        <f t="shared" si="0"/>
        <v>183.79990919289006</v>
      </c>
      <c r="Z15" s="365">
        <f t="shared" si="1"/>
        <v>244.14750167077707</v>
      </c>
      <c r="AA15" s="362"/>
      <c r="AB15" s="365">
        <f t="shared" ref="AB15" si="41">AB211</f>
        <v>44.388598008736068</v>
      </c>
      <c r="AC15" s="365">
        <f t="shared" ref="AC15" si="42">AC211</f>
        <v>85.32301825911604</v>
      </c>
      <c r="AD15" s="365">
        <f t="shared" ref="AD15:AF15" si="43">AD211</f>
        <v>140.86934297180005</v>
      </c>
      <c r="AE15" s="365">
        <f t="shared" si="43"/>
        <v>183.79990919289006</v>
      </c>
      <c r="AF15" s="365">
        <f t="shared" si="43"/>
        <v>109.59683704403201</v>
      </c>
      <c r="AG15" s="365">
        <f t="shared" ref="AG15:AH15" si="44">AG211</f>
        <v>131.85147906964701</v>
      </c>
      <c r="AH15" s="365">
        <f t="shared" si="44"/>
        <v>219.44817801050297</v>
      </c>
      <c r="AI15" s="365">
        <f t="shared" ref="AI15" si="45">AI211</f>
        <v>244.14750167077707</v>
      </c>
      <c r="AJ15" s="362"/>
      <c r="AK15" s="365">
        <f t="shared" si="2"/>
        <v>44.388598008736068</v>
      </c>
      <c r="AL15" s="365">
        <f t="shared" si="3"/>
        <v>40.934420250379972</v>
      </c>
      <c r="AM15" s="365">
        <f t="shared" si="4"/>
        <v>55.546324712684012</v>
      </c>
      <c r="AN15" s="365">
        <f t="shared" si="5"/>
        <v>42.930566221090004</v>
      </c>
      <c r="AO15" s="365">
        <f t="shared" si="6"/>
        <v>109.59683704403201</v>
      </c>
      <c r="AP15" s="365">
        <f t="shared" si="7"/>
        <v>22.254642025614999</v>
      </c>
      <c r="AQ15" s="365">
        <f t="shared" si="8"/>
        <v>87.596698940855958</v>
      </c>
      <c r="AR15" s="365">
        <f t="shared" si="9"/>
        <v>24.699323660274104</v>
      </c>
      <c r="AS15" s="362"/>
      <c r="AT15" s="362"/>
      <c r="AU15" s="362"/>
      <c r="AV15" s="362"/>
      <c r="AW15" s="362"/>
      <c r="AX15" s="362"/>
      <c r="AY15" s="362"/>
      <c r="AZ15" s="78"/>
    </row>
    <row r="16" spans="2:52" ht="15" customHeight="1" x14ac:dyDescent="0.35">
      <c r="B16" s="83" t="s">
        <v>511</v>
      </c>
      <c r="C16" s="83"/>
      <c r="D16" s="83"/>
      <c r="E16" s="83"/>
      <c r="F16" s="83"/>
      <c r="G16" s="83"/>
      <c r="H16" s="83"/>
      <c r="I16" s="83"/>
      <c r="J16" s="83"/>
      <c r="K16" s="83"/>
      <c r="L16" s="83"/>
      <c r="M16" s="83"/>
      <c r="N16" s="83"/>
      <c r="O16" s="83"/>
      <c r="P16" s="83"/>
      <c r="Q16" s="83"/>
      <c r="R16" s="83"/>
      <c r="S16" s="83"/>
      <c r="T16" s="364">
        <v>348.20759925365371</v>
      </c>
      <c r="U16" s="364">
        <v>370.31603618522763</v>
      </c>
      <c r="V16" s="364">
        <v>384.02908299845524</v>
      </c>
      <c r="W16" s="364">
        <v>490.96946303682802</v>
      </c>
      <c r="X16" s="364">
        <v>521.30860384082712</v>
      </c>
      <c r="Y16" s="364">
        <f t="shared" si="0"/>
        <v>557.767588245963</v>
      </c>
      <c r="Z16" s="364">
        <f t="shared" si="1"/>
        <v>562.85984053602101</v>
      </c>
      <c r="AA16" s="362"/>
      <c r="AB16" s="364">
        <v>134.37691469225499</v>
      </c>
      <c r="AC16" s="364">
        <v>273.358626196415</v>
      </c>
      <c r="AD16" s="364">
        <v>410.74042072278706</v>
      </c>
      <c r="AE16" s="364">
        <v>557.767588245963</v>
      </c>
      <c r="AF16" s="364">
        <v>138.76505828625503</v>
      </c>
      <c r="AG16" s="364">
        <v>276.08439405116798</v>
      </c>
      <c r="AH16" s="367">
        <v>417.12187656354803</v>
      </c>
      <c r="AI16" s="367">
        <v>562.85984053602101</v>
      </c>
      <c r="AJ16" s="362"/>
      <c r="AK16" s="364">
        <f t="shared" si="2"/>
        <v>134.37691469225499</v>
      </c>
      <c r="AL16" s="364">
        <f t="shared" si="3"/>
        <v>138.98171150416002</v>
      </c>
      <c r="AM16" s="364">
        <f t="shared" si="4"/>
        <v>137.38179452637206</v>
      </c>
      <c r="AN16" s="364">
        <f t="shared" si="5"/>
        <v>147.02716752317593</v>
      </c>
      <c r="AO16" s="364">
        <f t="shared" si="6"/>
        <v>138.76505828625503</v>
      </c>
      <c r="AP16" s="364">
        <f t="shared" si="7"/>
        <v>137.31933576491295</v>
      </c>
      <c r="AQ16" s="364">
        <f t="shared" si="8"/>
        <v>141.03748251238005</v>
      </c>
      <c r="AR16" s="364">
        <f t="shared" si="9"/>
        <v>145.73796397247298</v>
      </c>
      <c r="AS16" s="362"/>
      <c r="AT16" s="362"/>
      <c r="AU16" s="362"/>
      <c r="AV16" s="362"/>
      <c r="AW16" s="362"/>
      <c r="AX16" s="362"/>
      <c r="AY16" s="362"/>
      <c r="AZ16" s="78"/>
    </row>
    <row r="17" spans="2:52" ht="15" customHeight="1" x14ac:dyDescent="0.35">
      <c r="B17" s="77" t="s">
        <v>193</v>
      </c>
      <c r="C17" s="77"/>
      <c r="D17" s="77"/>
      <c r="E17" s="77"/>
      <c r="F17" s="77"/>
      <c r="G17" s="77"/>
      <c r="H17" s="77"/>
      <c r="I17" s="77"/>
      <c r="J17" s="77"/>
      <c r="K17" s="77"/>
      <c r="L17" s="77"/>
      <c r="M17" s="77"/>
      <c r="N17" s="77"/>
      <c r="O17" s="77"/>
      <c r="P17" s="77"/>
      <c r="Q17" s="77"/>
      <c r="R17" s="77"/>
      <c r="S17" s="77"/>
      <c r="T17" s="363">
        <v>482.84081513288481</v>
      </c>
      <c r="U17" s="363">
        <v>626.65197314845329</v>
      </c>
      <c r="V17" s="363">
        <v>523.47289861604702</v>
      </c>
      <c r="W17" s="363">
        <v>836.14843194442358</v>
      </c>
      <c r="X17" s="363">
        <v>984.39070817428308</v>
      </c>
      <c r="Y17" s="363">
        <f t="shared" si="0"/>
        <v>942.85837894381916</v>
      </c>
      <c r="Z17" s="363">
        <f t="shared" si="1"/>
        <v>1027.6303062791708</v>
      </c>
      <c r="AA17" s="362"/>
      <c r="AB17" s="363">
        <v>247</v>
      </c>
      <c r="AC17" s="363">
        <v>452.41575638165472</v>
      </c>
      <c r="AD17" s="363">
        <v>704.36245250793525</v>
      </c>
      <c r="AE17" s="363">
        <v>942.85837894381916</v>
      </c>
      <c r="AF17" s="363">
        <v>334.4741289268959</v>
      </c>
      <c r="AG17" s="363">
        <v>560.75067342670479</v>
      </c>
      <c r="AH17" s="389">
        <v>851.69611731222744</v>
      </c>
      <c r="AI17" s="389">
        <v>1027.6303062791708</v>
      </c>
      <c r="AJ17" s="362"/>
      <c r="AK17" s="363">
        <f t="shared" si="2"/>
        <v>247</v>
      </c>
      <c r="AL17" s="472">
        <v>206</v>
      </c>
      <c r="AM17" s="363">
        <f>AD17-AC17</f>
        <v>251.94669612628053</v>
      </c>
      <c r="AN17" s="363">
        <f>AE17-AD17</f>
        <v>238.49592643588392</v>
      </c>
      <c r="AO17" s="363">
        <f t="shared" si="6"/>
        <v>334.4741289268959</v>
      </c>
      <c r="AP17" s="363">
        <f t="shared" si="7"/>
        <v>226.27654449980889</v>
      </c>
      <c r="AQ17" s="363">
        <f t="shared" si="8"/>
        <v>290.94544388552265</v>
      </c>
      <c r="AR17" s="363">
        <f t="shared" si="9"/>
        <v>175.93418896694334</v>
      </c>
      <c r="AS17" s="362"/>
      <c r="AT17" s="362"/>
      <c r="AU17" s="362"/>
      <c r="AV17" s="362"/>
      <c r="AW17" s="362"/>
      <c r="AX17" s="362"/>
      <c r="AY17" s="362"/>
      <c r="AZ17" s="78"/>
    </row>
    <row r="18" spans="2:52" ht="15" customHeight="1" x14ac:dyDescent="0.35">
      <c r="B18" s="79"/>
      <c r="C18" s="79"/>
      <c r="D18" s="79"/>
      <c r="E18" s="79"/>
      <c r="F18" s="79"/>
      <c r="G18" s="79"/>
      <c r="H18" s="79"/>
      <c r="I18" s="79"/>
      <c r="J18" s="79"/>
      <c r="K18" s="79"/>
      <c r="L18" s="79"/>
      <c r="M18" s="79"/>
      <c r="N18" s="79"/>
      <c r="O18" s="79"/>
      <c r="P18" s="79"/>
      <c r="Q18" s="79"/>
      <c r="R18" s="79"/>
      <c r="S18" s="79"/>
      <c r="Y18" s="370"/>
      <c r="AA18" s="362"/>
      <c r="AE18" s="370"/>
      <c r="AJ18" s="362"/>
      <c r="AS18" s="362"/>
      <c r="AT18" s="362"/>
      <c r="AU18" s="362"/>
      <c r="AV18" s="362"/>
      <c r="AW18" s="362"/>
      <c r="AX18" s="362"/>
      <c r="AY18" s="362"/>
      <c r="AZ18" s="78"/>
    </row>
    <row r="19" spans="2:52" ht="15" customHeight="1" x14ac:dyDescent="0.35">
      <c r="B19" s="171" t="s">
        <v>150</v>
      </c>
      <c r="C19" s="171"/>
      <c r="D19" s="171"/>
      <c r="E19" s="171"/>
      <c r="F19" s="171"/>
      <c r="G19" s="171"/>
      <c r="H19" s="171"/>
      <c r="I19" s="171"/>
      <c r="J19" s="171"/>
      <c r="K19" s="171"/>
      <c r="L19" s="171"/>
      <c r="M19" s="171"/>
      <c r="N19" s="171"/>
      <c r="O19" s="171"/>
      <c r="P19" s="171"/>
      <c r="Q19" s="171"/>
      <c r="R19" s="171"/>
      <c r="S19" s="171"/>
      <c r="T19" s="236">
        <v>2018</v>
      </c>
      <c r="U19" s="236">
        <v>2019</v>
      </c>
      <c r="V19" s="236">
        <v>2020</v>
      </c>
      <c r="W19" s="236">
        <v>2021</v>
      </c>
      <c r="X19" s="236">
        <v>2022</v>
      </c>
      <c r="Y19" s="239">
        <v>2023</v>
      </c>
      <c r="Z19" s="238">
        <v>2024</v>
      </c>
      <c r="AA19" s="362"/>
      <c r="AB19" s="239" t="s">
        <v>3</v>
      </c>
      <c r="AC19" s="239" t="s">
        <v>4</v>
      </c>
      <c r="AD19" s="239" t="s">
        <v>5</v>
      </c>
      <c r="AE19" s="239">
        <v>2023</v>
      </c>
      <c r="AF19" s="240" t="s">
        <v>6</v>
      </c>
      <c r="AG19" s="240" t="s">
        <v>7</v>
      </c>
      <c r="AH19" s="240" t="s">
        <v>8</v>
      </c>
      <c r="AI19" s="240">
        <v>2024</v>
      </c>
      <c r="AJ19" s="362"/>
      <c r="AK19" s="239" t="s">
        <v>3</v>
      </c>
      <c r="AL19" s="239" t="s">
        <v>20</v>
      </c>
      <c r="AM19" s="239" t="s">
        <v>21</v>
      </c>
      <c r="AN19" s="239" t="s">
        <v>22</v>
      </c>
      <c r="AO19" s="240" t="s">
        <v>6</v>
      </c>
      <c r="AP19" s="240" t="s">
        <v>23</v>
      </c>
      <c r="AQ19" s="240" t="s">
        <v>24</v>
      </c>
      <c r="AR19" s="240" t="s">
        <v>25</v>
      </c>
      <c r="AS19" s="362"/>
      <c r="AT19" s="362"/>
      <c r="AU19" s="362"/>
      <c r="AV19" s="362"/>
      <c r="AW19" s="362"/>
      <c r="AX19" s="362"/>
      <c r="AY19" s="362"/>
      <c r="AZ19" s="78"/>
    </row>
    <row r="20" spans="2:52" ht="15" customHeight="1" x14ac:dyDescent="0.35">
      <c r="B20" s="96" t="s">
        <v>151</v>
      </c>
      <c r="C20" s="96"/>
      <c r="D20" s="96"/>
      <c r="E20" s="96"/>
      <c r="F20" s="96"/>
      <c r="G20" s="96"/>
      <c r="H20" s="96"/>
      <c r="I20" s="96"/>
      <c r="J20" s="96"/>
      <c r="K20" s="96"/>
      <c r="L20" s="96"/>
      <c r="M20" s="96"/>
      <c r="N20" s="96"/>
      <c r="O20" s="96"/>
      <c r="P20" s="96"/>
      <c r="Q20" s="96"/>
      <c r="R20" s="96"/>
      <c r="S20" s="96"/>
      <c r="AA20" s="362"/>
      <c r="AJ20" s="362"/>
      <c r="AS20" s="362"/>
      <c r="AT20" s="362"/>
      <c r="AU20" s="362"/>
      <c r="AV20" s="362"/>
      <c r="AW20" s="362"/>
      <c r="AX20" s="362"/>
      <c r="AY20" s="362"/>
      <c r="AZ20" s="78"/>
    </row>
    <row r="21" spans="2:52" ht="15" customHeight="1" x14ac:dyDescent="0.35">
      <c r="B21" s="84" t="s">
        <v>537</v>
      </c>
      <c r="C21" s="84"/>
      <c r="D21" s="84"/>
      <c r="E21" s="84"/>
      <c r="F21" s="84"/>
      <c r="G21" s="84"/>
      <c r="H21" s="84"/>
      <c r="I21" s="84"/>
      <c r="J21" s="84"/>
      <c r="K21" s="84"/>
      <c r="L21" s="84"/>
      <c r="M21" s="84"/>
      <c r="N21" s="84"/>
      <c r="O21" s="84"/>
      <c r="P21" s="84"/>
      <c r="Q21" s="84"/>
      <c r="R21" s="84"/>
      <c r="S21" s="84"/>
      <c r="T21" s="364">
        <v>55.620643297215359</v>
      </c>
      <c r="U21" s="364">
        <v>52.131282905250501</v>
      </c>
      <c r="V21" s="364">
        <v>47.022165634960594</v>
      </c>
      <c r="W21" s="364">
        <v>47.052387225404622</v>
      </c>
      <c r="X21" s="364">
        <v>48.315697972653986</v>
      </c>
      <c r="Y21" s="364">
        <f>AE21</f>
        <v>51.544735266688882</v>
      </c>
      <c r="Z21" s="364">
        <f>AI21</f>
        <v>52.860063100621296</v>
      </c>
      <c r="AA21" s="362"/>
      <c r="AB21" s="364">
        <v>12.399440061557263</v>
      </c>
      <c r="AC21" s="364">
        <v>24.72379782788499</v>
      </c>
      <c r="AD21" s="364">
        <v>36.773523034792646</v>
      </c>
      <c r="AE21" s="364">
        <v>51.544735266688882</v>
      </c>
      <c r="AF21" s="364">
        <v>12.384080421472198</v>
      </c>
      <c r="AG21" s="368">
        <v>25.79604265797715</v>
      </c>
      <c r="AH21" s="368">
        <v>38.315647507968059</v>
      </c>
      <c r="AI21" s="368">
        <v>52.860063100621296</v>
      </c>
      <c r="AJ21" s="362"/>
      <c r="AK21" s="364">
        <f>AB21</f>
        <v>12.399440061557263</v>
      </c>
      <c r="AL21" s="364">
        <f t="shared" ref="AL21:AN22" si="46">AC21-AB21</f>
        <v>12.324357766327728</v>
      </c>
      <c r="AM21" s="364">
        <f t="shared" si="46"/>
        <v>12.049725206907656</v>
      </c>
      <c r="AN21" s="364">
        <f t="shared" si="46"/>
        <v>14.771212231896236</v>
      </c>
      <c r="AO21" s="364">
        <f>AF21</f>
        <v>12.384080421472198</v>
      </c>
      <c r="AP21" s="364">
        <f t="shared" ref="AP21:AR22" si="47">AG21-AF21</f>
        <v>13.411962236504952</v>
      </c>
      <c r="AQ21" s="364">
        <f t="shared" si="47"/>
        <v>12.519604849990909</v>
      </c>
      <c r="AR21" s="364">
        <f t="shared" si="47"/>
        <v>14.544415592653237</v>
      </c>
      <c r="AS21" s="362"/>
      <c r="AT21" s="362"/>
      <c r="AU21" s="362"/>
      <c r="AV21" s="362"/>
      <c r="AW21" s="362"/>
      <c r="AX21" s="362"/>
      <c r="AY21" s="362"/>
      <c r="AZ21" s="78"/>
    </row>
    <row r="22" spans="2:52" ht="15" customHeight="1" x14ac:dyDescent="0.35">
      <c r="B22" s="85" t="s">
        <v>538</v>
      </c>
      <c r="C22" s="85"/>
      <c r="D22" s="85"/>
      <c r="E22" s="85"/>
      <c r="F22" s="85"/>
      <c r="G22" s="85"/>
      <c r="H22" s="85"/>
      <c r="I22" s="85"/>
      <c r="J22" s="85"/>
      <c r="K22" s="85"/>
      <c r="L22" s="85"/>
      <c r="M22" s="85"/>
      <c r="N22" s="85"/>
      <c r="O22" s="85"/>
      <c r="P22" s="85"/>
      <c r="Q22" s="85"/>
      <c r="R22" s="85"/>
      <c r="S22" s="85"/>
      <c r="T22" s="364">
        <v>207.27118392716397</v>
      </c>
      <c r="U22" s="364">
        <v>197.6434654601226</v>
      </c>
      <c r="V22" s="364">
        <v>189.70888290345903</v>
      </c>
      <c r="W22" s="364">
        <v>187.34881194976037</v>
      </c>
      <c r="X22" s="364">
        <v>202.5181892081408</v>
      </c>
      <c r="Y22" s="364">
        <f>AE22</f>
        <v>214.29099056443417</v>
      </c>
      <c r="Z22" s="364">
        <f>AI22</f>
        <v>225.73599419722481</v>
      </c>
      <c r="AA22" s="362"/>
      <c r="AB22" s="364">
        <v>51.272309582593287</v>
      </c>
      <c r="AC22" s="364">
        <v>103.32502899747763</v>
      </c>
      <c r="AD22" s="364">
        <v>155.68909135466865</v>
      </c>
      <c r="AE22" s="364">
        <v>214.29099056443417</v>
      </c>
      <c r="AF22" s="364">
        <v>55.181583991277975</v>
      </c>
      <c r="AG22" s="368">
        <v>109.2970604243754</v>
      </c>
      <c r="AH22" s="368">
        <v>161.70362701791126</v>
      </c>
      <c r="AI22" s="368">
        <v>225.73599419722481</v>
      </c>
      <c r="AJ22" s="362"/>
      <c r="AK22" s="364">
        <f>AB22</f>
        <v>51.272309582593287</v>
      </c>
      <c r="AL22" s="364">
        <f t="shared" si="46"/>
        <v>52.052719414884344</v>
      </c>
      <c r="AM22" s="364">
        <f t="shared" si="46"/>
        <v>52.364062357191017</v>
      </c>
      <c r="AN22" s="364">
        <f t="shared" si="46"/>
        <v>58.60189920976552</v>
      </c>
      <c r="AO22" s="364">
        <f>AF22</f>
        <v>55.181583991277975</v>
      </c>
      <c r="AP22" s="364">
        <f t="shared" si="47"/>
        <v>54.115476433097427</v>
      </c>
      <c r="AQ22" s="364">
        <f t="shared" si="47"/>
        <v>52.406566593535857</v>
      </c>
      <c r="AR22" s="364">
        <f t="shared" si="47"/>
        <v>64.032367179313553</v>
      </c>
      <c r="AS22" s="362"/>
      <c r="AT22" s="362"/>
      <c r="AU22" s="362"/>
      <c r="AV22" s="362"/>
      <c r="AW22" s="362"/>
      <c r="AX22" s="362"/>
      <c r="AY22" s="362"/>
      <c r="AZ22" s="78"/>
    </row>
    <row r="23" spans="2:52" ht="15" customHeight="1" x14ac:dyDescent="0.35">
      <c r="B23" s="85"/>
      <c r="C23" s="85"/>
      <c r="D23" s="85"/>
      <c r="E23" s="85"/>
      <c r="F23" s="85"/>
      <c r="G23" s="85"/>
      <c r="H23" s="85"/>
      <c r="I23" s="85"/>
      <c r="J23" s="85"/>
      <c r="K23" s="85"/>
      <c r="L23" s="85"/>
      <c r="M23" s="85"/>
      <c r="N23" s="85"/>
      <c r="O23" s="85"/>
      <c r="P23" s="85"/>
      <c r="Q23" s="85"/>
      <c r="R23" s="85"/>
      <c r="S23" s="85"/>
      <c r="AA23" s="362"/>
      <c r="AJ23" s="362"/>
      <c r="AS23" s="362"/>
      <c r="AT23" s="362"/>
      <c r="AU23" s="362"/>
      <c r="AV23" s="362"/>
      <c r="AW23" s="362"/>
      <c r="AX23" s="362"/>
      <c r="AY23" s="362"/>
      <c r="AZ23" s="78"/>
    </row>
    <row r="24" spans="2:52" ht="15" customHeight="1" x14ac:dyDescent="0.35">
      <c r="B24" s="171" t="s">
        <v>152</v>
      </c>
      <c r="C24" s="171"/>
      <c r="D24" s="171"/>
      <c r="E24" s="171"/>
      <c r="F24" s="171"/>
      <c r="G24" s="171"/>
      <c r="H24" s="171"/>
      <c r="I24" s="171"/>
      <c r="J24" s="171"/>
      <c r="K24" s="171"/>
      <c r="L24" s="171"/>
      <c r="M24" s="171"/>
      <c r="N24" s="171"/>
      <c r="O24" s="171"/>
      <c r="P24" s="171"/>
      <c r="Q24" s="171"/>
      <c r="R24" s="171"/>
      <c r="S24" s="171"/>
      <c r="T24" s="236">
        <v>2018</v>
      </c>
      <c r="U24" s="236">
        <v>2019</v>
      </c>
      <c r="V24" s="236">
        <v>2020</v>
      </c>
      <c r="W24" s="236">
        <v>2021</v>
      </c>
      <c r="X24" s="236">
        <v>2022</v>
      </c>
      <c r="Y24" s="239">
        <v>2023</v>
      </c>
      <c r="Z24" s="238">
        <v>2024</v>
      </c>
      <c r="AA24" s="362"/>
      <c r="AB24" s="239" t="s">
        <v>3</v>
      </c>
      <c r="AC24" s="239" t="s">
        <v>4</v>
      </c>
      <c r="AD24" s="239" t="s">
        <v>5</v>
      </c>
      <c r="AE24" s="239">
        <v>2023</v>
      </c>
      <c r="AF24" s="240" t="s">
        <v>6</v>
      </c>
      <c r="AG24" s="240" t="s">
        <v>7</v>
      </c>
      <c r="AH24" s="240" t="s">
        <v>8</v>
      </c>
      <c r="AI24" s="240">
        <v>2024</v>
      </c>
      <c r="AJ24" s="362"/>
      <c r="AK24" s="239" t="s">
        <v>3</v>
      </c>
      <c r="AL24" s="239" t="s">
        <v>20</v>
      </c>
      <c r="AM24" s="239" t="s">
        <v>21</v>
      </c>
      <c r="AN24" s="239" t="s">
        <v>22</v>
      </c>
      <c r="AO24" s="240" t="s">
        <v>6</v>
      </c>
      <c r="AP24" s="240" t="s">
        <v>23</v>
      </c>
      <c r="AQ24" s="240" t="s">
        <v>24</v>
      </c>
      <c r="AR24" s="240" t="s">
        <v>25</v>
      </c>
      <c r="AS24" s="362"/>
      <c r="AT24" s="362"/>
      <c r="AU24" s="362"/>
      <c r="AV24" s="362"/>
      <c r="AW24" s="362"/>
      <c r="AX24" s="362"/>
      <c r="AY24" s="362"/>
      <c r="AZ24" s="78"/>
    </row>
    <row r="25" spans="2:52" ht="15" customHeight="1" x14ac:dyDescent="0.35">
      <c r="B25" s="86" t="s">
        <v>153</v>
      </c>
      <c r="C25" s="86"/>
      <c r="D25" s="86"/>
      <c r="E25" s="86"/>
      <c r="F25" s="86"/>
      <c r="G25" s="86"/>
      <c r="H25" s="86"/>
      <c r="I25" s="86"/>
      <c r="J25" s="86"/>
      <c r="K25" s="86"/>
      <c r="L25" s="86"/>
      <c r="M25" s="86"/>
      <c r="N25" s="86"/>
      <c r="O25" s="86"/>
      <c r="P25" s="86"/>
      <c r="Q25" s="86"/>
      <c r="R25" s="86"/>
      <c r="S25" s="86"/>
      <c r="T25" s="363">
        <v>501.27418636730613</v>
      </c>
      <c r="U25" s="363">
        <v>910.75385095474621</v>
      </c>
      <c r="V25" s="363">
        <v>618.96521191624515</v>
      </c>
      <c r="W25" s="363">
        <v>749.31433690701556</v>
      </c>
      <c r="X25" s="363">
        <v>837.88881594595102</v>
      </c>
      <c r="Y25" s="363">
        <f t="shared" ref="Y25:Y32" si="48">AE25</f>
        <v>977.63164201660811</v>
      </c>
      <c r="Z25" s="363">
        <f t="shared" ref="Z25:Z32" si="49">AI25</f>
        <v>936.21370928935141</v>
      </c>
      <c r="AA25" s="362"/>
      <c r="AB25" s="363">
        <v>217.41597115235442</v>
      </c>
      <c r="AC25" s="363">
        <v>452.99761653869041</v>
      </c>
      <c r="AD25" s="363">
        <v>689.31188966437844</v>
      </c>
      <c r="AE25" s="363">
        <v>977.63164201660811</v>
      </c>
      <c r="AF25" s="363">
        <v>210.26748174503911</v>
      </c>
      <c r="AG25" s="497">
        <v>441.20112692354257</v>
      </c>
      <c r="AH25" s="497">
        <v>666.62513653670806</v>
      </c>
      <c r="AI25" s="497">
        <v>936.21370928935141</v>
      </c>
      <c r="AJ25" s="362"/>
      <c r="AK25" s="363">
        <f t="shared" ref="AK25:AK32" si="50">AB25</f>
        <v>217.41597115235442</v>
      </c>
      <c r="AL25" s="363">
        <f t="shared" ref="AL25:AN32" si="51">AC25-AB25</f>
        <v>235.58164538633599</v>
      </c>
      <c r="AM25" s="363">
        <f t="shared" si="51"/>
        <v>236.31427312568803</v>
      </c>
      <c r="AN25" s="363">
        <f t="shared" si="51"/>
        <v>288.31975235222967</v>
      </c>
      <c r="AO25" s="363">
        <f t="shared" ref="AO25:AO32" si="52">AF25</f>
        <v>210.26748174503911</v>
      </c>
      <c r="AP25" s="363">
        <f t="shared" ref="AP25:AR32" si="53">AG25-AF25</f>
        <v>230.93364517850347</v>
      </c>
      <c r="AQ25" s="363">
        <f t="shared" si="53"/>
        <v>225.42400961316548</v>
      </c>
      <c r="AR25" s="363">
        <f t="shared" si="53"/>
        <v>269.58857275264336</v>
      </c>
      <c r="AS25" s="362"/>
      <c r="AT25" s="362"/>
      <c r="AU25" s="362"/>
      <c r="AV25" s="362"/>
      <c r="AW25" s="362"/>
      <c r="AX25" s="362"/>
      <c r="AY25" s="362"/>
      <c r="AZ25" s="78"/>
    </row>
    <row r="26" spans="2:52" ht="15" customHeight="1" x14ac:dyDescent="0.35">
      <c r="B26" s="84" t="s">
        <v>109</v>
      </c>
      <c r="C26" s="84"/>
      <c r="D26" s="84"/>
      <c r="E26" s="84"/>
      <c r="F26" s="84"/>
      <c r="G26" s="84"/>
      <c r="H26" s="84"/>
      <c r="I26" s="84"/>
      <c r="J26" s="84"/>
      <c r="K26" s="84"/>
      <c r="L26" s="84"/>
      <c r="M26" s="84"/>
      <c r="N26" s="84"/>
      <c r="O26" s="84"/>
      <c r="P26" s="84"/>
      <c r="Q26" s="84"/>
      <c r="R26" s="84"/>
      <c r="S26" s="84"/>
      <c r="T26" s="364">
        <v>242.76451525000019</v>
      </c>
      <c r="U26" s="364">
        <v>270.38201271000003</v>
      </c>
      <c r="V26" s="364">
        <v>274.81396456000039</v>
      </c>
      <c r="W26" s="364">
        <v>290.89208916000308</v>
      </c>
      <c r="X26" s="364">
        <v>314.92282069000601</v>
      </c>
      <c r="Y26" s="364">
        <f t="shared" si="48"/>
        <v>384.42564498000132</v>
      </c>
      <c r="Z26" s="364">
        <f t="shared" si="49"/>
        <v>420.05643557001622</v>
      </c>
      <c r="AA26" s="362"/>
      <c r="AB26" s="364">
        <v>95.460272039999253</v>
      </c>
      <c r="AC26" s="364">
        <v>198.23694306000175</v>
      </c>
      <c r="AD26" s="364">
        <v>287.61588897000246</v>
      </c>
      <c r="AE26" s="364">
        <v>384.42564498000132</v>
      </c>
      <c r="AF26" s="364">
        <v>96.516682259999996</v>
      </c>
      <c r="AG26" s="368">
        <v>199.92669529999921</v>
      </c>
      <c r="AH26" s="368">
        <v>298.46471434000006</v>
      </c>
      <c r="AI26" s="368">
        <v>420.05643557001622</v>
      </c>
      <c r="AJ26" s="362"/>
      <c r="AK26" s="364">
        <f t="shared" si="50"/>
        <v>95.460272039999253</v>
      </c>
      <c r="AL26" s="364">
        <f t="shared" si="51"/>
        <v>102.7766710200025</v>
      </c>
      <c r="AM26" s="364">
        <f t="shared" si="51"/>
        <v>89.378945910000709</v>
      </c>
      <c r="AN26" s="364">
        <f t="shared" si="51"/>
        <v>96.809756009998864</v>
      </c>
      <c r="AO26" s="364">
        <f t="shared" si="52"/>
        <v>96.516682259999996</v>
      </c>
      <c r="AP26" s="364">
        <f t="shared" si="53"/>
        <v>103.41001303999921</v>
      </c>
      <c r="AQ26" s="364">
        <f t="shared" si="53"/>
        <v>98.538019040000847</v>
      </c>
      <c r="AR26" s="364">
        <f t="shared" si="53"/>
        <v>121.59172123001616</v>
      </c>
      <c r="AS26" s="362"/>
      <c r="AT26" s="362"/>
      <c r="AU26" s="362"/>
      <c r="AV26" s="362"/>
      <c r="AW26" s="362"/>
      <c r="AX26" s="362"/>
      <c r="AY26" s="362"/>
      <c r="AZ26" s="78"/>
    </row>
    <row r="27" spans="2:52" ht="15" customHeight="1" x14ac:dyDescent="0.35">
      <c r="B27" s="85" t="s">
        <v>114</v>
      </c>
      <c r="C27" s="85"/>
      <c r="D27" s="85"/>
      <c r="E27" s="85"/>
      <c r="F27" s="85"/>
      <c r="G27" s="85"/>
      <c r="H27" s="85"/>
      <c r="I27" s="85"/>
      <c r="J27" s="85"/>
      <c r="K27" s="85"/>
      <c r="L27" s="85"/>
      <c r="M27" s="85"/>
      <c r="N27" s="85"/>
      <c r="O27" s="85"/>
      <c r="P27" s="85"/>
      <c r="Q27" s="85"/>
      <c r="R27" s="85"/>
      <c r="S27" s="85"/>
      <c r="T27" s="364">
        <v>33.158020660000005</v>
      </c>
      <c r="U27" s="364">
        <v>39.118584269999999</v>
      </c>
      <c r="V27" s="364">
        <v>43.134613180000009</v>
      </c>
      <c r="W27" s="364">
        <v>121.18995915000001</v>
      </c>
      <c r="X27" s="364">
        <v>156.96476917000001</v>
      </c>
      <c r="Y27" s="364">
        <f t="shared" si="48"/>
        <v>178.8953444</v>
      </c>
      <c r="Z27" s="364">
        <f t="shared" si="49"/>
        <v>155.30942186999999</v>
      </c>
      <c r="AA27" s="362"/>
      <c r="AB27" s="364">
        <v>18.849109139999978</v>
      </c>
      <c r="AC27" s="364">
        <v>52.160499250000008</v>
      </c>
      <c r="AD27" s="364">
        <v>95.102589560000126</v>
      </c>
      <c r="AE27" s="364">
        <v>178.8953444</v>
      </c>
      <c r="AF27" s="364">
        <v>32.407482680000001</v>
      </c>
      <c r="AG27" s="368">
        <v>74.162362789999989</v>
      </c>
      <c r="AH27" s="368">
        <v>109.20861144999998</v>
      </c>
      <c r="AI27" s="368">
        <v>155.30942186999999</v>
      </c>
      <c r="AJ27" s="362"/>
      <c r="AK27" s="364">
        <f t="shared" si="50"/>
        <v>18.849109139999978</v>
      </c>
      <c r="AL27" s="364">
        <f t="shared" si="51"/>
        <v>33.311390110000033</v>
      </c>
      <c r="AM27" s="364">
        <f t="shared" si="51"/>
        <v>42.942090310000118</v>
      </c>
      <c r="AN27" s="364">
        <f t="shared" si="51"/>
        <v>83.792754839999873</v>
      </c>
      <c r="AO27" s="364">
        <f t="shared" si="52"/>
        <v>32.407482680000001</v>
      </c>
      <c r="AP27" s="364">
        <f t="shared" si="53"/>
        <v>41.754880109999988</v>
      </c>
      <c r="AQ27" s="364">
        <f t="shared" si="53"/>
        <v>35.046248659999989</v>
      </c>
      <c r="AR27" s="364">
        <f t="shared" si="53"/>
        <v>46.100810420000016</v>
      </c>
      <c r="AS27" s="362"/>
      <c r="AT27" s="362"/>
      <c r="AU27" s="362"/>
      <c r="AV27" s="362"/>
      <c r="AW27" s="362"/>
      <c r="AX27" s="362"/>
      <c r="AY27" s="362"/>
      <c r="AZ27" s="78"/>
    </row>
    <row r="28" spans="2:52" ht="15" customHeight="1" x14ac:dyDescent="0.35">
      <c r="B28" s="85" t="s">
        <v>115</v>
      </c>
      <c r="C28" s="85"/>
      <c r="D28" s="85"/>
      <c r="E28" s="85"/>
      <c r="F28" s="85"/>
      <c r="G28" s="85"/>
      <c r="H28" s="85"/>
      <c r="I28" s="85"/>
      <c r="J28" s="85"/>
      <c r="K28" s="85"/>
      <c r="L28" s="85"/>
      <c r="M28" s="85"/>
      <c r="N28" s="85"/>
      <c r="O28" s="85"/>
      <c r="P28" s="85"/>
      <c r="Q28" s="85"/>
      <c r="R28" s="85"/>
      <c r="S28" s="85"/>
      <c r="T28" s="364">
        <v>225.35165045730594</v>
      </c>
      <c r="U28" s="364">
        <v>601.25325397474626</v>
      </c>
      <c r="V28" s="364">
        <v>301.01663417624479</v>
      </c>
      <c r="W28" s="364">
        <v>337.23228859701243</v>
      </c>
      <c r="X28" s="364">
        <v>366.00122608594501</v>
      </c>
      <c r="Y28" s="364">
        <f t="shared" si="48"/>
        <v>414.31065263660679</v>
      </c>
      <c r="Z28" s="364">
        <f t="shared" si="49"/>
        <v>360.84785184933514</v>
      </c>
      <c r="AA28" s="362"/>
      <c r="AB28" s="364">
        <v>103.10658997235518</v>
      </c>
      <c r="AC28" s="364">
        <v>202.60017422868862</v>
      </c>
      <c r="AD28" s="364">
        <v>306.5934111343758</v>
      </c>
      <c r="AE28" s="364">
        <v>414.31065263660679</v>
      </c>
      <c r="AF28" s="364">
        <v>81.343316805039109</v>
      </c>
      <c r="AG28" s="368">
        <v>167.11206883354336</v>
      </c>
      <c r="AH28" s="368">
        <v>258.95181074670802</v>
      </c>
      <c r="AI28" s="368">
        <v>360.84785184933514</v>
      </c>
      <c r="AJ28" s="362"/>
      <c r="AK28" s="364">
        <f t="shared" si="50"/>
        <v>103.10658997235518</v>
      </c>
      <c r="AL28" s="364">
        <f t="shared" si="51"/>
        <v>99.493584256333435</v>
      </c>
      <c r="AM28" s="364">
        <f t="shared" si="51"/>
        <v>103.99323690568718</v>
      </c>
      <c r="AN28" s="364">
        <f t="shared" si="51"/>
        <v>107.71724150223099</v>
      </c>
      <c r="AO28" s="364">
        <f t="shared" si="52"/>
        <v>81.343316805039109</v>
      </c>
      <c r="AP28" s="364">
        <f t="shared" si="53"/>
        <v>85.768752028504252</v>
      </c>
      <c r="AQ28" s="364">
        <f t="shared" si="53"/>
        <v>91.839741913164659</v>
      </c>
      <c r="AR28" s="364">
        <f t="shared" si="53"/>
        <v>101.89604110262712</v>
      </c>
      <c r="AS28" s="362"/>
      <c r="AT28" s="362"/>
      <c r="AU28" s="362"/>
      <c r="AV28" s="362"/>
      <c r="AW28" s="362"/>
      <c r="AX28" s="362"/>
      <c r="AY28" s="362"/>
      <c r="AZ28" s="78"/>
    </row>
    <row r="29" spans="2:52" ht="15" customHeight="1" x14ac:dyDescent="0.35">
      <c r="B29" s="197" t="s">
        <v>502</v>
      </c>
      <c r="C29" s="197"/>
      <c r="D29" s="197"/>
      <c r="E29" s="197"/>
      <c r="F29" s="197"/>
      <c r="G29" s="197"/>
      <c r="H29" s="197"/>
      <c r="I29" s="197"/>
      <c r="J29" s="197"/>
      <c r="K29" s="197"/>
      <c r="L29" s="197"/>
      <c r="M29" s="197"/>
      <c r="N29" s="197"/>
      <c r="O29" s="197"/>
      <c r="P29" s="197"/>
      <c r="Q29" s="197"/>
      <c r="R29" s="197"/>
      <c r="S29" s="197"/>
      <c r="T29" s="365">
        <v>151.96219057611219</v>
      </c>
      <c r="U29" s="364">
        <v>16.309822091181399</v>
      </c>
      <c r="V29" s="364">
        <v>11.623443739636221</v>
      </c>
      <c r="W29" s="364">
        <v>21.561695126444608</v>
      </c>
      <c r="X29" s="364">
        <v>26.105780600172359</v>
      </c>
      <c r="Y29" s="364">
        <f t="shared" si="48"/>
        <v>24.035775138161778</v>
      </c>
      <c r="Z29" s="364">
        <f t="shared" si="49"/>
        <v>28.334929830963929</v>
      </c>
      <c r="AA29" s="362"/>
      <c r="AB29" s="364">
        <v>6.1065899723551791</v>
      </c>
      <c r="AC29" s="364">
        <v>10.41266652799367</v>
      </c>
      <c r="AD29" s="364">
        <v>13.93383885124496</v>
      </c>
      <c r="AE29" s="364">
        <v>24.035775138161778</v>
      </c>
      <c r="AF29" s="364">
        <v>4.1627480755696498</v>
      </c>
      <c r="AG29" s="368">
        <v>7.9661661725725406</v>
      </c>
      <c r="AH29" s="368">
        <v>12.535566079923731</v>
      </c>
      <c r="AI29" s="368">
        <v>28.334929830963929</v>
      </c>
      <c r="AJ29" s="362"/>
      <c r="AK29" s="364">
        <f t="shared" si="50"/>
        <v>6.1065899723551791</v>
      </c>
      <c r="AL29" s="364">
        <f t="shared" si="51"/>
        <v>4.3060765556384908</v>
      </c>
      <c r="AM29" s="364">
        <f t="shared" si="51"/>
        <v>3.5211723232512906</v>
      </c>
      <c r="AN29" s="364">
        <f t="shared" si="51"/>
        <v>10.101936286916818</v>
      </c>
      <c r="AO29" s="364">
        <f t="shared" si="52"/>
        <v>4.1627480755696498</v>
      </c>
      <c r="AP29" s="364">
        <f t="shared" si="53"/>
        <v>3.8034180970028908</v>
      </c>
      <c r="AQ29" s="364">
        <f t="shared" si="53"/>
        <v>4.5693999073511904</v>
      </c>
      <c r="AR29" s="364">
        <f t="shared" si="53"/>
        <v>15.799363751040199</v>
      </c>
      <c r="AS29" s="362"/>
      <c r="AT29" s="362"/>
      <c r="AU29" s="362"/>
      <c r="AV29" s="362"/>
      <c r="AW29" s="362"/>
      <c r="AX29" s="362"/>
      <c r="AY29" s="362"/>
      <c r="AZ29" s="78"/>
    </row>
    <row r="30" spans="2:52" ht="15" customHeight="1" x14ac:dyDescent="0.35">
      <c r="B30" s="197" t="s">
        <v>501</v>
      </c>
      <c r="C30" s="197"/>
      <c r="D30" s="197"/>
      <c r="E30" s="197"/>
      <c r="F30" s="197"/>
      <c r="G30" s="197"/>
      <c r="H30" s="197"/>
      <c r="I30" s="197"/>
      <c r="J30" s="197"/>
      <c r="K30" s="197"/>
      <c r="L30" s="197"/>
      <c r="M30" s="197"/>
      <c r="N30" s="197"/>
      <c r="O30" s="197"/>
      <c r="P30" s="197"/>
      <c r="Q30" s="197"/>
      <c r="R30" s="197"/>
      <c r="S30" s="197"/>
      <c r="T30" s="365">
        <v>73.389459881193758</v>
      </c>
      <c r="U30" s="364">
        <v>584.94343188356481</v>
      </c>
      <c r="V30" s="364">
        <v>289.39319043660856</v>
      </c>
      <c r="W30" s="364">
        <v>315.67059347056784</v>
      </c>
      <c r="X30" s="364">
        <v>339.89544548577265</v>
      </c>
      <c r="Y30" s="364">
        <f t="shared" si="48"/>
        <v>390.27487749844499</v>
      </c>
      <c r="Z30" s="364">
        <f t="shared" si="49"/>
        <v>332.51292201837123</v>
      </c>
      <c r="AB30" s="364">
        <v>97</v>
      </c>
      <c r="AC30" s="364">
        <v>192.18750770069494</v>
      </c>
      <c r="AD30" s="364">
        <v>292.65957228313084</v>
      </c>
      <c r="AE30" s="364">
        <v>390.27487749844499</v>
      </c>
      <c r="AF30" s="364">
        <v>77.180568729469456</v>
      </c>
      <c r="AG30" s="368">
        <v>159.14590266097082</v>
      </c>
      <c r="AH30" s="368">
        <v>246.41624466678428</v>
      </c>
      <c r="AI30" s="368">
        <v>332.51292201837123</v>
      </c>
      <c r="AK30" s="364">
        <f t="shared" si="50"/>
        <v>97</v>
      </c>
      <c r="AL30" s="364">
        <f t="shared" si="51"/>
        <v>95.187507700694937</v>
      </c>
      <c r="AM30" s="364">
        <f t="shared" si="51"/>
        <v>100.47206458243591</v>
      </c>
      <c r="AN30" s="364">
        <f t="shared" si="51"/>
        <v>97.615305215314152</v>
      </c>
      <c r="AO30" s="364">
        <f t="shared" si="52"/>
        <v>77.180568729469456</v>
      </c>
      <c r="AP30" s="364">
        <f t="shared" si="53"/>
        <v>81.965333931501362</v>
      </c>
      <c r="AQ30" s="364">
        <f t="shared" si="53"/>
        <v>87.270342005813461</v>
      </c>
      <c r="AR30" s="364">
        <f t="shared" si="53"/>
        <v>86.096677351586948</v>
      </c>
    </row>
    <row r="31" spans="2:52" ht="15" customHeight="1" x14ac:dyDescent="0.35">
      <c r="B31" s="198" t="s">
        <v>154</v>
      </c>
      <c r="C31" s="197"/>
      <c r="D31" s="197"/>
      <c r="E31" s="197"/>
      <c r="F31" s="197"/>
      <c r="G31" s="197"/>
      <c r="H31" s="197"/>
      <c r="I31" s="197"/>
      <c r="J31" s="197"/>
      <c r="K31" s="197"/>
      <c r="L31" s="197"/>
      <c r="M31" s="197"/>
      <c r="N31" s="197"/>
      <c r="O31" s="197"/>
      <c r="P31" s="197"/>
      <c r="Q31" s="197"/>
      <c r="R31" s="197"/>
      <c r="S31" s="197"/>
      <c r="T31" s="365"/>
      <c r="U31" s="364">
        <v>130.2688554550038</v>
      </c>
      <c r="V31" s="364">
        <v>116.05314769528854</v>
      </c>
      <c r="W31" s="367">
        <v>150.56180290190017</v>
      </c>
      <c r="X31" s="367">
        <v>257.41627992880694</v>
      </c>
      <c r="Y31" s="367">
        <f t="shared" si="48"/>
        <v>283.75160854258883</v>
      </c>
      <c r="Z31" s="367">
        <f t="shared" si="49"/>
        <v>228.98601304535126</v>
      </c>
      <c r="AB31" s="471">
        <v>71</v>
      </c>
      <c r="AC31" s="364">
        <v>140.53990230392506</v>
      </c>
      <c r="AD31" s="364">
        <v>205.07219060336442</v>
      </c>
      <c r="AE31" s="367">
        <v>283.75160854258883</v>
      </c>
      <c r="AF31" s="364">
        <v>53.901657649062997</v>
      </c>
      <c r="AG31" s="367">
        <v>114.35747478517737</v>
      </c>
      <c r="AH31" s="367">
        <v>171.75554864506921</v>
      </c>
      <c r="AI31" s="367">
        <v>228.98601304535126</v>
      </c>
      <c r="AK31" s="367">
        <f t="shared" si="50"/>
        <v>71</v>
      </c>
      <c r="AL31" s="367">
        <f t="shared" si="51"/>
        <v>69.539902303925061</v>
      </c>
      <c r="AM31" s="367">
        <f t="shared" si="51"/>
        <v>64.532288299439358</v>
      </c>
      <c r="AN31" s="367">
        <f t="shared" si="51"/>
        <v>78.679417939224408</v>
      </c>
      <c r="AO31" s="367">
        <f t="shared" si="52"/>
        <v>53.901657649062997</v>
      </c>
      <c r="AP31" s="367">
        <f t="shared" si="53"/>
        <v>60.455817136114376</v>
      </c>
      <c r="AQ31" s="367">
        <f t="shared" si="53"/>
        <v>57.398073859891838</v>
      </c>
      <c r="AR31" s="367">
        <f t="shared" si="53"/>
        <v>57.230464400282045</v>
      </c>
    </row>
    <row r="32" spans="2:52" ht="15" customHeight="1" x14ac:dyDescent="0.35">
      <c r="B32" s="198" t="s">
        <v>155</v>
      </c>
      <c r="C32" s="197"/>
      <c r="D32" s="197"/>
      <c r="E32" s="197"/>
      <c r="F32" s="197"/>
      <c r="G32" s="197"/>
      <c r="H32" s="197"/>
      <c r="I32" s="197"/>
      <c r="J32" s="197"/>
      <c r="K32" s="197"/>
      <c r="L32" s="197"/>
      <c r="M32" s="197"/>
      <c r="N32" s="197"/>
      <c r="O32" s="197"/>
      <c r="P32" s="197"/>
      <c r="Q32" s="197"/>
      <c r="R32" s="197"/>
      <c r="S32" s="197"/>
      <c r="T32" s="365">
        <v>73</v>
      </c>
      <c r="U32" s="368">
        <v>454.67457642856101</v>
      </c>
      <c r="V32" s="364">
        <v>173.34004274132002</v>
      </c>
      <c r="W32" s="367">
        <v>165.10879056866767</v>
      </c>
      <c r="X32" s="367">
        <v>82.479165556965725</v>
      </c>
      <c r="Y32" s="367">
        <f t="shared" si="48"/>
        <v>105.52326895585617</v>
      </c>
      <c r="Z32" s="367">
        <f t="shared" si="49"/>
        <v>103.52690897301999</v>
      </c>
      <c r="AB32" s="472">
        <v>26</v>
      </c>
      <c r="AC32" s="364">
        <v>51.647605396769869</v>
      </c>
      <c r="AD32" s="364">
        <v>87.587381679766395</v>
      </c>
      <c r="AE32" s="367">
        <v>105.52326895585617</v>
      </c>
      <c r="AF32" s="364">
        <v>23.278911080406459</v>
      </c>
      <c r="AG32" s="367">
        <v>44.788427875793438</v>
      </c>
      <c r="AH32" s="367">
        <v>74.660696021715111</v>
      </c>
      <c r="AI32" s="367">
        <v>103.52690897301999</v>
      </c>
      <c r="AK32" s="367">
        <f t="shared" si="50"/>
        <v>26</v>
      </c>
      <c r="AL32" s="367">
        <f t="shared" si="51"/>
        <v>25.647605396769869</v>
      </c>
      <c r="AM32" s="367">
        <f t="shared" si="51"/>
        <v>35.939776282996526</v>
      </c>
      <c r="AN32" s="367">
        <f t="shared" si="51"/>
        <v>17.935887276089773</v>
      </c>
      <c r="AO32" s="367">
        <f t="shared" si="52"/>
        <v>23.278911080406459</v>
      </c>
      <c r="AP32" s="367">
        <f t="shared" si="53"/>
        <v>21.509516795386979</v>
      </c>
      <c r="AQ32" s="367">
        <f t="shared" si="53"/>
        <v>29.872268145921673</v>
      </c>
      <c r="AR32" s="367">
        <f t="shared" si="53"/>
        <v>28.866212951304874</v>
      </c>
    </row>
    <row r="33" spans="1:16351" ht="15" customHeight="1" x14ac:dyDescent="0.35">
      <c r="B33" s="85"/>
      <c r="C33" s="85"/>
      <c r="D33" s="85"/>
      <c r="E33" s="85"/>
      <c r="F33" s="85"/>
      <c r="G33" s="85"/>
      <c r="H33" s="85"/>
      <c r="I33" s="85"/>
      <c r="J33" s="85"/>
      <c r="K33" s="85"/>
      <c r="L33" s="85"/>
      <c r="M33" s="85"/>
      <c r="N33" s="85"/>
      <c r="O33" s="85"/>
      <c r="P33" s="85"/>
      <c r="Q33" s="85"/>
      <c r="R33" s="85"/>
      <c r="S33" s="85"/>
    </row>
    <row r="34" spans="1:16351" ht="15" customHeight="1" x14ac:dyDescent="0.35">
      <c r="B34" s="172" t="s">
        <v>156</v>
      </c>
      <c r="C34" s="172"/>
      <c r="D34" s="172"/>
      <c r="E34" s="172"/>
      <c r="F34" s="172"/>
      <c r="G34" s="172"/>
      <c r="H34" s="172"/>
      <c r="I34" s="172"/>
      <c r="J34" s="172"/>
      <c r="K34" s="172"/>
      <c r="L34" s="172"/>
      <c r="M34" s="172"/>
      <c r="N34" s="172"/>
      <c r="O34" s="172"/>
      <c r="P34" s="172"/>
      <c r="Q34" s="172"/>
      <c r="R34" s="172"/>
      <c r="S34" s="172"/>
      <c r="T34" s="236">
        <v>2018</v>
      </c>
      <c r="U34" s="236">
        <v>2019</v>
      </c>
      <c r="V34" s="236">
        <v>2020</v>
      </c>
      <c r="W34" s="236">
        <v>2021</v>
      </c>
      <c r="X34" s="236">
        <v>2022</v>
      </c>
      <c r="Y34" s="239">
        <v>2023</v>
      </c>
      <c r="Z34" s="238">
        <v>2024</v>
      </c>
      <c r="AB34" s="239" t="s">
        <v>3</v>
      </c>
      <c r="AC34" s="239" t="s">
        <v>4</v>
      </c>
      <c r="AD34" s="239" t="s">
        <v>5</v>
      </c>
      <c r="AE34" s="239">
        <v>2023</v>
      </c>
      <c r="AF34" s="240" t="s">
        <v>6</v>
      </c>
      <c r="AG34" s="240" t="s">
        <v>7</v>
      </c>
      <c r="AH34" s="240" t="s">
        <v>8</v>
      </c>
      <c r="AI34" s="240">
        <v>2024</v>
      </c>
      <c r="AK34" s="239" t="s">
        <v>3</v>
      </c>
      <c r="AL34" s="239" t="s">
        <v>20</v>
      </c>
      <c r="AM34" s="239" t="s">
        <v>21</v>
      </c>
      <c r="AN34" s="239" t="s">
        <v>22</v>
      </c>
      <c r="AO34" s="240" t="s">
        <v>6</v>
      </c>
      <c r="AP34" s="240" t="s">
        <v>23</v>
      </c>
      <c r="AQ34" s="240" t="s">
        <v>24</v>
      </c>
      <c r="AR34" s="240" t="s">
        <v>25</v>
      </c>
    </row>
    <row r="35" spans="1:16351" ht="15" customHeight="1" x14ac:dyDescent="0.35">
      <c r="B35" s="50" t="s">
        <v>157</v>
      </c>
      <c r="C35" s="50"/>
      <c r="D35" s="50"/>
      <c r="E35" s="50"/>
      <c r="F35" s="50"/>
      <c r="G35" s="50"/>
      <c r="H35" s="50"/>
      <c r="I35" s="50"/>
      <c r="J35" s="50"/>
      <c r="K35" s="50"/>
      <c r="L35" s="50"/>
      <c r="M35" s="50"/>
      <c r="N35" s="50"/>
      <c r="O35" s="50"/>
      <c r="P35" s="50"/>
      <c r="Q35" s="50"/>
      <c r="R35" s="50"/>
      <c r="S35" s="50"/>
      <c r="T35" s="269">
        <v>5002.4308876957693</v>
      </c>
      <c r="U35" s="269">
        <v>5653.6605321952302</v>
      </c>
      <c r="V35" s="270">
        <v>6042.5628988370081</v>
      </c>
      <c r="W35" s="270">
        <v>6222.6359097315253</v>
      </c>
      <c r="X35" s="270">
        <f>'Operating Data'!X120</f>
        <v>6977.1078753294314</v>
      </c>
      <c r="Y35" s="270">
        <f>+AE35</f>
        <v>7628.1698654516886</v>
      </c>
      <c r="Z35" s="270">
        <f>+AI35</f>
        <v>7196.9933628159879</v>
      </c>
      <c r="AB35" s="270">
        <f>'Operating Data'!AB120</f>
        <v>7110.7561067210299</v>
      </c>
      <c r="AC35" s="270">
        <f>'Operating Data'!AC120</f>
        <v>7179.3600954524736</v>
      </c>
      <c r="AD35" s="270">
        <f>'Operating Data'!AD120</f>
        <v>7270.4375661071044</v>
      </c>
      <c r="AE35" s="270">
        <f>'Operating Data'!AE120</f>
        <v>7628.1698654516886</v>
      </c>
      <c r="AF35" s="270">
        <f>'Operating Data'!AF120</f>
        <v>7250.7263164228898</v>
      </c>
      <c r="AG35" s="270">
        <f>'Operating Data'!AG120</f>
        <v>7203.2032935061488</v>
      </c>
      <c r="AH35" s="270">
        <f>'Operating Data'!AH120</f>
        <v>7123.1238791701289</v>
      </c>
      <c r="AI35" s="270">
        <f>'Operating Data'!AI120</f>
        <v>7196.9933628159879</v>
      </c>
      <c r="AK35" s="270"/>
      <c r="AL35" s="369"/>
      <c r="AM35" s="369"/>
      <c r="AN35" s="369"/>
      <c r="AO35" s="369"/>
      <c r="AP35" s="369"/>
      <c r="AQ35" s="369"/>
      <c r="AR35" s="369"/>
    </row>
    <row r="36" spans="1:16351" ht="15" customHeight="1" x14ac:dyDescent="0.35">
      <c r="B36" s="109" t="s">
        <v>158</v>
      </c>
      <c r="C36" s="109"/>
      <c r="D36" s="109"/>
      <c r="E36" s="109"/>
      <c r="F36" s="109"/>
      <c r="G36" s="109"/>
      <c r="H36" s="109"/>
      <c r="I36" s="109"/>
      <c r="J36" s="109"/>
      <c r="K36" s="109"/>
      <c r="L36" s="109"/>
      <c r="M36" s="109"/>
      <c r="N36" s="109"/>
      <c r="O36" s="109"/>
      <c r="P36" s="109"/>
      <c r="Q36" s="109"/>
      <c r="R36" s="109"/>
      <c r="S36" s="109"/>
      <c r="T36" s="260">
        <v>2995.7289300000002</v>
      </c>
      <c r="U36" s="260">
        <v>2973.9040199999999</v>
      </c>
      <c r="V36" s="353">
        <v>2906.1210799999999</v>
      </c>
      <c r="W36" s="353">
        <v>2833.1728400000002</v>
      </c>
      <c r="X36" s="353">
        <f>'Operating Data'!X108</f>
        <v>2935.1695199999999</v>
      </c>
      <c r="Y36" s="353">
        <f>+AE36</f>
        <v>2938.9917681832003</v>
      </c>
      <c r="Z36" s="353">
        <f>+AI36</f>
        <v>2971.282878741466</v>
      </c>
      <c r="AB36" s="353">
        <f>'Operating Data'!AB108</f>
        <v>2938.9917681832003</v>
      </c>
      <c r="AC36" s="353">
        <f>'Operating Data'!AC108</f>
        <v>2938.9917681832003</v>
      </c>
      <c r="AD36" s="353">
        <f>'Operating Data'!AD108</f>
        <v>2938.9917681832003</v>
      </c>
      <c r="AE36" s="353">
        <f>'Operating Data'!AE108</f>
        <v>2938.9917681832003</v>
      </c>
      <c r="AF36" s="353">
        <f>'Operating Data'!AF108</f>
        <v>2970.7629314344999</v>
      </c>
      <c r="AG36" s="353">
        <f>'Operating Data'!AG108</f>
        <v>2967.9573043132841</v>
      </c>
      <c r="AH36" s="353">
        <f>'Operating Data'!AH108</f>
        <v>2967.9573043132841</v>
      </c>
      <c r="AI36" s="353">
        <f>'Operating Data'!AI108</f>
        <v>2971.282878741466</v>
      </c>
      <c r="AK36" s="353"/>
      <c r="AL36" s="369"/>
      <c r="AM36" s="369"/>
      <c r="AN36" s="369"/>
      <c r="AO36" s="369"/>
      <c r="AP36" s="369"/>
      <c r="AQ36" s="369"/>
      <c r="AR36" s="369"/>
    </row>
    <row r="37" spans="1:16351" ht="15" customHeight="1" x14ac:dyDescent="0.35">
      <c r="B37" s="44" t="s">
        <v>159</v>
      </c>
      <c r="C37" s="44"/>
      <c r="D37" s="44"/>
      <c r="E37" s="44"/>
      <c r="F37" s="44"/>
      <c r="G37" s="44"/>
      <c r="H37" s="44"/>
      <c r="I37" s="44"/>
      <c r="J37" s="44"/>
      <c r="K37" s="44"/>
      <c r="L37" s="44"/>
      <c r="M37" s="44"/>
      <c r="N37" s="44"/>
      <c r="O37" s="44"/>
      <c r="P37" s="44"/>
      <c r="Q37" s="44"/>
      <c r="R37" s="44"/>
      <c r="S37" s="44"/>
      <c r="T37" s="260">
        <v>950</v>
      </c>
      <c r="U37" s="260">
        <v>950</v>
      </c>
      <c r="V37" s="353">
        <v>1706</v>
      </c>
      <c r="W37" s="353">
        <v>1890.6</v>
      </c>
      <c r="X37" s="353">
        <f>'Operating Data'!X112</f>
        <v>1890.6</v>
      </c>
      <c r="Y37" s="353">
        <f>+AE37</f>
        <v>1867.431</v>
      </c>
      <c r="Z37" s="353">
        <f>+AI37</f>
        <v>1912.7911664811611</v>
      </c>
      <c r="AB37" s="353">
        <f>'Operating Data'!AB112</f>
        <v>1867.4</v>
      </c>
      <c r="AC37" s="353">
        <f>'Operating Data'!AC112</f>
        <v>1867.4</v>
      </c>
      <c r="AD37" s="353">
        <f>'Operating Data'!AD112</f>
        <v>1867.4</v>
      </c>
      <c r="AE37" s="353">
        <f>'Operating Data'!AE112</f>
        <v>1867.431</v>
      </c>
      <c r="AF37" s="353">
        <f>'Operating Data'!AF112</f>
        <v>1894.2</v>
      </c>
      <c r="AG37" s="353">
        <f>'Operating Data'!AG112</f>
        <v>1894.2</v>
      </c>
      <c r="AH37" s="353">
        <f>'Operating Data'!AH112</f>
        <v>1894.2</v>
      </c>
      <c r="AI37" s="353">
        <f>'Operating Data'!AI112</f>
        <v>1912.7911664811611</v>
      </c>
      <c r="AK37" s="353"/>
      <c r="AL37" s="369"/>
      <c r="AM37" s="369"/>
      <c r="AN37" s="369"/>
      <c r="AO37" s="369"/>
      <c r="AP37" s="369"/>
      <c r="AQ37" s="369"/>
      <c r="AR37" s="369"/>
    </row>
    <row r="38" spans="1:16351" ht="15" customHeight="1" x14ac:dyDescent="0.35">
      <c r="B38" s="44" t="s">
        <v>115</v>
      </c>
      <c r="C38" s="44"/>
      <c r="D38" s="44"/>
      <c r="E38" s="44"/>
      <c r="F38" s="44"/>
      <c r="G38" s="44"/>
      <c r="H38" s="44"/>
      <c r="I38" s="44"/>
      <c r="J38" s="44"/>
      <c r="K38" s="44"/>
      <c r="L38" s="44"/>
      <c r="M38" s="44"/>
      <c r="N38" s="44"/>
      <c r="O38" s="44"/>
      <c r="P38" s="44"/>
      <c r="Q38" s="44"/>
      <c r="R38" s="44"/>
      <c r="S38" s="44"/>
      <c r="T38" s="260">
        <f>T35-T36-T37</f>
        <v>1056.7019576957691</v>
      </c>
      <c r="U38" s="260">
        <f>U35-U36-U37</f>
        <v>1729.7565121952302</v>
      </c>
      <c r="V38" s="353">
        <f>V35-V36-V37</f>
        <v>1430.4418188370082</v>
      </c>
      <c r="W38" s="353">
        <f>W35-W36-W37</f>
        <v>1498.8630697315252</v>
      </c>
      <c r="X38" s="353">
        <f t="shared" ref="X38" si="54">X35-X36-X37</f>
        <v>2151.3383553294316</v>
      </c>
      <c r="Y38" s="353">
        <f>+AE38</f>
        <v>2821.7470972684882</v>
      </c>
      <c r="Z38" s="353">
        <f>+AI38</f>
        <v>2312.9193175933606</v>
      </c>
      <c r="AB38" s="353">
        <f t="shared" ref="AB38:AC38" si="55">AB35-AB36-AB37</f>
        <v>2304.3643385378296</v>
      </c>
      <c r="AC38" s="353">
        <f t="shared" si="55"/>
        <v>2372.9683272692732</v>
      </c>
      <c r="AD38" s="353">
        <f t="shared" ref="AD38:AF38" si="56">AD35-AD36-AD37</f>
        <v>2464.045797923904</v>
      </c>
      <c r="AE38" s="353">
        <f t="shared" si="56"/>
        <v>2821.7470972684882</v>
      </c>
      <c r="AF38" s="353">
        <f t="shared" si="56"/>
        <v>2385.7633849883905</v>
      </c>
      <c r="AG38" s="353">
        <f t="shared" ref="AG38:AH38" si="57">AG35-AG36-AG37</f>
        <v>2341.0459891928649</v>
      </c>
      <c r="AH38" s="353">
        <f t="shared" si="57"/>
        <v>2260.966574856845</v>
      </c>
      <c r="AI38" s="353">
        <f t="shared" ref="AI38" si="58">AI35-AI36-AI37</f>
        <v>2312.9193175933606</v>
      </c>
      <c r="AK38" s="353"/>
      <c r="AL38" s="369"/>
      <c r="AM38" s="369"/>
      <c r="AN38" s="369"/>
      <c r="AO38" s="369"/>
      <c r="AP38" s="369"/>
      <c r="AQ38" s="369"/>
      <c r="AR38" s="369"/>
    </row>
    <row r="39" spans="1:16351" ht="15" customHeight="1" x14ac:dyDescent="0.35">
      <c r="B39" s="40"/>
      <c r="C39" s="40"/>
      <c r="D39" s="40"/>
      <c r="E39" s="40"/>
      <c r="F39" s="40"/>
      <c r="G39" s="40"/>
      <c r="H39" s="40"/>
      <c r="I39" s="40"/>
      <c r="J39" s="40"/>
      <c r="K39" s="40"/>
      <c r="L39" s="40"/>
      <c r="M39" s="40"/>
      <c r="N39" s="40"/>
      <c r="O39" s="40"/>
      <c r="P39" s="40"/>
      <c r="Q39" s="40"/>
      <c r="R39" s="40"/>
      <c r="S39" s="40"/>
      <c r="T39" s="370"/>
    </row>
    <row r="40" spans="1:16351" ht="15" customHeight="1" x14ac:dyDescent="0.35">
      <c r="B40" s="34" t="s">
        <v>160</v>
      </c>
      <c r="C40" s="34"/>
      <c r="D40" s="34"/>
      <c r="E40" s="34"/>
      <c r="F40" s="34"/>
      <c r="G40" s="34"/>
      <c r="H40" s="34"/>
      <c r="I40" s="34"/>
      <c r="J40" s="34"/>
      <c r="K40" s="34"/>
      <c r="L40" s="34"/>
      <c r="M40" s="34"/>
      <c r="N40" s="34"/>
      <c r="O40" s="34"/>
      <c r="P40" s="34"/>
      <c r="Q40" s="34"/>
      <c r="R40" s="34"/>
      <c r="S40" s="34"/>
      <c r="T40" s="235"/>
      <c r="U40" s="235"/>
      <c r="V40" s="371"/>
      <c r="W40" s="371"/>
      <c r="X40" s="371"/>
      <c r="Y40" s="371"/>
      <c r="Z40" s="371"/>
      <c r="AA40" s="362"/>
      <c r="AB40" s="371"/>
      <c r="AC40" s="371"/>
      <c r="AD40" s="371"/>
      <c r="AE40" s="371"/>
      <c r="AF40" s="371"/>
      <c r="AG40" s="372"/>
      <c r="AH40" s="372"/>
      <c r="AI40" s="372"/>
      <c r="AJ40" s="362"/>
      <c r="AK40" s="371"/>
      <c r="AS40" s="362"/>
      <c r="AT40" s="362"/>
      <c r="AU40" s="362"/>
      <c r="AV40" s="362"/>
      <c r="AW40" s="362"/>
      <c r="AX40" s="362"/>
      <c r="AY40" s="362"/>
      <c r="AZ40" s="78"/>
    </row>
    <row r="41" spans="1:16351" ht="15" customHeight="1" x14ac:dyDescent="0.35">
      <c r="B41" s="34" t="s">
        <v>161</v>
      </c>
      <c r="C41" s="34"/>
      <c r="D41" s="34"/>
      <c r="E41" s="34"/>
      <c r="F41" s="34"/>
      <c r="G41" s="34"/>
      <c r="H41" s="34"/>
      <c r="I41" s="34"/>
      <c r="J41" s="34"/>
      <c r="K41" s="34"/>
      <c r="L41" s="34"/>
      <c r="M41" s="34"/>
      <c r="N41" s="34"/>
      <c r="O41" s="34"/>
      <c r="P41" s="34"/>
      <c r="Q41" s="34"/>
      <c r="R41" s="34"/>
      <c r="S41" s="34"/>
      <c r="T41" s="269">
        <v>339176.79271471</v>
      </c>
      <c r="U41" s="269">
        <v>340743.86855800997</v>
      </c>
      <c r="V41" s="270">
        <v>375006.69482664997</v>
      </c>
      <c r="W41" s="270">
        <v>378316.74136099999</v>
      </c>
      <c r="X41" s="270">
        <f>'Operating Data'!X123</f>
        <v>382973.24617399997</v>
      </c>
      <c r="Y41" s="270">
        <f t="shared" ref="Y41:Y46" si="59">AE41</f>
        <v>386701.18458600005</v>
      </c>
      <c r="Z41" s="270">
        <f t="shared" ref="Z41:Z46" si="60">AI41</f>
        <v>389052.12239999999</v>
      </c>
      <c r="AB41" s="270">
        <f>'Operating Data'!AB123</f>
        <v>383481.44003699999</v>
      </c>
      <c r="AC41" s="270">
        <f>'Operating Data'!AC123</f>
        <v>383834.07565199997</v>
      </c>
      <c r="AD41" s="270">
        <f>'Operating Data'!AD123</f>
        <v>385096.41690100002</v>
      </c>
      <c r="AE41" s="270">
        <f>'Operating Data'!AE123</f>
        <v>386701.18458600005</v>
      </c>
      <c r="AF41" s="270">
        <f>'Operating Data'!AF123</f>
        <v>386296.68632899999</v>
      </c>
      <c r="AG41" s="270">
        <f>'Operating Data'!AG123</f>
        <v>386707.39304300002</v>
      </c>
      <c r="AH41" s="270">
        <f>'Operating Data'!AH123</f>
        <v>387405.92199499998</v>
      </c>
      <c r="AI41" s="270">
        <f>'Operating Data'!AI123</f>
        <v>389052.12239999999</v>
      </c>
      <c r="AK41" s="270"/>
      <c r="AL41" s="369"/>
      <c r="AM41" s="369"/>
      <c r="AN41" s="369"/>
      <c r="AO41" s="369"/>
      <c r="AP41" s="369"/>
      <c r="AQ41" s="369"/>
      <c r="AR41" s="369"/>
    </row>
    <row r="42" spans="1:16351" ht="15" customHeight="1" x14ac:dyDescent="0.35">
      <c r="B42" s="44" t="s">
        <v>109</v>
      </c>
      <c r="C42" s="44"/>
      <c r="D42" s="44"/>
      <c r="E42" s="44"/>
      <c r="F42" s="44"/>
      <c r="G42" s="44"/>
      <c r="H42" s="44"/>
      <c r="I42" s="44"/>
      <c r="J42" s="44"/>
      <c r="K42" s="44"/>
      <c r="L42" s="44"/>
      <c r="M42" s="44"/>
      <c r="N42" s="44"/>
      <c r="O42" s="44"/>
      <c r="P42" s="44"/>
      <c r="Q42" s="44"/>
      <c r="R42" s="44"/>
      <c r="S42" s="44"/>
      <c r="T42" s="260">
        <v>226307.95253800001</v>
      </c>
      <c r="U42" s="260">
        <v>226822.67702099998</v>
      </c>
      <c r="V42" s="353">
        <v>228349.13084600001</v>
      </c>
      <c r="W42" s="353">
        <v>230675.76</v>
      </c>
      <c r="X42" s="353">
        <f>'Operating Data'!X124</f>
        <v>232089.07</v>
      </c>
      <c r="Y42" s="353">
        <f t="shared" si="59"/>
        <v>234668.49000000002</v>
      </c>
      <c r="Z42" s="353">
        <f t="shared" si="60"/>
        <v>236136.71000000002</v>
      </c>
      <c r="AB42" s="353">
        <f>'Operating Data'!AB124</f>
        <v>232328.33979900001</v>
      </c>
      <c r="AC42" s="353">
        <f>'Operating Data'!AC124</f>
        <v>232405.74749599997</v>
      </c>
      <c r="AD42" s="353">
        <f>'Operating Data'!AD124</f>
        <v>233374.68000000002</v>
      </c>
      <c r="AE42" s="353">
        <f>'Operating Data'!AE124</f>
        <v>234668.49000000002</v>
      </c>
      <c r="AF42" s="353">
        <f>'Operating Data'!AF124</f>
        <v>234773.65</v>
      </c>
      <c r="AG42" s="353">
        <f>'Operating Data'!AG124</f>
        <v>234875.4</v>
      </c>
      <c r="AH42" s="353">
        <f>'Operating Data'!AH124</f>
        <v>234996.17</v>
      </c>
      <c r="AI42" s="353">
        <f>'Operating Data'!AI124</f>
        <v>236136.71000000002</v>
      </c>
      <c r="AK42" s="353"/>
      <c r="AL42" s="369"/>
      <c r="AM42" s="369"/>
      <c r="AN42" s="369"/>
      <c r="AO42" s="369"/>
      <c r="AP42" s="369"/>
      <c r="AQ42" s="369"/>
      <c r="AR42" s="369"/>
    </row>
    <row r="43" spans="1:16351" ht="15" customHeight="1" x14ac:dyDescent="0.35">
      <c r="B43" s="44" t="s">
        <v>114</v>
      </c>
      <c r="C43" s="44"/>
      <c r="D43" s="44"/>
      <c r="E43" s="44"/>
      <c r="F43" s="44"/>
      <c r="G43" s="44"/>
      <c r="H43" s="44"/>
      <c r="I43" s="44"/>
      <c r="J43" s="44"/>
      <c r="K43" s="44"/>
      <c r="L43" s="44"/>
      <c r="M43" s="44"/>
      <c r="N43" s="44"/>
      <c r="O43" s="44"/>
      <c r="P43" s="44"/>
      <c r="Q43" s="44"/>
      <c r="R43" s="44"/>
      <c r="S43" s="44"/>
      <c r="T43" s="260">
        <v>20708.8619119</v>
      </c>
      <c r="U43" s="260">
        <v>20766.2411565</v>
      </c>
      <c r="V43" s="353">
        <v>52491.503800000006</v>
      </c>
      <c r="W43" s="353">
        <v>52493.235000000001</v>
      </c>
      <c r="X43" s="353">
        <f>'Operating Data'!X125</f>
        <v>52644.083999999988</v>
      </c>
      <c r="Y43" s="353">
        <f t="shared" si="59"/>
        <v>52847.952899999997</v>
      </c>
      <c r="Z43" s="353">
        <f t="shared" si="60"/>
        <v>53067.042863000002</v>
      </c>
      <c r="AA43" s="362"/>
      <c r="AB43" s="353">
        <f>'Operating Data'!AB125</f>
        <v>52683.419000000002</v>
      </c>
      <c r="AC43" s="353">
        <f>'Operating Data'!AC125</f>
        <v>52728.525999999991</v>
      </c>
      <c r="AD43" s="353">
        <f>'Operating Data'!AD125</f>
        <v>52759.008999999991</v>
      </c>
      <c r="AE43" s="353">
        <f>'Operating Data'!AE125</f>
        <v>52847.952899999997</v>
      </c>
      <c r="AF43" s="353">
        <f>'Operating Data'!AF125</f>
        <v>52902.809899999993</v>
      </c>
      <c r="AG43" s="353">
        <f>'Operating Data'!AG125</f>
        <v>52953.496000000006</v>
      </c>
      <c r="AH43" s="353">
        <f>'Operating Data'!AH125</f>
        <v>53000.874843999998</v>
      </c>
      <c r="AI43" s="353">
        <f>'Operating Data'!AI125</f>
        <v>53067.042863000002</v>
      </c>
      <c r="AJ43" s="362"/>
      <c r="AK43" s="353"/>
      <c r="AL43" s="369"/>
      <c r="AM43" s="369"/>
      <c r="AN43" s="369"/>
      <c r="AO43" s="369"/>
      <c r="AP43" s="369"/>
      <c r="AQ43" s="369"/>
      <c r="AR43" s="369"/>
      <c r="AS43" s="362"/>
      <c r="AT43" s="362"/>
      <c r="AU43" s="362"/>
      <c r="AV43" s="362"/>
      <c r="AW43" s="362"/>
      <c r="AX43" s="362"/>
      <c r="AY43" s="362"/>
      <c r="AZ43" s="78"/>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row>
    <row r="44" spans="1:16351" ht="15" customHeight="1" x14ac:dyDescent="0.35">
      <c r="A44" s="50"/>
      <c r="B44" s="44" t="s">
        <v>115</v>
      </c>
      <c r="C44" s="44"/>
      <c r="D44" s="44"/>
      <c r="E44" s="44"/>
      <c r="F44" s="44"/>
      <c r="G44" s="44"/>
      <c r="H44" s="44"/>
      <c r="I44" s="44"/>
      <c r="J44" s="44"/>
      <c r="K44" s="44"/>
      <c r="L44" s="44"/>
      <c r="M44" s="44"/>
      <c r="N44" s="44"/>
      <c r="O44" s="44"/>
      <c r="P44" s="44"/>
      <c r="Q44" s="44"/>
      <c r="R44" s="44"/>
      <c r="S44" s="44"/>
      <c r="T44" s="260">
        <v>92159.978264809994</v>
      </c>
      <c r="U44" s="260">
        <v>93267.950380509996</v>
      </c>
      <c r="V44" s="353">
        <v>94166.060180650005</v>
      </c>
      <c r="W44" s="353">
        <v>95147.746360999998</v>
      </c>
      <c r="X44" s="353">
        <f>'Operating Data'!X126</f>
        <v>98240.09217399999</v>
      </c>
      <c r="Y44" s="353">
        <f t="shared" si="59"/>
        <v>99184.741686000008</v>
      </c>
      <c r="Z44" s="353">
        <f t="shared" si="60"/>
        <v>99848.369536999991</v>
      </c>
      <c r="AA44" s="362"/>
      <c r="AB44" s="353">
        <f>'Operating Data'!AB126</f>
        <v>98469.681237999976</v>
      </c>
      <c r="AC44" s="353">
        <f>'Operating Data'!AC126</f>
        <v>98699.802156000005</v>
      </c>
      <c r="AD44" s="353">
        <f>'Operating Data'!AD126</f>
        <v>98962.727900999991</v>
      </c>
      <c r="AE44" s="353">
        <f>'Operating Data'!AE126</f>
        <v>99184.741686000008</v>
      </c>
      <c r="AF44" s="353">
        <f>'Operating Data'!AF126</f>
        <v>98620.226428999988</v>
      </c>
      <c r="AG44" s="353">
        <f>'Operating Data'!AG126</f>
        <v>98878.497042999996</v>
      </c>
      <c r="AH44" s="353">
        <f>'Operating Data'!AH126</f>
        <v>99408.877150999979</v>
      </c>
      <c r="AI44" s="353">
        <f>'Operating Data'!AI126</f>
        <v>99848.369536999991</v>
      </c>
      <c r="AJ44" s="362"/>
      <c r="AK44" s="353"/>
      <c r="AL44" s="369"/>
      <c r="AM44" s="369"/>
      <c r="AN44" s="369"/>
      <c r="AO44" s="369"/>
      <c r="AP44" s="369"/>
      <c r="AQ44" s="369"/>
      <c r="AR44" s="369"/>
      <c r="AS44" s="362"/>
      <c r="AT44" s="362"/>
      <c r="AU44" s="362"/>
      <c r="AV44" s="362"/>
      <c r="AW44" s="362"/>
      <c r="AX44" s="362"/>
      <c r="AY44" s="362"/>
      <c r="AZ44" s="78"/>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row>
    <row r="45" spans="1:16351" ht="15" customHeight="1" x14ac:dyDescent="0.35">
      <c r="A45" s="41"/>
      <c r="B45" s="38" t="s">
        <v>162</v>
      </c>
      <c r="C45" s="38"/>
      <c r="D45" s="38"/>
      <c r="E45" s="38"/>
      <c r="F45" s="38"/>
      <c r="G45" s="38"/>
      <c r="H45" s="38"/>
      <c r="I45" s="38"/>
      <c r="J45" s="38"/>
      <c r="K45" s="38"/>
      <c r="L45" s="38"/>
      <c r="M45" s="38"/>
      <c r="N45" s="38"/>
      <c r="O45" s="38"/>
      <c r="P45" s="38"/>
      <c r="Q45" s="38"/>
      <c r="R45" s="38"/>
      <c r="S45" s="38"/>
      <c r="T45" s="260">
        <v>92159.978264809994</v>
      </c>
      <c r="U45" s="260">
        <v>93154.950380509996</v>
      </c>
      <c r="V45" s="353">
        <v>93850.060180650005</v>
      </c>
      <c r="W45" s="353">
        <v>94985.699804000003</v>
      </c>
      <c r="X45" s="353">
        <f>'Operating Data'!X127</f>
        <v>96054.708243999994</v>
      </c>
      <c r="Y45" s="353">
        <f t="shared" si="59"/>
        <v>96999.357756000012</v>
      </c>
      <c r="Z45" s="353">
        <f t="shared" si="60"/>
        <v>97977.369536999991</v>
      </c>
      <c r="AA45" s="362"/>
      <c r="AB45" s="353">
        <f>'Operating Data'!AB127</f>
        <v>96284.297307999979</v>
      </c>
      <c r="AC45" s="353">
        <f>'Operating Data'!AC127</f>
        <v>96514.418226000009</v>
      </c>
      <c r="AD45" s="353">
        <f>'Operating Data'!AD127</f>
        <v>96777.343970999995</v>
      </c>
      <c r="AE45" s="353">
        <f>'Operating Data'!AE127</f>
        <v>96999.357756000012</v>
      </c>
      <c r="AF45" s="353">
        <f>'Operating Data'!AF127</f>
        <v>97174.842498999991</v>
      </c>
      <c r="AG45" s="353">
        <f>'Operating Data'!AG127</f>
        <v>97433.113112999999</v>
      </c>
      <c r="AH45" s="353">
        <f>'Operating Data'!AH127</f>
        <v>97725.877150999979</v>
      </c>
      <c r="AI45" s="353">
        <f>'Operating Data'!AI127</f>
        <v>97977.369536999991</v>
      </c>
      <c r="AJ45" s="362"/>
      <c r="AK45" s="353"/>
      <c r="AL45" s="369"/>
      <c r="AM45" s="369"/>
      <c r="AN45" s="369"/>
      <c r="AO45" s="369"/>
      <c r="AP45" s="369"/>
      <c r="AQ45" s="369"/>
      <c r="AR45" s="369"/>
      <c r="AS45" s="362"/>
      <c r="AT45" s="362"/>
      <c r="AU45" s="362"/>
      <c r="AV45" s="362"/>
      <c r="AW45" s="362"/>
      <c r="AX45" s="362"/>
      <c r="AY45" s="362"/>
      <c r="AZ45" s="78"/>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c r="BDS45" s="41"/>
      <c r="BDT45" s="41"/>
      <c r="BDU45" s="41"/>
      <c r="BDV45" s="41"/>
      <c r="BDW45" s="41"/>
      <c r="BDX45" s="41"/>
      <c r="BDY45" s="41"/>
      <c r="BDZ45" s="41"/>
      <c r="BEA45" s="41"/>
      <c r="BEB45" s="41"/>
      <c r="BEC45" s="41"/>
      <c r="BED45" s="41"/>
      <c r="BEE45" s="41"/>
      <c r="BEF45" s="41"/>
      <c r="BEG45" s="41"/>
      <c r="BEH45" s="41"/>
      <c r="BEI45" s="41"/>
      <c r="BEJ45" s="41"/>
      <c r="BEK45" s="41"/>
      <c r="BEL45" s="41"/>
      <c r="BEM45" s="41"/>
      <c r="BEN45" s="41"/>
      <c r="BEO45" s="41"/>
      <c r="BEP45" s="41"/>
      <c r="BEQ45" s="41"/>
      <c r="BER45" s="41"/>
      <c r="BES45" s="41"/>
      <c r="BET45" s="41"/>
      <c r="BEU45" s="41"/>
      <c r="BEV45" s="41"/>
      <c r="BEW45" s="41"/>
      <c r="BEX45" s="41"/>
      <c r="BEY45" s="41"/>
      <c r="BEZ45" s="41"/>
      <c r="BFA45" s="41"/>
      <c r="BFB45" s="41"/>
      <c r="BFC45" s="41"/>
      <c r="BFD45" s="41"/>
      <c r="BFE45" s="41"/>
      <c r="BFF45" s="41"/>
      <c r="BFG45" s="41"/>
      <c r="BFH45" s="41"/>
      <c r="BFI45" s="41"/>
      <c r="BFJ45" s="41"/>
      <c r="BFK45" s="41"/>
      <c r="BFL45" s="41"/>
      <c r="BFM45" s="41"/>
      <c r="BFN45" s="41"/>
      <c r="BFO45" s="41"/>
      <c r="BFP45" s="41"/>
      <c r="BFQ45" s="41"/>
      <c r="BFR45" s="41"/>
      <c r="BFS45" s="41"/>
      <c r="BFT45" s="41"/>
      <c r="BFU45" s="41"/>
      <c r="BFV45" s="41"/>
      <c r="BFW45" s="41"/>
      <c r="BFX45" s="41"/>
      <c r="BFY45" s="41"/>
      <c r="BFZ45" s="41"/>
      <c r="BGA45" s="41"/>
      <c r="BGB45" s="41"/>
      <c r="BGC45" s="41"/>
      <c r="BGD45" s="41"/>
      <c r="BGE45" s="41"/>
      <c r="BGF45" s="41"/>
      <c r="BGG45" s="41"/>
      <c r="BGH45" s="41"/>
      <c r="BGI45" s="41"/>
      <c r="BGJ45" s="41"/>
      <c r="BGK45" s="41"/>
      <c r="BGL45" s="41"/>
      <c r="BGM45" s="41"/>
      <c r="BGN45" s="41"/>
      <c r="BGO45" s="41"/>
      <c r="BGP45" s="41"/>
      <c r="BGQ45" s="41"/>
      <c r="BGR45" s="41"/>
      <c r="BGS45" s="41"/>
      <c r="BGT45" s="41"/>
      <c r="BGU45" s="41"/>
      <c r="BGV45" s="41"/>
      <c r="BGW45" s="41"/>
      <c r="BGX45" s="41"/>
      <c r="BGY45" s="41"/>
      <c r="BGZ45" s="41"/>
      <c r="BHA45" s="41"/>
      <c r="BHB45" s="41"/>
      <c r="BHC45" s="41"/>
      <c r="BHD45" s="41"/>
      <c r="BHE45" s="41"/>
      <c r="BHF45" s="41"/>
      <c r="BHG45" s="41"/>
      <c r="BHH45" s="41"/>
      <c r="BHI45" s="41"/>
      <c r="BHJ45" s="41"/>
      <c r="BHK45" s="41"/>
      <c r="BHL45" s="41"/>
      <c r="BHM45" s="41"/>
      <c r="BHN45" s="41"/>
      <c r="BHO45" s="41"/>
      <c r="BHP45" s="41"/>
      <c r="BHQ45" s="41"/>
      <c r="BHR45" s="41"/>
      <c r="BHS45" s="41"/>
      <c r="BHT45" s="41"/>
      <c r="BHU45" s="41"/>
      <c r="BHV45" s="41"/>
      <c r="BHW45" s="41"/>
      <c r="BHX45" s="41"/>
      <c r="BHY45" s="41"/>
      <c r="BHZ45" s="41"/>
      <c r="BIA45" s="41"/>
      <c r="BIB45" s="41"/>
      <c r="BIC45" s="41"/>
      <c r="BID45" s="41"/>
      <c r="BIE45" s="41"/>
      <c r="BIF45" s="41"/>
      <c r="BIG45" s="41"/>
      <c r="BIH45" s="41"/>
      <c r="BII45" s="41"/>
      <c r="BIJ45" s="41"/>
      <c r="BIK45" s="41"/>
      <c r="BIL45" s="41"/>
      <c r="BIM45" s="41"/>
      <c r="BIN45" s="41"/>
      <c r="BIO45" s="41"/>
      <c r="BIP45" s="41"/>
      <c r="BIQ45" s="41"/>
      <c r="BIR45" s="41"/>
      <c r="BIS45" s="41"/>
      <c r="BIT45" s="41"/>
      <c r="BIU45" s="41"/>
      <c r="BIV45" s="41"/>
      <c r="BIW45" s="41"/>
      <c r="BIX45" s="41"/>
      <c r="BIY45" s="41"/>
      <c r="BIZ45" s="41"/>
      <c r="BJA45" s="41"/>
      <c r="BJB45" s="41"/>
      <c r="BJC45" s="41"/>
      <c r="BJD45" s="41"/>
      <c r="BJE45" s="41"/>
      <c r="BJF45" s="41"/>
      <c r="BJG45" s="41"/>
      <c r="BJH45" s="41"/>
      <c r="BJI45" s="41"/>
      <c r="BJJ45" s="41"/>
      <c r="BJK45" s="41"/>
      <c r="BJL45" s="41"/>
      <c r="BJM45" s="41"/>
      <c r="BJN45" s="41"/>
      <c r="BJO45" s="41"/>
      <c r="BJP45" s="41"/>
      <c r="BJQ45" s="41"/>
      <c r="BJR45" s="41"/>
      <c r="BJS45" s="41"/>
      <c r="BJT45" s="41"/>
      <c r="BJU45" s="41"/>
      <c r="BJV45" s="41"/>
      <c r="BJW45" s="41"/>
      <c r="BJX45" s="41"/>
      <c r="BJY45" s="41"/>
      <c r="BJZ45" s="41"/>
      <c r="BKA45" s="41"/>
      <c r="BKB45" s="41"/>
      <c r="BKC45" s="41"/>
      <c r="BKD45" s="41"/>
      <c r="BKE45" s="41"/>
      <c r="BKF45" s="41"/>
      <c r="BKG45" s="41"/>
      <c r="BKH45" s="41"/>
      <c r="BKI45" s="41"/>
      <c r="BKJ45" s="41"/>
      <c r="BKK45" s="41"/>
      <c r="BKL45" s="41"/>
      <c r="BKM45" s="41"/>
      <c r="BKN45" s="41"/>
      <c r="BKO45" s="41"/>
      <c r="BKP45" s="41"/>
      <c r="BKQ45" s="41"/>
      <c r="BKR45" s="41"/>
      <c r="BKS45" s="41"/>
      <c r="BKT45" s="41"/>
      <c r="BKU45" s="41"/>
      <c r="BKV45" s="41"/>
      <c r="BKW45" s="41"/>
      <c r="BKX45" s="41"/>
      <c r="BKY45" s="41"/>
      <c r="BKZ45" s="41"/>
      <c r="BLA45" s="41"/>
      <c r="BLB45" s="41"/>
      <c r="BLC45" s="41"/>
      <c r="BLD45" s="41"/>
      <c r="BLE45" s="41"/>
      <c r="BLF45" s="41"/>
      <c r="BLG45" s="41"/>
      <c r="BLH45" s="41"/>
      <c r="BLI45" s="41"/>
      <c r="BLJ45" s="41"/>
      <c r="BLK45" s="41"/>
      <c r="BLL45" s="41"/>
      <c r="BLM45" s="41"/>
      <c r="BLN45" s="41"/>
      <c r="BLO45" s="41"/>
      <c r="BLP45" s="41"/>
      <c r="BLQ45" s="41"/>
      <c r="BLR45" s="41"/>
      <c r="BLS45" s="41"/>
      <c r="BLT45" s="41"/>
      <c r="BLU45" s="41"/>
      <c r="BLV45" s="41"/>
      <c r="BLW45" s="41"/>
      <c r="BLX45" s="41"/>
      <c r="BLY45" s="41"/>
      <c r="BLZ45" s="41"/>
      <c r="BMA45" s="41"/>
      <c r="BMB45" s="41"/>
      <c r="BMC45" s="41"/>
      <c r="BMD45" s="41"/>
      <c r="BME45" s="41"/>
      <c r="BMF45" s="41"/>
      <c r="BMG45" s="41"/>
      <c r="BMH45" s="41"/>
      <c r="BMI45" s="41"/>
      <c r="BMJ45" s="41"/>
      <c r="BMK45" s="41"/>
      <c r="BML45" s="41"/>
      <c r="BMM45" s="41"/>
      <c r="BMN45" s="41"/>
      <c r="BMO45" s="41"/>
      <c r="BMP45" s="41"/>
      <c r="BMQ45" s="41"/>
      <c r="BMR45" s="41"/>
      <c r="BMS45" s="41"/>
      <c r="BMT45" s="41"/>
      <c r="BMU45" s="41"/>
      <c r="BMV45" s="41"/>
      <c r="BMW45" s="41"/>
      <c r="BMX45" s="41"/>
      <c r="BMY45" s="41"/>
      <c r="BMZ45" s="41"/>
      <c r="BNA45" s="41"/>
      <c r="BNB45" s="41"/>
      <c r="BNC45" s="41"/>
      <c r="BND45" s="41"/>
      <c r="BNE45" s="41"/>
      <c r="BNF45" s="41"/>
      <c r="BNG45" s="41"/>
      <c r="BNH45" s="41"/>
      <c r="BNI45" s="41"/>
      <c r="BNJ45" s="41"/>
      <c r="BNK45" s="41"/>
      <c r="BNL45" s="41"/>
      <c r="BNM45" s="41"/>
      <c r="BNN45" s="41"/>
      <c r="BNO45" s="41"/>
      <c r="BNP45" s="41"/>
      <c r="BNQ45" s="41"/>
      <c r="BNR45" s="41"/>
      <c r="BNS45" s="41"/>
      <c r="BNT45" s="41"/>
      <c r="BNU45" s="41"/>
      <c r="BNV45" s="41"/>
      <c r="BNW45" s="41"/>
      <c r="BNX45" s="41"/>
      <c r="BNY45" s="41"/>
      <c r="BNZ45" s="41"/>
      <c r="BOA45" s="41"/>
      <c r="BOB45" s="41"/>
      <c r="BOC45" s="41"/>
      <c r="BOD45" s="41"/>
      <c r="BOE45" s="41"/>
      <c r="BOF45" s="41"/>
      <c r="BOG45" s="41"/>
      <c r="BOH45" s="41"/>
      <c r="BOI45" s="41"/>
      <c r="BOJ45" s="41"/>
      <c r="BOK45" s="41"/>
      <c r="BOL45" s="41"/>
      <c r="BOM45" s="41"/>
      <c r="BON45" s="41"/>
      <c r="BOO45" s="41"/>
      <c r="BOP45" s="41"/>
      <c r="BOQ45" s="41"/>
      <c r="BOR45" s="41"/>
      <c r="BOS45" s="41"/>
      <c r="BOT45" s="41"/>
      <c r="BOU45" s="41"/>
      <c r="BOV45" s="41"/>
      <c r="BOW45" s="41"/>
      <c r="BOX45" s="41"/>
      <c r="BOY45" s="41"/>
      <c r="BOZ45" s="41"/>
      <c r="BPA45" s="41"/>
      <c r="BPB45" s="41"/>
      <c r="BPC45" s="41"/>
      <c r="BPD45" s="41"/>
      <c r="BPE45" s="41"/>
      <c r="BPF45" s="41"/>
      <c r="BPG45" s="41"/>
      <c r="BPH45" s="41"/>
      <c r="BPI45" s="41"/>
      <c r="BPJ45" s="41"/>
      <c r="BPK45" s="41"/>
      <c r="BPL45" s="41"/>
      <c r="BPM45" s="41"/>
      <c r="BPN45" s="41"/>
      <c r="BPO45" s="41"/>
      <c r="BPP45" s="41"/>
      <c r="BPQ45" s="41"/>
      <c r="BPR45" s="41"/>
      <c r="BPS45" s="41"/>
      <c r="BPT45" s="41"/>
      <c r="BPU45" s="41"/>
      <c r="BPV45" s="41"/>
      <c r="BPW45" s="41"/>
      <c r="BPX45" s="41"/>
      <c r="BPY45" s="41"/>
      <c r="BPZ45" s="41"/>
      <c r="BQA45" s="41"/>
      <c r="BQB45" s="41"/>
      <c r="BQC45" s="41"/>
      <c r="BQD45" s="41"/>
      <c r="BQE45" s="41"/>
      <c r="BQF45" s="41"/>
      <c r="BQG45" s="41"/>
      <c r="BQH45" s="41"/>
      <c r="BQI45" s="41"/>
      <c r="BQJ45" s="41"/>
      <c r="BQK45" s="41"/>
      <c r="BQL45" s="41"/>
      <c r="BQM45" s="41"/>
      <c r="BQN45" s="41"/>
      <c r="BQO45" s="41"/>
      <c r="BQP45" s="41"/>
      <c r="BQQ45" s="41"/>
      <c r="BQR45" s="41"/>
      <c r="BQS45" s="41"/>
      <c r="BQT45" s="41"/>
      <c r="BQU45" s="41"/>
      <c r="BQV45" s="41"/>
      <c r="BQW45" s="41"/>
      <c r="BQX45" s="41"/>
      <c r="BQY45" s="41"/>
      <c r="BQZ45" s="41"/>
      <c r="BRA45" s="41"/>
      <c r="BRB45" s="41"/>
      <c r="BRC45" s="41"/>
      <c r="BRD45" s="41"/>
      <c r="BRE45" s="41"/>
      <c r="BRF45" s="41"/>
      <c r="BRG45" s="41"/>
      <c r="BRH45" s="41"/>
      <c r="BRI45" s="41"/>
      <c r="BRJ45" s="41"/>
      <c r="BRK45" s="41"/>
      <c r="BRL45" s="41"/>
      <c r="BRM45" s="41"/>
      <c r="BRN45" s="41"/>
      <c r="BRO45" s="41"/>
      <c r="BRP45" s="41"/>
      <c r="BRQ45" s="41"/>
      <c r="BRR45" s="41"/>
      <c r="BRS45" s="41"/>
      <c r="BRT45" s="41"/>
      <c r="BRU45" s="41"/>
      <c r="BRV45" s="41"/>
      <c r="BRW45" s="41"/>
      <c r="BRX45" s="41"/>
      <c r="BRY45" s="41"/>
      <c r="BRZ45" s="41"/>
      <c r="BSA45" s="41"/>
      <c r="BSB45" s="41"/>
      <c r="BSC45" s="41"/>
      <c r="BSD45" s="41"/>
      <c r="BSE45" s="41"/>
      <c r="BSF45" s="41"/>
      <c r="BSG45" s="41"/>
      <c r="BSH45" s="41"/>
      <c r="BSI45" s="41"/>
      <c r="BSJ45" s="41"/>
      <c r="BSK45" s="41"/>
      <c r="BSL45" s="41"/>
      <c r="BSM45" s="41"/>
      <c r="BSN45" s="41"/>
      <c r="BSO45" s="41"/>
      <c r="BSP45" s="41"/>
      <c r="BSQ45" s="41"/>
      <c r="BSR45" s="41"/>
      <c r="BSS45" s="41"/>
      <c r="BST45" s="41"/>
      <c r="BSU45" s="41"/>
      <c r="BSV45" s="41"/>
      <c r="BSW45" s="41"/>
      <c r="BSX45" s="41"/>
      <c r="BSY45" s="41"/>
      <c r="BSZ45" s="41"/>
      <c r="BTA45" s="41"/>
      <c r="BTB45" s="41"/>
      <c r="BTC45" s="41"/>
      <c r="BTD45" s="41"/>
      <c r="BTE45" s="41"/>
      <c r="BTF45" s="41"/>
      <c r="BTG45" s="41"/>
      <c r="BTH45" s="41"/>
      <c r="BTI45" s="41"/>
      <c r="BTJ45" s="41"/>
      <c r="BTK45" s="41"/>
      <c r="BTL45" s="41"/>
      <c r="BTM45" s="41"/>
      <c r="BTN45" s="41"/>
      <c r="BTO45" s="41"/>
      <c r="BTP45" s="41"/>
      <c r="BTQ45" s="41"/>
      <c r="BTR45" s="41"/>
      <c r="BTS45" s="41"/>
      <c r="BTT45" s="41"/>
      <c r="BTU45" s="41"/>
      <c r="BTV45" s="41"/>
      <c r="BTW45" s="41"/>
      <c r="BTX45" s="41"/>
      <c r="BTY45" s="41"/>
      <c r="BTZ45" s="41"/>
      <c r="BUA45" s="41"/>
      <c r="BUB45" s="41"/>
      <c r="BUC45" s="41"/>
      <c r="BUD45" s="41"/>
      <c r="BUE45" s="41"/>
      <c r="BUF45" s="41"/>
      <c r="BUG45" s="41"/>
      <c r="BUH45" s="41"/>
      <c r="BUI45" s="41"/>
      <c r="BUJ45" s="41"/>
      <c r="BUK45" s="41"/>
      <c r="BUL45" s="41"/>
      <c r="BUM45" s="41"/>
      <c r="BUN45" s="41"/>
      <c r="BUO45" s="41"/>
      <c r="BUP45" s="41"/>
      <c r="BUQ45" s="41"/>
      <c r="BUR45" s="41"/>
      <c r="BUS45" s="41"/>
      <c r="BUT45" s="41"/>
      <c r="BUU45" s="41"/>
      <c r="BUV45" s="41"/>
      <c r="BUW45" s="41"/>
      <c r="BUX45" s="41"/>
      <c r="BUY45" s="41"/>
      <c r="BUZ45" s="41"/>
      <c r="BVA45" s="41"/>
      <c r="BVB45" s="41"/>
      <c r="BVC45" s="41"/>
      <c r="BVD45" s="41"/>
      <c r="BVE45" s="41"/>
      <c r="BVF45" s="41"/>
      <c r="BVG45" s="41"/>
      <c r="BVH45" s="41"/>
      <c r="BVI45" s="41"/>
      <c r="BVJ45" s="41"/>
      <c r="BVK45" s="41"/>
      <c r="BVL45" s="41"/>
      <c r="BVM45" s="41"/>
      <c r="BVN45" s="41"/>
      <c r="BVO45" s="41"/>
      <c r="BVP45" s="41"/>
      <c r="BVQ45" s="41"/>
      <c r="BVR45" s="41"/>
      <c r="BVS45" s="41"/>
      <c r="BVT45" s="41"/>
      <c r="BVU45" s="41"/>
      <c r="BVV45" s="41"/>
      <c r="BVW45" s="41"/>
      <c r="BVX45" s="41"/>
      <c r="BVY45" s="41"/>
      <c r="BVZ45" s="41"/>
      <c r="BWA45" s="41"/>
      <c r="BWB45" s="41"/>
      <c r="BWC45" s="41"/>
      <c r="BWD45" s="41"/>
      <c r="BWE45" s="41"/>
      <c r="BWF45" s="41"/>
      <c r="BWG45" s="41"/>
      <c r="BWH45" s="41"/>
      <c r="BWI45" s="41"/>
      <c r="BWJ45" s="41"/>
      <c r="BWK45" s="41"/>
      <c r="BWL45" s="41"/>
      <c r="BWM45" s="41"/>
      <c r="BWN45" s="41"/>
      <c r="BWO45" s="41"/>
      <c r="BWP45" s="41"/>
      <c r="BWQ45" s="41"/>
      <c r="BWR45" s="41"/>
      <c r="BWS45" s="41"/>
      <c r="BWT45" s="41"/>
      <c r="BWU45" s="41"/>
      <c r="BWV45" s="41"/>
      <c r="BWW45" s="41"/>
      <c r="BWX45" s="41"/>
      <c r="BWY45" s="41"/>
      <c r="BWZ45" s="41"/>
      <c r="BXA45" s="41"/>
      <c r="BXB45" s="41"/>
      <c r="BXC45" s="41"/>
      <c r="BXD45" s="41"/>
      <c r="BXE45" s="41"/>
      <c r="BXF45" s="41"/>
      <c r="BXG45" s="41"/>
      <c r="BXH45" s="41"/>
      <c r="BXI45" s="41"/>
      <c r="BXJ45" s="41"/>
      <c r="BXK45" s="41"/>
      <c r="BXL45" s="41"/>
      <c r="BXM45" s="41"/>
      <c r="BXN45" s="41"/>
      <c r="BXO45" s="41"/>
      <c r="BXP45" s="41"/>
      <c r="BXQ45" s="41"/>
      <c r="BXR45" s="41"/>
      <c r="BXS45" s="41"/>
      <c r="BXT45" s="41"/>
      <c r="BXU45" s="41"/>
      <c r="BXV45" s="41"/>
      <c r="BXW45" s="41"/>
      <c r="BXX45" s="41"/>
      <c r="BXY45" s="41"/>
      <c r="BXZ45" s="41"/>
      <c r="BYA45" s="41"/>
      <c r="BYB45" s="41"/>
      <c r="BYC45" s="41"/>
      <c r="BYD45" s="41"/>
      <c r="BYE45" s="41"/>
      <c r="BYF45" s="41"/>
      <c r="BYG45" s="41"/>
      <c r="BYH45" s="41"/>
      <c r="BYI45" s="41"/>
      <c r="BYJ45" s="41"/>
      <c r="BYK45" s="41"/>
      <c r="BYL45" s="41"/>
      <c r="BYM45" s="41"/>
      <c r="BYN45" s="41"/>
      <c r="BYO45" s="41"/>
      <c r="BYP45" s="41"/>
      <c r="BYQ45" s="41"/>
      <c r="BYR45" s="41"/>
      <c r="BYS45" s="41"/>
      <c r="BYT45" s="41"/>
      <c r="BYU45" s="41"/>
      <c r="BYV45" s="41"/>
      <c r="BYW45" s="41"/>
      <c r="BYX45" s="41"/>
      <c r="BYY45" s="41"/>
      <c r="BYZ45" s="41"/>
      <c r="BZA45" s="41"/>
      <c r="BZB45" s="41"/>
      <c r="BZC45" s="41"/>
      <c r="BZD45" s="41"/>
      <c r="BZE45" s="41"/>
      <c r="BZF45" s="41"/>
      <c r="BZG45" s="41"/>
      <c r="BZH45" s="41"/>
      <c r="BZI45" s="41"/>
      <c r="BZJ45" s="41"/>
      <c r="BZK45" s="41"/>
      <c r="BZL45" s="41"/>
      <c r="BZM45" s="41"/>
      <c r="BZN45" s="41"/>
      <c r="BZO45" s="41"/>
      <c r="BZP45" s="41"/>
      <c r="BZQ45" s="41"/>
      <c r="BZR45" s="41"/>
      <c r="BZS45" s="41"/>
      <c r="BZT45" s="41"/>
      <c r="BZU45" s="41"/>
      <c r="BZV45" s="41"/>
      <c r="BZW45" s="41"/>
      <c r="BZX45" s="41"/>
      <c r="BZY45" s="41"/>
      <c r="BZZ45" s="41"/>
      <c r="CAA45" s="41"/>
      <c r="CAB45" s="41"/>
      <c r="CAC45" s="41"/>
      <c r="CAD45" s="41"/>
      <c r="CAE45" s="41"/>
      <c r="CAF45" s="41"/>
      <c r="CAG45" s="41"/>
      <c r="CAH45" s="41"/>
      <c r="CAI45" s="41"/>
      <c r="CAJ45" s="41"/>
      <c r="CAK45" s="41"/>
      <c r="CAL45" s="41"/>
      <c r="CAM45" s="41"/>
      <c r="CAN45" s="41"/>
      <c r="CAO45" s="41"/>
      <c r="CAP45" s="41"/>
      <c r="CAQ45" s="41"/>
      <c r="CAR45" s="41"/>
      <c r="CAS45" s="41"/>
      <c r="CAT45" s="41"/>
      <c r="CAU45" s="41"/>
      <c r="CAV45" s="41"/>
      <c r="CAW45" s="41"/>
      <c r="CAX45" s="41"/>
      <c r="CAY45" s="41"/>
      <c r="CAZ45" s="41"/>
      <c r="CBA45" s="41"/>
      <c r="CBB45" s="41"/>
      <c r="CBC45" s="41"/>
      <c r="CBD45" s="41"/>
      <c r="CBE45" s="41"/>
      <c r="CBF45" s="41"/>
      <c r="CBG45" s="41"/>
      <c r="CBH45" s="41"/>
      <c r="CBI45" s="41"/>
      <c r="CBJ45" s="41"/>
      <c r="CBK45" s="41"/>
      <c r="CBL45" s="41"/>
      <c r="CBM45" s="41"/>
      <c r="CBN45" s="41"/>
      <c r="CBO45" s="41"/>
      <c r="CBP45" s="41"/>
      <c r="CBQ45" s="41"/>
      <c r="CBR45" s="41"/>
      <c r="CBS45" s="41"/>
      <c r="CBT45" s="41"/>
      <c r="CBU45" s="41"/>
      <c r="CBV45" s="41"/>
      <c r="CBW45" s="41"/>
      <c r="CBX45" s="41"/>
      <c r="CBY45" s="41"/>
      <c r="CBZ45" s="41"/>
      <c r="CCA45" s="41"/>
      <c r="CCB45" s="41"/>
      <c r="CCC45" s="41"/>
      <c r="CCD45" s="41"/>
      <c r="CCE45" s="41"/>
      <c r="CCF45" s="41"/>
      <c r="CCG45" s="41"/>
      <c r="CCH45" s="41"/>
      <c r="CCI45" s="41"/>
      <c r="CCJ45" s="41"/>
      <c r="CCK45" s="41"/>
      <c r="CCL45" s="41"/>
      <c r="CCM45" s="41"/>
      <c r="CCN45" s="41"/>
      <c r="CCO45" s="41"/>
      <c r="CCP45" s="41"/>
      <c r="CCQ45" s="41"/>
      <c r="CCR45" s="41"/>
      <c r="CCS45" s="41"/>
      <c r="CCT45" s="41"/>
      <c r="CCU45" s="41"/>
      <c r="CCV45" s="41"/>
      <c r="CCW45" s="41"/>
      <c r="CCX45" s="41"/>
      <c r="CCY45" s="41"/>
      <c r="CCZ45" s="41"/>
      <c r="CDA45" s="41"/>
      <c r="CDB45" s="41"/>
      <c r="CDC45" s="41"/>
      <c r="CDD45" s="41"/>
      <c r="CDE45" s="41"/>
      <c r="CDF45" s="41"/>
      <c r="CDG45" s="41"/>
      <c r="CDH45" s="41"/>
      <c r="CDI45" s="41"/>
      <c r="CDJ45" s="41"/>
      <c r="CDK45" s="41"/>
      <c r="CDL45" s="41"/>
      <c r="CDM45" s="41"/>
      <c r="CDN45" s="41"/>
      <c r="CDO45" s="41"/>
      <c r="CDP45" s="41"/>
      <c r="CDQ45" s="41"/>
      <c r="CDR45" s="41"/>
      <c r="CDS45" s="41"/>
      <c r="CDT45" s="41"/>
      <c r="CDU45" s="41"/>
      <c r="CDV45" s="41"/>
      <c r="CDW45" s="41"/>
      <c r="CDX45" s="41"/>
      <c r="CDY45" s="41"/>
      <c r="CDZ45" s="41"/>
      <c r="CEA45" s="41"/>
      <c r="CEB45" s="41"/>
      <c r="CEC45" s="41"/>
      <c r="CED45" s="41"/>
      <c r="CEE45" s="41"/>
      <c r="CEF45" s="41"/>
      <c r="CEG45" s="41"/>
      <c r="CEH45" s="41"/>
      <c r="CEI45" s="41"/>
      <c r="CEJ45" s="41"/>
      <c r="CEK45" s="41"/>
      <c r="CEL45" s="41"/>
      <c r="CEM45" s="41"/>
      <c r="CEN45" s="41"/>
      <c r="CEO45" s="41"/>
      <c r="CEP45" s="41"/>
      <c r="CEQ45" s="41"/>
      <c r="CER45" s="41"/>
      <c r="CES45" s="41"/>
      <c r="CET45" s="41"/>
      <c r="CEU45" s="41"/>
      <c r="CEV45" s="41"/>
      <c r="CEW45" s="41"/>
      <c r="CEX45" s="41"/>
      <c r="CEY45" s="41"/>
      <c r="CEZ45" s="41"/>
      <c r="CFA45" s="41"/>
      <c r="CFB45" s="41"/>
      <c r="CFC45" s="41"/>
      <c r="CFD45" s="41"/>
      <c r="CFE45" s="41"/>
      <c r="CFF45" s="41"/>
      <c r="CFG45" s="41"/>
      <c r="CFH45" s="41"/>
      <c r="CFI45" s="41"/>
      <c r="CFJ45" s="41"/>
      <c r="CFK45" s="41"/>
      <c r="CFL45" s="41"/>
      <c r="CFM45" s="41"/>
      <c r="CFN45" s="41"/>
      <c r="CFO45" s="41"/>
      <c r="CFP45" s="41"/>
      <c r="CFQ45" s="41"/>
      <c r="CFR45" s="41"/>
      <c r="CFS45" s="41"/>
      <c r="CFT45" s="41"/>
      <c r="CFU45" s="41"/>
      <c r="CFV45" s="41"/>
      <c r="CFW45" s="41"/>
      <c r="CFX45" s="41"/>
      <c r="CFY45" s="41"/>
      <c r="CFZ45" s="41"/>
      <c r="CGA45" s="41"/>
      <c r="CGB45" s="41"/>
      <c r="CGC45" s="41"/>
      <c r="CGD45" s="41"/>
      <c r="CGE45" s="41"/>
      <c r="CGF45" s="41"/>
      <c r="CGG45" s="41"/>
      <c r="CGH45" s="41"/>
      <c r="CGI45" s="41"/>
      <c r="CGJ45" s="41"/>
      <c r="CGK45" s="41"/>
      <c r="CGL45" s="41"/>
      <c r="CGM45" s="41"/>
      <c r="CGN45" s="41"/>
      <c r="CGO45" s="41"/>
      <c r="CGP45" s="41"/>
      <c r="CGQ45" s="41"/>
      <c r="CGR45" s="41"/>
      <c r="CGS45" s="41"/>
      <c r="CGT45" s="41"/>
      <c r="CGU45" s="41"/>
      <c r="CGV45" s="41"/>
      <c r="CGW45" s="41"/>
      <c r="CGX45" s="41"/>
      <c r="CGY45" s="41"/>
      <c r="CGZ45" s="41"/>
      <c r="CHA45" s="41"/>
      <c r="CHB45" s="41"/>
      <c r="CHC45" s="41"/>
      <c r="CHD45" s="41"/>
      <c r="CHE45" s="41"/>
      <c r="CHF45" s="41"/>
      <c r="CHG45" s="41"/>
      <c r="CHH45" s="41"/>
      <c r="CHI45" s="41"/>
      <c r="CHJ45" s="41"/>
      <c r="CHK45" s="41"/>
      <c r="CHL45" s="41"/>
      <c r="CHM45" s="41"/>
      <c r="CHN45" s="41"/>
      <c r="CHO45" s="41"/>
      <c r="CHP45" s="41"/>
      <c r="CHQ45" s="41"/>
      <c r="CHR45" s="41"/>
      <c r="CHS45" s="41"/>
      <c r="CHT45" s="41"/>
      <c r="CHU45" s="41"/>
      <c r="CHV45" s="41"/>
      <c r="CHW45" s="41"/>
      <c r="CHX45" s="41"/>
      <c r="CHY45" s="41"/>
      <c r="CHZ45" s="41"/>
      <c r="CIA45" s="41"/>
      <c r="CIB45" s="41"/>
      <c r="CIC45" s="41"/>
      <c r="CID45" s="41"/>
      <c r="CIE45" s="41"/>
      <c r="CIF45" s="41"/>
      <c r="CIG45" s="41"/>
      <c r="CIH45" s="41"/>
      <c r="CII45" s="41"/>
      <c r="CIJ45" s="41"/>
      <c r="CIK45" s="41"/>
      <c r="CIL45" s="41"/>
      <c r="CIM45" s="41"/>
      <c r="CIN45" s="41"/>
      <c r="CIO45" s="41"/>
      <c r="CIP45" s="41"/>
      <c r="CIQ45" s="41"/>
      <c r="CIR45" s="41"/>
      <c r="CIS45" s="41"/>
      <c r="CIT45" s="41"/>
      <c r="CIU45" s="41"/>
      <c r="CIV45" s="41"/>
      <c r="CIW45" s="41"/>
      <c r="CIX45" s="41"/>
      <c r="CIY45" s="41"/>
      <c r="CIZ45" s="41"/>
      <c r="CJA45" s="41"/>
      <c r="CJB45" s="41"/>
      <c r="CJC45" s="41"/>
      <c r="CJD45" s="41"/>
      <c r="CJE45" s="41"/>
      <c r="CJF45" s="41"/>
      <c r="CJG45" s="41"/>
      <c r="CJH45" s="41"/>
      <c r="CJI45" s="41"/>
      <c r="CJJ45" s="41"/>
      <c r="CJK45" s="41"/>
      <c r="CJL45" s="41"/>
      <c r="CJM45" s="41"/>
      <c r="CJN45" s="41"/>
      <c r="CJO45" s="41"/>
      <c r="CJP45" s="41"/>
      <c r="CJQ45" s="41"/>
      <c r="CJR45" s="41"/>
      <c r="CJS45" s="41"/>
      <c r="CJT45" s="41"/>
      <c r="CJU45" s="41"/>
      <c r="CJV45" s="41"/>
      <c r="CJW45" s="41"/>
      <c r="CJX45" s="41"/>
      <c r="CJY45" s="41"/>
      <c r="CJZ45" s="41"/>
      <c r="CKA45" s="41"/>
      <c r="CKB45" s="41"/>
      <c r="CKC45" s="41"/>
      <c r="CKD45" s="41"/>
      <c r="CKE45" s="41"/>
      <c r="CKF45" s="41"/>
      <c r="CKG45" s="41"/>
      <c r="CKH45" s="41"/>
      <c r="CKI45" s="41"/>
      <c r="CKJ45" s="41"/>
      <c r="CKK45" s="41"/>
      <c r="CKL45" s="41"/>
      <c r="CKM45" s="41"/>
      <c r="CKN45" s="41"/>
      <c r="CKO45" s="41"/>
      <c r="CKP45" s="41"/>
      <c r="CKQ45" s="41"/>
      <c r="CKR45" s="41"/>
      <c r="CKS45" s="41"/>
      <c r="CKT45" s="41"/>
      <c r="CKU45" s="41"/>
      <c r="CKV45" s="41"/>
      <c r="CKW45" s="41"/>
      <c r="CKX45" s="41"/>
      <c r="CKY45" s="41"/>
      <c r="CKZ45" s="41"/>
      <c r="CLA45" s="41"/>
      <c r="CLB45" s="41"/>
      <c r="CLC45" s="41"/>
      <c r="CLD45" s="41"/>
      <c r="CLE45" s="41"/>
      <c r="CLF45" s="41"/>
      <c r="CLG45" s="41"/>
      <c r="CLH45" s="41"/>
      <c r="CLI45" s="41"/>
      <c r="CLJ45" s="41"/>
      <c r="CLK45" s="41"/>
      <c r="CLL45" s="41"/>
      <c r="CLM45" s="41"/>
      <c r="CLN45" s="41"/>
      <c r="CLO45" s="41"/>
      <c r="CLP45" s="41"/>
      <c r="CLQ45" s="41"/>
      <c r="CLR45" s="41"/>
      <c r="CLS45" s="41"/>
      <c r="CLT45" s="41"/>
      <c r="CLU45" s="41"/>
      <c r="CLV45" s="41"/>
      <c r="CLW45" s="41"/>
      <c r="CLX45" s="41"/>
      <c r="CLY45" s="41"/>
      <c r="CLZ45" s="41"/>
      <c r="CMA45" s="41"/>
      <c r="CMB45" s="41"/>
      <c r="CMC45" s="41"/>
      <c r="CMD45" s="41"/>
      <c r="CME45" s="41"/>
      <c r="CMF45" s="41"/>
      <c r="CMG45" s="41"/>
      <c r="CMH45" s="41"/>
      <c r="CMI45" s="41"/>
      <c r="CMJ45" s="41"/>
      <c r="CMK45" s="41"/>
      <c r="CML45" s="41"/>
      <c r="CMM45" s="41"/>
      <c r="CMN45" s="41"/>
      <c r="CMO45" s="41"/>
      <c r="CMP45" s="41"/>
      <c r="CMQ45" s="41"/>
      <c r="CMR45" s="41"/>
      <c r="CMS45" s="41"/>
      <c r="CMT45" s="41"/>
      <c r="CMU45" s="41"/>
      <c r="CMV45" s="41"/>
      <c r="CMW45" s="41"/>
      <c r="CMX45" s="41"/>
      <c r="CMY45" s="41"/>
      <c r="CMZ45" s="41"/>
      <c r="CNA45" s="41"/>
      <c r="CNB45" s="41"/>
      <c r="CNC45" s="41"/>
      <c r="CND45" s="41"/>
      <c r="CNE45" s="41"/>
      <c r="CNF45" s="41"/>
      <c r="CNG45" s="41"/>
      <c r="CNH45" s="41"/>
      <c r="CNI45" s="41"/>
      <c r="CNJ45" s="41"/>
      <c r="CNK45" s="41"/>
      <c r="CNL45" s="41"/>
      <c r="CNM45" s="41"/>
      <c r="CNN45" s="41"/>
      <c r="CNO45" s="41"/>
      <c r="CNP45" s="41"/>
      <c r="CNQ45" s="41"/>
      <c r="CNR45" s="41"/>
      <c r="CNS45" s="41"/>
      <c r="CNT45" s="41"/>
      <c r="CNU45" s="41"/>
      <c r="CNV45" s="41"/>
      <c r="CNW45" s="41"/>
      <c r="CNX45" s="41"/>
      <c r="CNY45" s="41"/>
      <c r="CNZ45" s="41"/>
      <c r="COA45" s="41"/>
      <c r="COB45" s="41"/>
      <c r="COC45" s="41"/>
      <c r="COD45" s="41"/>
      <c r="COE45" s="41"/>
      <c r="COF45" s="41"/>
      <c r="COG45" s="41"/>
      <c r="COH45" s="41"/>
      <c r="COI45" s="41"/>
      <c r="COJ45" s="41"/>
      <c r="COK45" s="41"/>
      <c r="COL45" s="41"/>
      <c r="COM45" s="41"/>
      <c r="CON45" s="41"/>
      <c r="COO45" s="41"/>
      <c r="COP45" s="41"/>
      <c r="COQ45" s="41"/>
      <c r="COR45" s="41"/>
      <c r="COS45" s="41"/>
      <c r="COT45" s="41"/>
      <c r="COU45" s="41"/>
      <c r="COV45" s="41"/>
      <c r="COW45" s="41"/>
      <c r="COX45" s="41"/>
      <c r="COY45" s="41"/>
      <c r="COZ45" s="41"/>
      <c r="CPA45" s="41"/>
      <c r="CPB45" s="41"/>
      <c r="CPC45" s="41"/>
      <c r="CPD45" s="41"/>
      <c r="CPE45" s="41"/>
      <c r="CPF45" s="41"/>
      <c r="CPG45" s="41"/>
      <c r="CPH45" s="41"/>
      <c r="CPI45" s="41"/>
      <c r="CPJ45" s="41"/>
      <c r="CPK45" s="41"/>
      <c r="CPL45" s="41"/>
      <c r="CPM45" s="41"/>
      <c r="CPN45" s="41"/>
      <c r="CPO45" s="41"/>
      <c r="CPP45" s="41"/>
      <c r="CPQ45" s="41"/>
      <c r="CPR45" s="41"/>
      <c r="CPS45" s="41"/>
      <c r="CPT45" s="41"/>
      <c r="CPU45" s="41"/>
      <c r="CPV45" s="41"/>
      <c r="CPW45" s="41"/>
      <c r="CPX45" s="41"/>
      <c r="CPY45" s="41"/>
      <c r="CPZ45" s="41"/>
      <c r="CQA45" s="41"/>
      <c r="CQB45" s="41"/>
      <c r="CQC45" s="41"/>
      <c r="CQD45" s="41"/>
      <c r="CQE45" s="41"/>
      <c r="CQF45" s="41"/>
      <c r="CQG45" s="41"/>
      <c r="CQH45" s="41"/>
      <c r="CQI45" s="41"/>
      <c r="CQJ45" s="41"/>
      <c r="CQK45" s="41"/>
      <c r="CQL45" s="41"/>
      <c r="CQM45" s="41"/>
      <c r="CQN45" s="41"/>
      <c r="CQO45" s="41"/>
      <c r="CQP45" s="41"/>
      <c r="CQQ45" s="41"/>
      <c r="CQR45" s="41"/>
      <c r="CQS45" s="41"/>
      <c r="CQT45" s="41"/>
      <c r="CQU45" s="41"/>
      <c r="CQV45" s="41"/>
      <c r="CQW45" s="41"/>
      <c r="CQX45" s="41"/>
      <c r="CQY45" s="41"/>
      <c r="CQZ45" s="41"/>
      <c r="CRA45" s="41"/>
      <c r="CRB45" s="41"/>
      <c r="CRC45" s="41"/>
      <c r="CRD45" s="41"/>
      <c r="CRE45" s="41"/>
      <c r="CRF45" s="41"/>
      <c r="CRG45" s="41"/>
      <c r="CRH45" s="41"/>
      <c r="CRI45" s="41"/>
      <c r="CRJ45" s="41"/>
      <c r="CRK45" s="41"/>
      <c r="CRL45" s="41"/>
      <c r="CRM45" s="41"/>
      <c r="CRN45" s="41"/>
      <c r="CRO45" s="41"/>
      <c r="CRP45" s="41"/>
      <c r="CRQ45" s="41"/>
      <c r="CRR45" s="41"/>
      <c r="CRS45" s="41"/>
      <c r="CRT45" s="41"/>
      <c r="CRU45" s="41"/>
      <c r="CRV45" s="41"/>
      <c r="CRW45" s="41"/>
      <c r="CRX45" s="41"/>
      <c r="CRY45" s="41"/>
      <c r="CRZ45" s="41"/>
      <c r="CSA45" s="41"/>
      <c r="CSB45" s="41"/>
      <c r="CSC45" s="41"/>
      <c r="CSD45" s="41"/>
      <c r="CSE45" s="41"/>
      <c r="CSF45" s="41"/>
      <c r="CSG45" s="41"/>
      <c r="CSH45" s="41"/>
      <c r="CSI45" s="41"/>
      <c r="CSJ45" s="41"/>
      <c r="CSK45" s="41"/>
      <c r="CSL45" s="41"/>
      <c r="CSM45" s="41"/>
      <c r="CSN45" s="41"/>
      <c r="CSO45" s="41"/>
      <c r="CSP45" s="41"/>
      <c r="CSQ45" s="41"/>
      <c r="CSR45" s="41"/>
      <c r="CSS45" s="41"/>
      <c r="CST45" s="41"/>
      <c r="CSU45" s="41"/>
      <c r="CSV45" s="41"/>
      <c r="CSW45" s="41"/>
      <c r="CSX45" s="41"/>
      <c r="CSY45" s="41"/>
      <c r="CSZ45" s="41"/>
      <c r="CTA45" s="41"/>
      <c r="CTB45" s="41"/>
      <c r="CTC45" s="41"/>
      <c r="CTD45" s="41"/>
      <c r="CTE45" s="41"/>
      <c r="CTF45" s="41"/>
      <c r="CTG45" s="41"/>
      <c r="CTH45" s="41"/>
      <c r="CTI45" s="41"/>
      <c r="CTJ45" s="41"/>
      <c r="CTK45" s="41"/>
      <c r="CTL45" s="41"/>
      <c r="CTM45" s="41"/>
      <c r="CTN45" s="41"/>
      <c r="CTO45" s="41"/>
      <c r="CTP45" s="41"/>
      <c r="CTQ45" s="41"/>
      <c r="CTR45" s="41"/>
      <c r="CTS45" s="41"/>
      <c r="CTT45" s="41"/>
      <c r="CTU45" s="41"/>
      <c r="CTV45" s="41"/>
      <c r="CTW45" s="41"/>
      <c r="CTX45" s="41"/>
      <c r="CTY45" s="41"/>
      <c r="CTZ45" s="41"/>
      <c r="CUA45" s="41"/>
      <c r="CUB45" s="41"/>
      <c r="CUC45" s="41"/>
      <c r="CUD45" s="41"/>
      <c r="CUE45" s="41"/>
      <c r="CUF45" s="41"/>
      <c r="CUG45" s="41"/>
      <c r="CUH45" s="41"/>
      <c r="CUI45" s="41"/>
      <c r="CUJ45" s="41"/>
      <c r="CUK45" s="41"/>
      <c r="CUL45" s="41"/>
      <c r="CUM45" s="41"/>
      <c r="CUN45" s="41"/>
      <c r="CUO45" s="41"/>
      <c r="CUP45" s="41"/>
      <c r="CUQ45" s="41"/>
      <c r="CUR45" s="41"/>
      <c r="CUS45" s="41"/>
      <c r="CUT45" s="41"/>
      <c r="CUU45" s="41"/>
      <c r="CUV45" s="41"/>
      <c r="CUW45" s="41"/>
      <c r="CUX45" s="41"/>
      <c r="CUY45" s="41"/>
      <c r="CUZ45" s="41"/>
      <c r="CVA45" s="41"/>
      <c r="CVB45" s="41"/>
      <c r="CVC45" s="41"/>
      <c r="CVD45" s="41"/>
      <c r="CVE45" s="41"/>
      <c r="CVF45" s="41"/>
      <c r="CVG45" s="41"/>
      <c r="CVH45" s="41"/>
      <c r="CVI45" s="41"/>
      <c r="CVJ45" s="41"/>
      <c r="CVK45" s="41"/>
      <c r="CVL45" s="41"/>
      <c r="CVM45" s="41"/>
      <c r="CVN45" s="41"/>
      <c r="CVO45" s="41"/>
      <c r="CVP45" s="41"/>
      <c r="CVQ45" s="41"/>
      <c r="CVR45" s="41"/>
      <c r="CVS45" s="41"/>
      <c r="CVT45" s="41"/>
      <c r="CVU45" s="41"/>
      <c r="CVV45" s="41"/>
      <c r="CVW45" s="41"/>
      <c r="CVX45" s="41"/>
      <c r="CVY45" s="41"/>
      <c r="CVZ45" s="41"/>
      <c r="CWA45" s="41"/>
      <c r="CWB45" s="41"/>
      <c r="CWC45" s="41"/>
      <c r="CWD45" s="41"/>
      <c r="CWE45" s="41"/>
      <c r="CWF45" s="41"/>
      <c r="CWG45" s="41"/>
      <c r="CWH45" s="41"/>
      <c r="CWI45" s="41"/>
      <c r="CWJ45" s="41"/>
      <c r="CWK45" s="41"/>
      <c r="CWL45" s="41"/>
      <c r="CWM45" s="41"/>
      <c r="CWN45" s="41"/>
      <c r="CWO45" s="41"/>
      <c r="CWP45" s="41"/>
      <c r="CWQ45" s="41"/>
      <c r="CWR45" s="41"/>
      <c r="CWS45" s="41"/>
      <c r="CWT45" s="41"/>
      <c r="CWU45" s="41"/>
      <c r="CWV45" s="41"/>
      <c r="CWW45" s="41"/>
      <c r="CWX45" s="41"/>
      <c r="CWY45" s="41"/>
      <c r="CWZ45" s="41"/>
      <c r="CXA45" s="41"/>
      <c r="CXB45" s="41"/>
      <c r="CXC45" s="41"/>
      <c r="CXD45" s="41"/>
      <c r="CXE45" s="41"/>
      <c r="CXF45" s="41"/>
      <c r="CXG45" s="41"/>
      <c r="CXH45" s="41"/>
      <c r="CXI45" s="41"/>
      <c r="CXJ45" s="41"/>
      <c r="CXK45" s="41"/>
      <c r="CXL45" s="41"/>
      <c r="CXM45" s="41"/>
      <c r="CXN45" s="41"/>
      <c r="CXO45" s="41"/>
      <c r="CXP45" s="41"/>
      <c r="CXQ45" s="41"/>
      <c r="CXR45" s="41"/>
      <c r="CXS45" s="41"/>
      <c r="CXT45" s="41"/>
      <c r="CXU45" s="41"/>
      <c r="CXV45" s="41"/>
      <c r="CXW45" s="41"/>
      <c r="CXX45" s="41"/>
      <c r="CXY45" s="41"/>
      <c r="CXZ45" s="41"/>
      <c r="CYA45" s="41"/>
      <c r="CYB45" s="41"/>
      <c r="CYC45" s="41"/>
      <c r="CYD45" s="41"/>
      <c r="CYE45" s="41"/>
      <c r="CYF45" s="41"/>
      <c r="CYG45" s="41"/>
      <c r="CYH45" s="41"/>
      <c r="CYI45" s="41"/>
      <c r="CYJ45" s="41"/>
      <c r="CYK45" s="41"/>
      <c r="CYL45" s="41"/>
      <c r="CYM45" s="41"/>
      <c r="CYN45" s="41"/>
      <c r="CYO45" s="41"/>
      <c r="CYP45" s="41"/>
      <c r="CYQ45" s="41"/>
      <c r="CYR45" s="41"/>
      <c r="CYS45" s="41"/>
      <c r="CYT45" s="41"/>
      <c r="CYU45" s="41"/>
      <c r="CYV45" s="41"/>
      <c r="CYW45" s="41"/>
      <c r="CYX45" s="41"/>
      <c r="CYY45" s="41"/>
      <c r="CYZ45" s="41"/>
      <c r="CZA45" s="41"/>
      <c r="CZB45" s="41"/>
      <c r="CZC45" s="41"/>
      <c r="CZD45" s="41"/>
      <c r="CZE45" s="41"/>
      <c r="CZF45" s="41"/>
      <c r="CZG45" s="41"/>
      <c r="CZH45" s="41"/>
      <c r="CZI45" s="41"/>
      <c r="CZJ45" s="41"/>
      <c r="CZK45" s="41"/>
      <c r="CZL45" s="41"/>
      <c r="CZM45" s="41"/>
      <c r="CZN45" s="41"/>
      <c r="CZO45" s="41"/>
      <c r="CZP45" s="41"/>
      <c r="CZQ45" s="41"/>
      <c r="CZR45" s="41"/>
      <c r="CZS45" s="41"/>
      <c r="CZT45" s="41"/>
      <c r="CZU45" s="41"/>
      <c r="CZV45" s="41"/>
      <c r="CZW45" s="41"/>
      <c r="CZX45" s="41"/>
      <c r="CZY45" s="41"/>
      <c r="CZZ45" s="41"/>
      <c r="DAA45" s="41"/>
      <c r="DAB45" s="41"/>
      <c r="DAC45" s="41"/>
      <c r="DAD45" s="41"/>
      <c r="DAE45" s="41"/>
      <c r="DAF45" s="41"/>
      <c r="DAG45" s="41"/>
      <c r="DAH45" s="41"/>
      <c r="DAI45" s="41"/>
      <c r="DAJ45" s="41"/>
      <c r="DAK45" s="41"/>
      <c r="DAL45" s="41"/>
      <c r="DAM45" s="41"/>
      <c r="DAN45" s="41"/>
      <c r="DAO45" s="41"/>
      <c r="DAP45" s="41"/>
      <c r="DAQ45" s="41"/>
      <c r="DAR45" s="41"/>
      <c r="DAS45" s="41"/>
      <c r="DAT45" s="41"/>
      <c r="DAU45" s="41"/>
      <c r="DAV45" s="41"/>
      <c r="DAW45" s="41"/>
      <c r="DAX45" s="41"/>
      <c r="DAY45" s="41"/>
      <c r="DAZ45" s="41"/>
      <c r="DBA45" s="41"/>
      <c r="DBB45" s="41"/>
      <c r="DBC45" s="41"/>
      <c r="DBD45" s="41"/>
      <c r="DBE45" s="41"/>
      <c r="DBF45" s="41"/>
      <c r="DBG45" s="41"/>
      <c r="DBH45" s="41"/>
      <c r="DBI45" s="41"/>
      <c r="DBJ45" s="41"/>
      <c r="DBK45" s="41"/>
      <c r="DBL45" s="41"/>
      <c r="DBM45" s="41"/>
      <c r="DBN45" s="41"/>
      <c r="DBO45" s="41"/>
      <c r="DBP45" s="41"/>
      <c r="DBQ45" s="41"/>
      <c r="DBR45" s="41"/>
      <c r="DBS45" s="41"/>
      <c r="DBT45" s="41"/>
      <c r="DBU45" s="41"/>
      <c r="DBV45" s="41"/>
      <c r="DBW45" s="41"/>
      <c r="DBX45" s="41"/>
      <c r="DBY45" s="41"/>
      <c r="DBZ45" s="41"/>
      <c r="DCA45" s="41"/>
      <c r="DCB45" s="41"/>
      <c r="DCC45" s="41"/>
      <c r="DCD45" s="41"/>
      <c r="DCE45" s="41"/>
      <c r="DCF45" s="41"/>
      <c r="DCG45" s="41"/>
      <c r="DCH45" s="41"/>
      <c r="DCI45" s="41"/>
      <c r="DCJ45" s="41"/>
      <c r="DCK45" s="41"/>
      <c r="DCL45" s="41"/>
      <c r="DCM45" s="41"/>
      <c r="DCN45" s="41"/>
      <c r="DCO45" s="41"/>
      <c r="DCP45" s="41"/>
      <c r="DCQ45" s="41"/>
      <c r="DCR45" s="41"/>
      <c r="DCS45" s="41"/>
      <c r="DCT45" s="41"/>
      <c r="DCU45" s="41"/>
      <c r="DCV45" s="41"/>
      <c r="DCW45" s="41"/>
      <c r="DCX45" s="41"/>
      <c r="DCY45" s="41"/>
      <c r="DCZ45" s="41"/>
      <c r="DDA45" s="41"/>
      <c r="DDB45" s="41"/>
      <c r="DDC45" s="41"/>
      <c r="DDD45" s="41"/>
      <c r="DDE45" s="41"/>
      <c r="DDF45" s="41"/>
      <c r="DDG45" s="41"/>
      <c r="DDH45" s="41"/>
      <c r="DDI45" s="41"/>
      <c r="DDJ45" s="41"/>
      <c r="DDK45" s="41"/>
      <c r="DDL45" s="41"/>
      <c r="DDM45" s="41"/>
      <c r="DDN45" s="41"/>
      <c r="DDO45" s="41"/>
      <c r="DDP45" s="41"/>
      <c r="DDQ45" s="41"/>
      <c r="DDR45" s="41"/>
      <c r="DDS45" s="41"/>
      <c r="DDT45" s="41"/>
      <c r="DDU45" s="41"/>
      <c r="DDV45" s="41"/>
      <c r="DDW45" s="41"/>
      <c r="DDX45" s="41"/>
      <c r="DDY45" s="41"/>
      <c r="DDZ45" s="41"/>
      <c r="DEA45" s="41"/>
      <c r="DEB45" s="41"/>
      <c r="DEC45" s="41"/>
      <c r="DED45" s="41"/>
      <c r="DEE45" s="41"/>
      <c r="DEF45" s="41"/>
      <c r="DEG45" s="41"/>
      <c r="DEH45" s="41"/>
      <c r="DEI45" s="41"/>
      <c r="DEJ45" s="41"/>
      <c r="DEK45" s="41"/>
      <c r="DEL45" s="41"/>
      <c r="DEM45" s="41"/>
      <c r="DEN45" s="41"/>
      <c r="DEO45" s="41"/>
      <c r="DEP45" s="41"/>
      <c r="DEQ45" s="41"/>
      <c r="DER45" s="41"/>
      <c r="DES45" s="41"/>
      <c r="DET45" s="41"/>
      <c r="DEU45" s="41"/>
      <c r="DEV45" s="41"/>
      <c r="DEW45" s="41"/>
      <c r="DEX45" s="41"/>
      <c r="DEY45" s="41"/>
      <c r="DEZ45" s="41"/>
      <c r="DFA45" s="41"/>
      <c r="DFB45" s="41"/>
      <c r="DFC45" s="41"/>
      <c r="DFD45" s="41"/>
      <c r="DFE45" s="41"/>
      <c r="DFF45" s="41"/>
      <c r="DFG45" s="41"/>
      <c r="DFH45" s="41"/>
      <c r="DFI45" s="41"/>
      <c r="DFJ45" s="41"/>
      <c r="DFK45" s="41"/>
      <c r="DFL45" s="41"/>
      <c r="DFM45" s="41"/>
      <c r="DFN45" s="41"/>
      <c r="DFO45" s="41"/>
      <c r="DFP45" s="41"/>
      <c r="DFQ45" s="41"/>
      <c r="DFR45" s="41"/>
      <c r="DFS45" s="41"/>
      <c r="DFT45" s="41"/>
      <c r="DFU45" s="41"/>
      <c r="DFV45" s="41"/>
      <c r="DFW45" s="41"/>
      <c r="DFX45" s="41"/>
      <c r="DFY45" s="41"/>
      <c r="DFZ45" s="41"/>
      <c r="DGA45" s="41"/>
      <c r="DGB45" s="41"/>
      <c r="DGC45" s="41"/>
      <c r="DGD45" s="41"/>
      <c r="DGE45" s="41"/>
      <c r="DGF45" s="41"/>
      <c r="DGG45" s="41"/>
      <c r="DGH45" s="41"/>
      <c r="DGI45" s="41"/>
      <c r="DGJ45" s="41"/>
      <c r="DGK45" s="41"/>
      <c r="DGL45" s="41"/>
      <c r="DGM45" s="41"/>
      <c r="DGN45" s="41"/>
      <c r="DGO45" s="41"/>
      <c r="DGP45" s="41"/>
      <c r="DGQ45" s="41"/>
      <c r="DGR45" s="41"/>
      <c r="DGS45" s="41"/>
      <c r="DGT45" s="41"/>
      <c r="DGU45" s="41"/>
      <c r="DGV45" s="41"/>
      <c r="DGW45" s="41"/>
      <c r="DGX45" s="41"/>
      <c r="DGY45" s="41"/>
      <c r="DGZ45" s="41"/>
      <c r="DHA45" s="41"/>
      <c r="DHB45" s="41"/>
      <c r="DHC45" s="41"/>
      <c r="DHD45" s="41"/>
      <c r="DHE45" s="41"/>
      <c r="DHF45" s="41"/>
      <c r="DHG45" s="41"/>
      <c r="DHH45" s="41"/>
      <c r="DHI45" s="41"/>
      <c r="DHJ45" s="41"/>
      <c r="DHK45" s="41"/>
      <c r="DHL45" s="41"/>
      <c r="DHM45" s="41"/>
      <c r="DHN45" s="41"/>
      <c r="DHO45" s="41"/>
      <c r="DHP45" s="41"/>
      <c r="DHQ45" s="41"/>
      <c r="DHR45" s="41"/>
      <c r="DHS45" s="41"/>
      <c r="DHT45" s="41"/>
      <c r="DHU45" s="41"/>
      <c r="DHV45" s="41"/>
      <c r="DHW45" s="41"/>
      <c r="DHX45" s="41"/>
      <c r="DHY45" s="41"/>
      <c r="DHZ45" s="41"/>
      <c r="DIA45" s="41"/>
      <c r="DIB45" s="41"/>
      <c r="DIC45" s="41"/>
      <c r="DID45" s="41"/>
      <c r="DIE45" s="41"/>
      <c r="DIF45" s="41"/>
      <c r="DIG45" s="41"/>
      <c r="DIH45" s="41"/>
      <c r="DII45" s="41"/>
      <c r="DIJ45" s="41"/>
      <c r="DIK45" s="41"/>
      <c r="DIL45" s="41"/>
      <c r="DIM45" s="41"/>
      <c r="DIN45" s="41"/>
      <c r="DIO45" s="41"/>
      <c r="DIP45" s="41"/>
      <c r="DIQ45" s="41"/>
      <c r="DIR45" s="41"/>
      <c r="DIS45" s="41"/>
      <c r="DIT45" s="41"/>
      <c r="DIU45" s="41"/>
      <c r="DIV45" s="41"/>
      <c r="DIW45" s="41"/>
      <c r="DIX45" s="41"/>
      <c r="DIY45" s="41"/>
      <c r="DIZ45" s="41"/>
      <c r="DJA45" s="41"/>
      <c r="DJB45" s="41"/>
      <c r="DJC45" s="41"/>
      <c r="DJD45" s="41"/>
      <c r="DJE45" s="41"/>
      <c r="DJF45" s="41"/>
      <c r="DJG45" s="41"/>
      <c r="DJH45" s="41"/>
      <c r="DJI45" s="41"/>
      <c r="DJJ45" s="41"/>
      <c r="DJK45" s="41"/>
      <c r="DJL45" s="41"/>
      <c r="DJM45" s="41"/>
      <c r="DJN45" s="41"/>
      <c r="DJO45" s="41"/>
      <c r="DJP45" s="41"/>
      <c r="DJQ45" s="41"/>
      <c r="DJR45" s="41"/>
      <c r="DJS45" s="41"/>
      <c r="DJT45" s="41"/>
      <c r="DJU45" s="41"/>
      <c r="DJV45" s="41"/>
      <c r="DJW45" s="41"/>
      <c r="DJX45" s="41"/>
      <c r="DJY45" s="41"/>
      <c r="DJZ45" s="41"/>
      <c r="DKA45" s="41"/>
      <c r="DKB45" s="41"/>
      <c r="DKC45" s="41"/>
      <c r="DKD45" s="41"/>
      <c r="DKE45" s="41"/>
      <c r="DKF45" s="41"/>
      <c r="DKG45" s="41"/>
      <c r="DKH45" s="41"/>
      <c r="DKI45" s="41"/>
      <c r="DKJ45" s="41"/>
      <c r="DKK45" s="41"/>
      <c r="DKL45" s="41"/>
      <c r="DKM45" s="41"/>
      <c r="DKN45" s="41"/>
      <c r="DKO45" s="41"/>
      <c r="DKP45" s="41"/>
      <c r="DKQ45" s="41"/>
      <c r="DKR45" s="41"/>
      <c r="DKS45" s="41"/>
      <c r="DKT45" s="41"/>
      <c r="DKU45" s="41"/>
      <c r="DKV45" s="41"/>
      <c r="DKW45" s="41"/>
      <c r="DKX45" s="41"/>
      <c r="DKY45" s="41"/>
      <c r="DKZ45" s="41"/>
      <c r="DLA45" s="41"/>
      <c r="DLB45" s="41"/>
      <c r="DLC45" s="41"/>
      <c r="DLD45" s="41"/>
      <c r="DLE45" s="41"/>
      <c r="DLF45" s="41"/>
      <c r="DLG45" s="41"/>
      <c r="DLH45" s="41"/>
      <c r="DLI45" s="41"/>
      <c r="DLJ45" s="41"/>
      <c r="DLK45" s="41"/>
      <c r="DLL45" s="41"/>
      <c r="DLM45" s="41"/>
      <c r="DLN45" s="41"/>
      <c r="DLO45" s="41"/>
      <c r="DLP45" s="41"/>
      <c r="DLQ45" s="41"/>
      <c r="DLR45" s="41"/>
      <c r="DLS45" s="41"/>
      <c r="DLT45" s="41"/>
      <c r="DLU45" s="41"/>
      <c r="DLV45" s="41"/>
      <c r="DLW45" s="41"/>
      <c r="DLX45" s="41"/>
      <c r="DLY45" s="41"/>
      <c r="DLZ45" s="41"/>
      <c r="DMA45" s="41"/>
      <c r="DMB45" s="41"/>
      <c r="DMC45" s="41"/>
      <c r="DMD45" s="41"/>
      <c r="DME45" s="41"/>
      <c r="DMF45" s="41"/>
      <c r="DMG45" s="41"/>
      <c r="DMH45" s="41"/>
      <c r="DMI45" s="41"/>
      <c r="DMJ45" s="41"/>
      <c r="DMK45" s="41"/>
      <c r="DML45" s="41"/>
      <c r="DMM45" s="41"/>
      <c r="DMN45" s="41"/>
      <c r="DMO45" s="41"/>
      <c r="DMP45" s="41"/>
      <c r="DMQ45" s="41"/>
      <c r="DMR45" s="41"/>
      <c r="DMS45" s="41"/>
      <c r="DMT45" s="41"/>
      <c r="DMU45" s="41"/>
      <c r="DMV45" s="41"/>
      <c r="DMW45" s="41"/>
      <c r="DMX45" s="41"/>
      <c r="DMY45" s="41"/>
      <c r="DMZ45" s="41"/>
      <c r="DNA45" s="41"/>
      <c r="DNB45" s="41"/>
      <c r="DNC45" s="41"/>
      <c r="DND45" s="41"/>
      <c r="DNE45" s="41"/>
      <c r="DNF45" s="41"/>
      <c r="DNG45" s="41"/>
      <c r="DNH45" s="41"/>
      <c r="DNI45" s="41"/>
      <c r="DNJ45" s="41"/>
      <c r="DNK45" s="41"/>
      <c r="DNL45" s="41"/>
      <c r="DNM45" s="41"/>
      <c r="DNN45" s="41"/>
      <c r="DNO45" s="41"/>
      <c r="DNP45" s="41"/>
      <c r="DNQ45" s="41"/>
      <c r="DNR45" s="41"/>
      <c r="DNS45" s="41"/>
      <c r="DNT45" s="41"/>
      <c r="DNU45" s="41"/>
      <c r="DNV45" s="41"/>
      <c r="DNW45" s="41"/>
      <c r="DNX45" s="41"/>
      <c r="DNY45" s="41"/>
      <c r="DNZ45" s="41"/>
      <c r="DOA45" s="41"/>
      <c r="DOB45" s="41"/>
      <c r="DOC45" s="41"/>
      <c r="DOD45" s="41"/>
      <c r="DOE45" s="41"/>
      <c r="DOF45" s="41"/>
      <c r="DOG45" s="41"/>
      <c r="DOH45" s="41"/>
      <c r="DOI45" s="41"/>
      <c r="DOJ45" s="41"/>
      <c r="DOK45" s="41"/>
      <c r="DOL45" s="41"/>
      <c r="DOM45" s="41"/>
      <c r="DON45" s="41"/>
      <c r="DOO45" s="41"/>
      <c r="DOP45" s="41"/>
      <c r="DOQ45" s="41"/>
      <c r="DOR45" s="41"/>
      <c r="DOS45" s="41"/>
      <c r="DOT45" s="41"/>
      <c r="DOU45" s="41"/>
      <c r="DOV45" s="41"/>
      <c r="DOW45" s="41"/>
      <c r="DOX45" s="41"/>
      <c r="DOY45" s="41"/>
      <c r="DOZ45" s="41"/>
      <c r="DPA45" s="41"/>
      <c r="DPB45" s="41"/>
      <c r="DPC45" s="41"/>
      <c r="DPD45" s="41"/>
      <c r="DPE45" s="41"/>
      <c r="DPF45" s="41"/>
      <c r="DPG45" s="41"/>
      <c r="DPH45" s="41"/>
      <c r="DPI45" s="41"/>
      <c r="DPJ45" s="41"/>
      <c r="DPK45" s="41"/>
      <c r="DPL45" s="41"/>
      <c r="DPM45" s="41"/>
      <c r="DPN45" s="41"/>
      <c r="DPO45" s="41"/>
      <c r="DPP45" s="41"/>
      <c r="DPQ45" s="41"/>
      <c r="DPR45" s="41"/>
      <c r="DPS45" s="41"/>
      <c r="DPT45" s="41"/>
      <c r="DPU45" s="41"/>
      <c r="DPV45" s="41"/>
      <c r="DPW45" s="41"/>
      <c r="DPX45" s="41"/>
      <c r="DPY45" s="41"/>
      <c r="DPZ45" s="41"/>
      <c r="DQA45" s="41"/>
      <c r="DQB45" s="41"/>
      <c r="DQC45" s="41"/>
      <c r="DQD45" s="41"/>
      <c r="DQE45" s="41"/>
      <c r="DQF45" s="41"/>
      <c r="DQG45" s="41"/>
      <c r="DQH45" s="41"/>
      <c r="DQI45" s="41"/>
      <c r="DQJ45" s="41"/>
      <c r="DQK45" s="41"/>
      <c r="DQL45" s="41"/>
      <c r="DQM45" s="41"/>
      <c r="DQN45" s="41"/>
      <c r="DQO45" s="41"/>
      <c r="DQP45" s="41"/>
      <c r="DQQ45" s="41"/>
      <c r="DQR45" s="41"/>
      <c r="DQS45" s="41"/>
      <c r="DQT45" s="41"/>
      <c r="DQU45" s="41"/>
      <c r="DQV45" s="41"/>
      <c r="DQW45" s="41"/>
      <c r="DQX45" s="41"/>
      <c r="DQY45" s="41"/>
      <c r="DQZ45" s="41"/>
      <c r="DRA45" s="41"/>
      <c r="DRB45" s="41"/>
      <c r="DRC45" s="41"/>
      <c r="DRD45" s="41"/>
      <c r="DRE45" s="41"/>
      <c r="DRF45" s="41"/>
      <c r="DRG45" s="41"/>
      <c r="DRH45" s="41"/>
      <c r="DRI45" s="41"/>
      <c r="DRJ45" s="41"/>
      <c r="DRK45" s="41"/>
      <c r="DRL45" s="41"/>
      <c r="DRM45" s="41"/>
      <c r="DRN45" s="41"/>
      <c r="DRO45" s="41"/>
      <c r="DRP45" s="41"/>
      <c r="DRQ45" s="41"/>
      <c r="DRR45" s="41"/>
      <c r="DRS45" s="41"/>
      <c r="DRT45" s="41"/>
      <c r="DRU45" s="41"/>
      <c r="DRV45" s="41"/>
      <c r="DRW45" s="41"/>
      <c r="DRX45" s="41"/>
      <c r="DRY45" s="41"/>
      <c r="DRZ45" s="41"/>
      <c r="DSA45" s="41"/>
      <c r="DSB45" s="41"/>
      <c r="DSC45" s="41"/>
      <c r="DSD45" s="41"/>
      <c r="DSE45" s="41"/>
      <c r="DSF45" s="41"/>
      <c r="DSG45" s="41"/>
      <c r="DSH45" s="41"/>
      <c r="DSI45" s="41"/>
      <c r="DSJ45" s="41"/>
      <c r="DSK45" s="41"/>
      <c r="DSL45" s="41"/>
      <c r="DSM45" s="41"/>
      <c r="DSN45" s="41"/>
      <c r="DSO45" s="41"/>
      <c r="DSP45" s="41"/>
      <c r="DSQ45" s="41"/>
      <c r="DSR45" s="41"/>
      <c r="DSS45" s="41"/>
      <c r="DST45" s="41"/>
      <c r="DSU45" s="41"/>
      <c r="DSV45" s="41"/>
      <c r="DSW45" s="41"/>
      <c r="DSX45" s="41"/>
      <c r="DSY45" s="41"/>
      <c r="DSZ45" s="41"/>
      <c r="DTA45" s="41"/>
      <c r="DTB45" s="41"/>
      <c r="DTC45" s="41"/>
      <c r="DTD45" s="41"/>
      <c r="DTE45" s="41"/>
      <c r="DTF45" s="41"/>
      <c r="DTG45" s="41"/>
      <c r="DTH45" s="41"/>
      <c r="DTI45" s="41"/>
      <c r="DTJ45" s="41"/>
      <c r="DTK45" s="41"/>
      <c r="DTL45" s="41"/>
      <c r="DTM45" s="41"/>
      <c r="DTN45" s="41"/>
      <c r="DTO45" s="41"/>
      <c r="DTP45" s="41"/>
      <c r="DTQ45" s="41"/>
      <c r="DTR45" s="41"/>
      <c r="DTS45" s="41"/>
      <c r="DTT45" s="41"/>
      <c r="DTU45" s="41"/>
      <c r="DTV45" s="41"/>
      <c r="DTW45" s="41"/>
      <c r="DTX45" s="41"/>
      <c r="DTY45" s="41"/>
      <c r="DTZ45" s="41"/>
      <c r="DUA45" s="41"/>
      <c r="DUB45" s="41"/>
      <c r="DUC45" s="41"/>
      <c r="DUD45" s="41"/>
      <c r="DUE45" s="41"/>
      <c r="DUF45" s="41"/>
      <c r="DUG45" s="41"/>
      <c r="DUH45" s="41"/>
      <c r="DUI45" s="41"/>
      <c r="DUJ45" s="41"/>
      <c r="DUK45" s="41"/>
      <c r="DUL45" s="41"/>
      <c r="DUM45" s="41"/>
      <c r="DUN45" s="41"/>
      <c r="DUO45" s="41"/>
      <c r="DUP45" s="41"/>
      <c r="DUQ45" s="41"/>
      <c r="DUR45" s="41"/>
      <c r="DUS45" s="41"/>
      <c r="DUT45" s="41"/>
      <c r="DUU45" s="41"/>
      <c r="DUV45" s="41"/>
      <c r="DUW45" s="41"/>
      <c r="DUX45" s="41"/>
      <c r="DUY45" s="41"/>
      <c r="DUZ45" s="41"/>
      <c r="DVA45" s="41"/>
      <c r="DVB45" s="41"/>
      <c r="DVC45" s="41"/>
      <c r="DVD45" s="41"/>
      <c r="DVE45" s="41"/>
      <c r="DVF45" s="41"/>
      <c r="DVG45" s="41"/>
      <c r="DVH45" s="41"/>
      <c r="DVI45" s="41"/>
      <c r="DVJ45" s="41"/>
      <c r="DVK45" s="41"/>
      <c r="DVL45" s="41"/>
      <c r="DVM45" s="41"/>
      <c r="DVN45" s="41"/>
      <c r="DVO45" s="41"/>
      <c r="DVP45" s="41"/>
      <c r="DVQ45" s="41"/>
      <c r="DVR45" s="41"/>
      <c r="DVS45" s="41"/>
      <c r="DVT45" s="41"/>
      <c r="DVU45" s="41"/>
      <c r="DVV45" s="41"/>
      <c r="DVW45" s="41"/>
      <c r="DVX45" s="41"/>
      <c r="DVY45" s="41"/>
      <c r="DVZ45" s="41"/>
      <c r="DWA45" s="41"/>
      <c r="DWB45" s="41"/>
      <c r="DWC45" s="41"/>
      <c r="DWD45" s="41"/>
      <c r="DWE45" s="41"/>
      <c r="DWF45" s="41"/>
      <c r="DWG45" s="41"/>
      <c r="DWH45" s="41"/>
      <c r="DWI45" s="41"/>
      <c r="DWJ45" s="41"/>
      <c r="DWK45" s="41"/>
      <c r="DWL45" s="41"/>
      <c r="DWM45" s="41"/>
      <c r="DWN45" s="41"/>
      <c r="DWO45" s="41"/>
      <c r="DWP45" s="41"/>
      <c r="DWQ45" s="41"/>
      <c r="DWR45" s="41"/>
      <c r="DWS45" s="41"/>
      <c r="DWT45" s="41"/>
      <c r="DWU45" s="41"/>
      <c r="DWV45" s="41"/>
      <c r="DWW45" s="41"/>
      <c r="DWX45" s="41"/>
      <c r="DWY45" s="41"/>
      <c r="DWZ45" s="41"/>
      <c r="DXA45" s="41"/>
      <c r="DXB45" s="41"/>
      <c r="DXC45" s="41"/>
      <c r="DXD45" s="41"/>
      <c r="DXE45" s="41"/>
      <c r="DXF45" s="41"/>
      <c r="DXG45" s="41"/>
      <c r="DXH45" s="41"/>
      <c r="DXI45" s="41"/>
      <c r="DXJ45" s="41"/>
      <c r="DXK45" s="41"/>
      <c r="DXL45" s="41"/>
      <c r="DXM45" s="41"/>
      <c r="DXN45" s="41"/>
      <c r="DXO45" s="41"/>
      <c r="DXP45" s="41"/>
      <c r="DXQ45" s="41"/>
      <c r="DXR45" s="41"/>
      <c r="DXS45" s="41"/>
      <c r="DXT45" s="41"/>
      <c r="DXU45" s="41"/>
      <c r="DXV45" s="41"/>
      <c r="DXW45" s="41"/>
      <c r="DXX45" s="41"/>
      <c r="DXY45" s="41"/>
      <c r="DXZ45" s="41"/>
      <c r="DYA45" s="41"/>
      <c r="DYB45" s="41"/>
      <c r="DYC45" s="41"/>
      <c r="DYD45" s="41"/>
      <c r="DYE45" s="41"/>
      <c r="DYF45" s="41"/>
      <c r="DYG45" s="41"/>
      <c r="DYH45" s="41"/>
      <c r="DYI45" s="41"/>
      <c r="DYJ45" s="41"/>
      <c r="DYK45" s="41"/>
      <c r="DYL45" s="41"/>
      <c r="DYM45" s="41"/>
      <c r="DYN45" s="41"/>
      <c r="DYO45" s="41"/>
      <c r="DYP45" s="41"/>
      <c r="DYQ45" s="41"/>
      <c r="DYR45" s="41"/>
      <c r="DYS45" s="41"/>
      <c r="DYT45" s="41"/>
      <c r="DYU45" s="41"/>
      <c r="DYV45" s="41"/>
      <c r="DYW45" s="41"/>
      <c r="DYX45" s="41"/>
      <c r="DYY45" s="41"/>
      <c r="DYZ45" s="41"/>
      <c r="DZA45" s="41"/>
      <c r="DZB45" s="41"/>
      <c r="DZC45" s="41"/>
      <c r="DZD45" s="41"/>
      <c r="DZE45" s="41"/>
      <c r="DZF45" s="41"/>
      <c r="DZG45" s="41"/>
      <c r="DZH45" s="41"/>
      <c r="DZI45" s="41"/>
      <c r="DZJ45" s="41"/>
      <c r="DZK45" s="41"/>
      <c r="DZL45" s="41"/>
      <c r="DZM45" s="41"/>
      <c r="DZN45" s="41"/>
      <c r="DZO45" s="41"/>
      <c r="DZP45" s="41"/>
      <c r="DZQ45" s="41"/>
      <c r="DZR45" s="41"/>
      <c r="DZS45" s="41"/>
      <c r="DZT45" s="41"/>
      <c r="DZU45" s="41"/>
      <c r="DZV45" s="41"/>
      <c r="DZW45" s="41"/>
      <c r="DZX45" s="41"/>
      <c r="DZY45" s="41"/>
      <c r="DZZ45" s="41"/>
      <c r="EAA45" s="41"/>
      <c r="EAB45" s="41"/>
      <c r="EAC45" s="41"/>
      <c r="EAD45" s="41"/>
      <c r="EAE45" s="41"/>
      <c r="EAF45" s="41"/>
      <c r="EAG45" s="41"/>
      <c r="EAH45" s="41"/>
      <c r="EAI45" s="41"/>
      <c r="EAJ45" s="41"/>
      <c r="EAK45" s="41"/>
      <c r="EAL45" s="41"/>
      <c r="EAM45" s="41"/>
      <c r="EAN45" s="41"/>
      <c r="EAO45" s="41"/>
      <c r="EAP45" s="41"/>
      <c r="EAQ45" s="41"/>
      <c r="EAR45" s="41"/>
      <c r="EAS45" s="41"/>
      <c r="EAT45" s="41"/>
      <c r="EAU45" s="41"/>
      <c r="EAV45" s="41"/>
      <c r="EAW45" s="41"/>
      <c r="EAX45" s="41"/>
      <c r="EAY45" s="41"/>
      <c r="EAZ45" s="41"/>
      <c r="EBA45" s="41"/>
      <c r="EBB45" s="41"/>
      <c r="EBC45" s="41"/>
      <c r="EBD45" s="41"/>
      <c r="EBE45" s="41"/>
      <c r="EBF45" s="41"/>
      <c r="EBG45" s="41"/>
      <c r="EBH45" s="41"/>
      <c r="EBI45" s="41"/>
      <c r="EBJ45" s="41"/>
      <c r="EBK45" s="41"/>
      <c r="EBL45" s="41"/>
      <c r="EBM45" s="41"/>
      <c r="EBN45" s="41"/>
      <c r="EBO45" s="41"/>
      <c r="EBP45" s="41"/>
      <c r="EBQ45" s="41"/>
      <c r="EBR45" s="41"/>
      <c r="EBS45" s="41"/>
      <c r="EBT45" s="41"/>
      <c r="EBU45" s="41"/>
      <c r="EBV45" s="41"/>
      <c r="EBW45" s="41"/>
      <c r="EBX45" s="41"/>
      <c r="EBY45" s="41"/>
      <c r="EBZ45" s="41"/>
      <c r="ECA45" s="41"/>
      <c r="ECB45" s="41"/>
      <c r="ECC45" s="41"/>
      <c r="ECD45" s="41"/>
      <c r="ECE45" s="41"/>
      <c r="ECF45" s="41"/>
      <c r="ECG45" s="41"/>
      <c r="ECH45" s="41"/>
      <c r="ECI45" s="41"/>
      <c r="ECJ45" s="41"/>
      <c r="ECK45" s="41"/>
      <c r="ECL45" s="41"/>
      <c r="ECM45" s="41"/>
      <c r="ECN45" s="41"/>
      <c r="ECO45" s="41"/>
      <c r="ECP45" s="41"/>
      <c r="ECQ45" s="41"/>
      <c r="ECR45" s="41"/>
      <c r="ECS45" s="41"/>
      <c r="ECT45" s="41"/>
      <c r="ECU45" s="41"/>
      <c r="ECV45" s="41"/>
      <c r="ECW45" s="41"/>
      <c r="ECX45" s="41"/>
      <c r="ECY45" s="41"/>
      <c r="ECZ45" s="41"/>
      <c r="EDA45" s="41"/>
      <c r="EDB45" s="41"/>
      <c r="EDC45" s="41"/>
      <c r="EDD45" s="41"/>
      <c r="EDE45" s="41"/>
      <c r="EDF45" s="41"/>
      <c r="EDG45" s="41"/>
      <c r="EDH45" s="41"/>
      <c r="EDI45" s="41"/>
      <c r="EDJ45" s="41"/>
      <c r="EDK45" s="41"/>
      <c r="EDL45" s="41"/>
      <c r="EDM45" s="41"/>
      <c r="EDN45" s="41"/>
      <c r="EDO45" s="41"/>
      <c r="EDP45" s="41"/>
      <c r="EDQ45" s="41"/>
      <c r="EDR45" s="41"/>
      <c r="EDS45" s="41"/>
      <c r="EDT45" s="41"/>
      <c r="EDU45" s="41"/>
      <c r="EDV45" s="41"/>
      <c r="EDW45" s="41"/>
      <c r="EDX45" s="41"/>
      <c r="EDY45" s="41"/>
      <c r="EDZ45" s="41"/>
      <c r="EEA45" s="41"/>
      <c r="EEB45" s="41"/>
      <c r="EEC45" s="41"/>
      <c r="EED45" s="41"/>
      <c r="EEE45" s="41"/>
      <c r="EEF45" s="41"/>
      <c r="EEG45" s="41"/>
      <c r="EEH45" s="41"/>
      <c r="EEI45" s="41"/>
      <c r="EEJ45" s="41"/>
      <c r="EEK45" s="41"/>
      <c r="EEL45" s="41"/>
      <c r="EEM45" s="41"/>
      <c r="EEN45" s="41"/>
      <c r="EEO45" s="41"/>
      <c r="EEP45" s="41"/>
      <c r="EEQ45" s="41"/>
      <c r="EER45" s="41"/>
      <c r="EES45" s="41"/>
      <c r="EET45" s="41"/>
      <c r="EEU45" s="41"/>
      <c r="EEV45" s="41"/>
      <c r="EEW45" s="41"/>
      <c r="EEX45" s="41"/>
      <c r="EEY45" s="41"/>
      <c r="EEZ45" s="41"/>
      <c r="EFA45" s="41"/>
      <c r="EFB45" s="41"/>
      <c r="EFC45" s="41"/>
      <c r="EFD45" s="41"/>
      <c r="EFE45" s="41"/>
      <c r="EFF45" s="41"/>
      <c r="EFG45" s="41"/>
      <c r="EFH45" s="41"/>
      <c r="EFI45" s="41"/>
      <c r="EFJ45" s="41"/>
      <c r="EFK45" s="41"/>
      <c r="EFL45" s="41"/>
      <c r="EFM45" s="41"/>
      <c r="EFN45" s="41"/>
      <c r="EFO45" s="41"/>
      <c r="EFP45" s="41"/>
      <c r="EFQ45" s="41"/>
      <c r="EFR45" s="41"/>
      <c r="EFS45" s="41"/>
      <c r="EFT45" s="41"/>
      <c r="EFU45" s="41"/>
      <c r="EFV45" s="41"/>
      <c r="EFW45" s="41"/>
      <c r="EFX45" s="41"/>
      <c r="EFY45" s="41"/>
      <c r="EFZ45" s="41"/>
      <c r="EGA45" s="41"/>
      <c r="EGB45" s="41"/>
      <c r="EGC45" s="41"/>
      <c r="EGD45" s="41"/>
      <c r="EGE45" s="41"/>
      <c r="EGF45" s="41"/>
      <c r="EGG45" s="41"/>
      <c r="EGH45" s="41"/>
      <c r="EGI45" s="41"/>
      <c r="EGJ45" s="41"/>
      <c r="EGK45" s="41"/>
      <c r="EGL45" s="41"/>
      <c r="EGM45" s="41"/>
      <c r="EGN45" s="41"/>
      <c r="EGO45" s="41"/>
      <c r="EGP45" s="41"/>
      <c r="EGQ45" s="41"/>
      <c r="EGR45" s="41"/>
      <c r="EGS45" s="41"/>
      <c r="EGT45" s="41"/>
      <c r="EGU45" s="41"/>
      <c r="EGV45" s="41"/>
      <c r="EGW45" s="41"/>
      <c r="EGX45" s="41"/>
      <c r="EGY45" s="41"/>
      <c r="EGZ45" s="41"/>
      <c r="EHA45" s="41"/>
      <c r="EHB45" s="41"/>
      <c r="EHC45" s="41"/>
      <c r="EHD45" s="41"/>
      <c r="EHE45" s="41"/>
      <c r="EHF45" s="41"/>
      <c r="EHG45" s="41"/>
      <c r="EHH45" s="41"/>
      <c r="EHI45" s="41"/>
      <c r="EHJ45" s="41"/>
      <c r="EHK45" s="41"/>
      <c r="EHL45" s="41"/>
      <c r="EHM45" s="41"/>
      <c r="EHN45" s="41"/>
      <c r="EHO45" s="41"/>
      <c r="EHP45" s="41"/>
      <c r="EHQ45" s="41"/>
      <c r="EHR45" s="41"/>
      <c r="EHS45" s="41"/>
      <c r="EHT45" s="41"/>
      <c r="EHU45" s="41"/>
      <c r="EHV45" s="41"/>
      <c r="EHW45" s="41"/>
      <c r="EHX45" s="41"/>
      <c r="EHY45" s="41"/>
      <c r="EHZ45" s="41"/>
      <c r="EIA45" s="41"/>
      <c r="EIB45" s="41"/>
      <c r="EIC45" s="41"/>
      <c r="EID45" s="41"/>
      <c r="EIE45" s="41"/>
      <c r="EIF45" s="41"/>
      <c r="EIG45" s="41"/>
      <c r="EIH45" s="41"/>
      <c r="EII45" s="41"/>
      <c r="EIJ45" s="41"/>
      <c r="EIK45" s="41"/>
      <c r="EIL45" s="41"/>
      <c r="EIM45" s="41"/>
      <c r="EIN45" s="41"/>
      <c r="EIO45" s="41"/>
      <c r="EIP45" s="41"/>
      <c r="EIQ45" s="41"/>
      <c r="EIR45" s="41"/>
      <c r="EIS45" s="41"/>
      <c r="EIT45" s="41"/>
      <c r="EIU45" s="41"/>
      <c r="EIV45" s="41"/>
      <c r="EIW45" s="41"/>
      <c r="EIX45" s="41"/>
      <c r="EIY45" s="41"/>
      <c r="EIZ45" s="41"/>
      <c r="EJA45" s="41"/>
      <c r="EJB45" s="41"/>
      <c r="EJC45" s="41"/>
      <c r="EJD45" s="41"/>
      <c r="EJE45" s="41"/>
      <c r="EJF45" s="41"/>
      <c r="EJG45" s="41"/>
      <c r="EJH45" s="41"/>
      <c r="EJI45" s="41"/>
      <c r="EJJ45" s="41"/>
      <c r="EJK45" s="41"/>
      <c r="EJL45" s="41"/>
      <c r="EJM45" s="41"/>
      <c r="EJN45" s="41"/>
      <c r="EJO45" s="41"/>
      <c r="EJP45" s="41"/>
      <c r="EJQ45" s="41"/>
      <c r="EJR45" s="41"/>
      <c r="EJS45" s="41"/>
      <c r="EJT45" s="41"/>
      <c r="EJU45" s="41"/>
      <c r="EJV45" s="41"/>
      <c r="EJW45" s="41"/>
      <c r="EJX45" s="41"/>
      <c r="EJY45" s="41"/>
      <c r="EJZ45" s="41"/>
      <c r="EKA45" s="41"/>
      <c r="EKB45" s="41"/>
      <c r="EKC45" s="41"/>
      <c r="EKD45" s="41"/>
      <c r="EKE45" s="41"/>
      <c r="EKF45" s="41"/>
      <c r="EKG45" s="41"/>
      <c r="EKH45" s="41"/>
      <c r="EKI45" s="41"/>
      <c r="EKJ45" s="41"/>
      <c r="EKK45" s="41"/>
      <c r="EKL45" s="41"/>
      <c r="EKM45" s="41"/>
      <c r="EKN45" s="41"/>
      <c r="EKO45" s="41"/>
      <c r="EKP45" s="41"/>
      <c r="EKQ45" s="41"/>
      <c r="EKR45" s="41"/>
      <c r="EKS45" s="41"/>
      <c r="EKT45" s="41"/>
      <c r="EKU45" s="41"/>
      <c r="EKV45" s="41"/>
      <c r="EKW45" s="41"/>
      <c r="EKX45" s="41"/>
      <c r="EKY45" s="41"/>
      <c r="EKZ45" s="41"/>
      <c r="ELA45" s="41"/>
      <c r="ELB45" s="41"/>
      <c r="ELC45" s="41"/>
      <c r="ELD45" s="41"/>
      <c r="ELE45" s="41"/>
      <c r="ELF45" s="41"/>
      <c r="ELG45" s="41"/>
      <c r="ELH45" s="41"/>
      <c r="ELI45" s="41"/>
      <c r="ELJ45" s="41"/>
      <c r="ELK45" s="41"/>
      <c r="ELL45" s="41"/>
      <c r="ELM45" s="41"/>
      <c r="ELN45" s="41"/>
      <c r="ELO45" s="41"/>
      <c r="ELP45" s="41"/>
      <c r="ELQ45" s="41"/>
      <c r="ELR45" s="41"/>
      <c r="ELS45" s="41"/>
      <c r="ELT45" s="41"/>
      <c r="ELU45" s="41"/>
      <c r="ELV45" s="41"/>
      <c r="ELW45" s="41"/>
      <c r="ELX45" s="41"/>
      <c r="ELY45" s="41"/>
      <c r="ELZ45" s="41"/>
      <c r="EMA45" s="41"/>
      <c r="EMB45" s="41"/>
      <c r="EMC45" s="41"/>
      <c r="EMD45" s="41"/>
      <c r="EME45" s="41"/>
      <c r="EMF45" s="41"/>
      <c r="EMG45" s="41"/>
      <c r="EMH45" s="41"/>
      <c r="EMI45" s="41"/>
      <c r="EMJ45" s="41"/>
      <c r="EMK45" s="41"/>
      <c r="EML45" s="41"/>
      <c r="EMM45" s="41"/>
      <c r="EMN45" s="41"/>
      <c r="EMO45" s="41"/>
      <c r="EMP45" s="41"/>
      <c r="EMQ45" s="41"/>
      <c r="EMR45" s="41"/>
      <c r="EMS45" s="41"/>
      <c r="EMT45" s="41"/>
      <c r="EMU45" s="41"/>
      <c r="EMV45" s="41"/>
      <c r="EMW45" s="41"/>
      <c r="EMX45" s="41"/>
      <c r="EMY45" s="41"/>
      <c r="EMZ45" s="41"/>
      <c r="ENA45" s="41"/>
      <c r="ENB45" s="41"/>
      <c r="ENC45" s="41"/>
      <c r="END45" s="41"/>
      <c r="ENE45" s="41"/>
      <c r="ENF45" s="41"/>
      <c r="ENG45" s="41"/>
      <c r="ENH45" s="41"/>
      <c r="ENI45" s="41"/>
      <c r="ENJ45" s="41"/>
      <c r="ENK45" s="41"/>
      <c r="ENL45" s="41"/>
      <c r="ENM45" s="41"/>
      <c r="ENN45" s="41"/>
      <c r="ENO45" s="41"/>
      <c r="ENP45" s="41"/>
      <c r="ENQ45" s="41"/>
      <c r="ENR45" s="41"/>
      <c r="ENS45" s="41"/>
      <c r="ENT45" s="41"/>
      <c r="ENU45" s="41"/>
      <c r="ENV45" s="41"/>
      <c r="ENW45" s="41"/>
      <c r="ENX45" s="41"/>
      <c r="ENY45" s="41"/>
      <c r="ENZ45" s="41"/>
      <c r="EOA45" s="41"/>
      <c r="EOB45" s="41"/>
      <c r="EOC45" s="41"/>
      <c r="EOD45" s="41"/>
      <c r="EOE45" s="41"/>
      <c r="EOF45" s="41"/>
      <c r="EOG45" s="41"/>
      <c r="EOH45" s="41"/>
      <c r="EOI45" s="41"/>
      <c r="EOJ45" s="41"/>
      <c r="EOK45" s="41"/>
      <c r="EOL45" s="41"/>
      <c r="EOM45" s="41"/>
      <c r="EON45" s="41"/>
      <c r="EOO45" s="41"/>
      <c r="EOP45" s="41"/>
      <c r="EOQ45" s="41"/>
      <c r="EOR45" s="41"/>
      <c r="EOS45" s="41"/>
      <c r="EOT45" s="41"/>
      <c r="EOU45" s="41"/>
      <c r="EOV45" s="41"/>
      <c r="EOW45" s="41"/>
      <c r="EOX45" s="41"/>
      <c r="EOY45" s="41"/>
      <c r="EOZ45" s="41"/>
      <c r="EPA45" s="41"/>
      <c r="EPB45" s="41"/>
      <c r="EPC45" s="41"/>
      <c r="EPD45" s="41"/>
      <c r="EPE45" s="41"/>
      <c r="EPF45" s="41"/>
      <c r="EPG45" s="41"/>
      <c r="EPH45" s="41"/>
      <c r="EPI45" s="41"/>
      <c r="EPJ45" s="41"/>
      <c r="EPK45" s="41"/>
      <c r="EPL45" s="41"/>
      <c r="EPM45" s="41"/>
      <c r="EPN45" s="41"/>
      <c r="EPO45" s="41"/>
      <c r="EPP45" s="41"/>
      <c r="EPQ45" s="41"/>
      <c r="EPR45" s="41"/>
      <c r="EPS45" s="41"/>
      <c r="EPT45" s="41"/>
      <c r="EPU45" s="41"/>
      <c r="EPV45" s="41"/>
      <c r="EPW45" s="41"/>
      <c r="EPX45" s="41"/>
      <c r="EPY45" s="41"/>
      <c r="EPZ45" s="41"/>
      <c r="EQA45" s="41"/>
      <c r="EQB45" s="41"/>
      <c r="EQC45" s="41"/>
      <c r="EQD45" s="41"/>
      <c r="EQE45" s="41"/>
      <c r="EQF45" s="41"/>
      <c r="EQG45" s="41"/>
      <c r="EQH45" s="41"/>
      <c r="EQI45" s="41"/>
      <c r="EQJ45" s="41"/>
      <c r="EQK45" s="41"/>
      <c r="EQL45" s="41"/>
      <c r="EQM45" s="41"/>
      <c r="EQN45" s="41"/>
      <c r="EQO45" s="41"/>
      <c r="EQP45" s="41"/>
      <c r="EQQ45" s="41"/>
      <c r="EQR45" s="41"/>
      <c r="EQS45" s="41"/>
      <c r="EQT45" s="41"/>
      <c r="EQU45" s="41"/>
      <c r="EQV45" s="41"/>
      <c r="EQW45" s="41"/>
      <c r="EQX45" s="41"/>
      <c r="EQY45" s="41"/>
      <c r="EQZ45" s="41"/>
      <c r="ERA45" s="41"/>
      <c r="ERB45" s="41"/>
      <c r="ERC45" s="41"/>
      <c r="ERD45" s="41"/>
      <c r="ERE45" s="41"/>
      <c r="ERF45" s="41"/>
      <c r="ERG45" s="41"/>
      <c r="ERH45" s="41"/>
      <c r="ERI45" s="41"/>
      <c r="ERJ45" s="41"/>
      <c r="ERK45" s="41"/>
      <c r="ERL45" s="41"/>
      <c r="ERM45" s="41"/>
      <c r="ERN45" s="41"/>
      <c r="ERO45" s="41"/>
      <c r="ERP45" s="41"/>
      <c r="ERQ45" s="41"/>
      <c r="ERR45" s="41"/>
      <c r="ERS45" s="41"/>
      <c r="ERT45" s="41"/>
      <c r="ERU45" s="41"/>
      <c r="ERV45" s="41"/>
      <c r="ERW45" s="41"/>
      <c r="ERX45" s="41"/>
      <c r="ERY45" s="41"/>
      <c r="ERZ45" s="41"/>
      <c r="ESA45" s="41"/>
      <c r="ESB45" s="41"/>
      <c r="ESC45" s="41"/>
      <c r="ESD45" s="41"/>
      <c r="ESE45" s="41"/>
      <c r="ESF45" s="41"/>
      <c r="ESG45" s="41"/>
      <c r="ESH45" s="41"/>
      <c r="ESI45" s="41"/>
      <c r="ESJ45" s="41"/>
      <c r="ESK45" s="41"/>
      <c r="ESL45" s="41"/>
      <c r="ESM45" s="41"/>
      <c r="ESN45" s="41"/>
      <c r="ESO45" s="41"/>
      <c r="ESP45" s="41"/>
      <c r="ESQ45" s="41"/>
      <c r="ESR45" s="41"/>
      <c r="ESS45" s="41"/>
      <c r="EST45" s="41"/>
      <c r="ESU45" s="41"/>
      <c r="ESV45" s="41"/>
      <c r="ESW45" s="41"/>
      <c r="ESX45" s="41"/>
      <c r="ESY45" s="41"/>
      <c r="ESZ45" s="41"/>
      <c r="ETA45" s="41"/>
      <c r="ETB45" s="41"/>
      <c r="ETC45" s="41"/>
      <c r="ETD45" s="41"/>
      <c r="ETE45" s="41"/>
      <c r="ETF45" s="41"/>
      <c r="ETG45" s="41"/>
      <c r="ETH45" s="41"/>
      <c r="ETI45" s="41"/>
      <c r="ETJ45" s="41"/>
      <c r="ETK45" s="41"/>
      <c r="ETL45" s="41"/>
      <c r="ETM45" s="41"/>
      <c r="ETN45" s="41"/>
      <c r="ETO45" s="41"/>
      <c r="ETP45" s="41"/>
      <c r="ETQ45" s="41"/>
      <c r="ETR45" s="41"/>
      <c r="ETS45" s="41"/>
      <c r="ETT45" s="41"/>
      <c r="ETU45" s="41"/>
      <c r="ETV45" s="41"/>
      <c r="ETW45" s="41"/>
      <c r="ETX45" s="41"/>
      <c r="ETY45" s="41"/>
      <c r="ETZ45" s="41"/>
      <c r="EUA45" s="41"/>
      <c r="EUB45" s="41"/>
      <c r="EUC45" s="41"/>
      <c r="EUD45" s="41"/>
      <c r="EUE45" s="41"/>
      <c r="EUF45" s="41"/>
      <c r="EUG45" s="41"/>
      <c r="EUH45" s="41"/>
      <c r="EUI45" s="41"/>
      <c r="EUJ45" s="41"/>
      <c r="EUK45" s="41"/>
      <c r="EUL45" s="41"/>
      <c r="EUM45" s="41"/>
      <c r="EUN45" s="41"/>
      <c r="EUO45" s="41"/>
      <c r="EUP45" s="41"/>
      <c r="EUQ45" s="41"/>
      <c r="EUR45" s="41"/>
      <c r="EUS45" s="41"/>
      <c r="EUT45" s="41"/>
      <c r="EUU45" s="41"/>
      <c r="EUV45" s="41"/>
      <c r="EUW45" s="41"/>
      <c r="EUX45" s="41"/>
      <c r="EUY45" s="41"/>
      <c r="EUZ45" s="41"/>
      <c r="EVA45" s="41"/>
      <c r="EVB45" s="41"/>
      <c r="EVC45" s="41"/>
      <c r="EVD45" s="41"/>
      <c r="EVE45" s="41"/>
      <c r="EVF45" s="41"/>
      <c r="EVG45" s="41"/>
      <c r="EVH45" s="41"/>
      <c r="EVI45" s="41"/>
      <c r="EVJ45" s="41"/>
      <c r="EVK45" s="41"/>
      <c r="EVL45" s="41"/>
      <c r="EVM45" s="41"/>
      <c r="EVN45" s="41"/>
      <c r="EVO45" s="41"/>
      <c r="EVP45" s="41"/>
      <c r="EVQ45" s="41"/>
      <c r="EVR45" s="41"/>
      <c r="EVS45" s="41"/>
      <c r="EVT45" s="41"/>
      <c r="EVU45" s="41"/>
      <c r="EVV45" s="41"/>
      <c r="EVW45" s="41"/>
      <c r="EVX45" s="41"/>
      <c r="EVY45" s="41"/>
      <c r="EVZ45" s="41"/>
      <c r="EWA45" s="41"/>
      <c r="EWB45" s="41"/>
      <c r="EWC45" s="41"/>
      <c r="EWD45" s="41"/>
      <c r="EWE45" s="41"/>
      <c r="EWF45" s="41"/>
      <c r="EWG45" s="41"/>
      <c r="EWH45" s="41"/>
      <c r="EWI45" s="41"/>
      <c r="EWJ45" s="41"/>
      <c r="EWK45" s="41"/>
      <c r="EWL45" s="41"/>
      <c r="EWM45" s="41"/>
      <c r="EWN45" s="41"/>
      <c r="EWO45" s="41"/>
      <c r="EWP45" s="41"/>
      <c r="EWQ45" s="41"/>
      <c r="EWR45" s="41"/>
      <c r="EWS45" s="41"/>
      <c r="EWT45" s="41"/>
      <c r="EWU45" s="41"/>
      <c r="EWV45" s="41"/>
      <c r="EWW45" s="41"/>
      <c r="EWX45" s="41"/>
      <c r="EWY45" s="41"/>
      <c r="EWZ45" s="41"/>
      <c r="EXA45" s="41"/>
      <c r="EXB45" s="41"/>
      <c r="EXC45" s="41"/>
      <c r="EXD45" s="41"/>
      <c r="EXE45" s="41"/>
      <c r="EXF45" s="41"/>
      <c r="EXG45" s="41"/>
      <c r="EXH45" s="41"/>
      <c r="EXI45" s="41"/>
      <c r="EXJ45" s="41"/>
      <c r="EXK45" s="41"/>
      <c r="EXL45" s="41"/>
      <c r="EXM45" s="41"/>
      <c r="EXN45" s="41"/>
      <c r="EXO45" s="41"/>
      <c r="EXP45" s="41"/>
      <c r="EXQ45" s="41"/>
      <c r="EXR45" s="41"/>
      <c r="EXS45" s="41"/>
      <c r="EXT45" s="41"/>
      <c r="EXU45" s="41"/>
      <c r="EXV45" s="41"/>
      <c r="EXW45" s="41"/>
      <c r="EXX45" s="41"/>
      <c r="EXY45" s="41"/>
      <c r="EXZ45" s="41"/>
      <c r="EYA45" s="41"/>
      <c r="EYB45" s="41"/>
      <c r="EYC45" s="41"/>
      <c r="EYD45" s="41"/>
      <c r="EYE45" s="41"/>
      <c r="EYF45" s="41"/>
      <c r="EYG45" s="41"/>
      <c r="EYH45" s="41"/>
      <c r="EYI45" s="41"/>
      <c r="EYJ45" s="41"/>
      <c r="EYK45" s="41"/>
      <c r="EYL45" s="41"/>
      <c r="EYM45" s="41"/>
      <c r="EYN45" s="41"/>
      <c r="EYO45" s="41"/>
      <c r="EYP45" s="41"/>
      <c r="EYQ45" s="41"/>
      <c r="EYR45" s="41"/>
      <c r="EYS45" s="41"/>
      <c r="EYT45" s="41"/>
      <c r="EYU45" s="41"/>
      <c r="EYV45" s="41"/>
      <c r="EYW45" s="41"/>
      <c r="EYX45" s="41"/>
      <c r="EYY45" s="41"/>
      <c r="EYZ45" s="41"/>
      <c r="EZA45" s="41"/>
      <c r="EZB45" s="41"/>
      <c r="EZC45" s="41"/>
      <c r="EZD45" s="41"/>
      <c r="EZE45" s="41"/>
      <c r="EZF45" s="41"/>
      <c r="EZG45" s="41"/>
      <c r="EZH45" s="41"/>
      <c r="EZI45" s="41"/>
      <c r="EZJ45" s="41"/>
      <c r="EZK45" s="41"/>
      <c r="EZL45" s="41"/>
      <c r="EZM45" s="41"/>
      <c r="EZN45" s="41"/>
      <c r="EZO45" s="41"/>
      <c r="EZP45" s="41"/>
      <c r="EZQ45" s="41"/>
      <c r="EZR45" s="41"/>
      <c r="EZS45" s="41"/>
      <c r="EZT45" s="41"/>
      <c r="EZU45" s="41"/>
      <c r="EZV45" s="41"/>
      <c r="EZW45" s="41"/>
      <c r="EZX45" s="41"/>
      <c r="EZY45" s="41"/>
      <c r="EZZ45" s="41"/>
      <c r="FAA45" s="41"/>
      <c r="FAB45" s="41"/>
      <c r="FAC45" s="41"/>
      <c r="FAD45" s="41"/>
      <c r="FAE45" s="41"/>
      <c r="FAF45" s="41"/>
      <c r="FAG45" s="41"/>
      <c r="FAH45" s="41"/>
      <c r="FAI45" s="41"/>
      <c r="FAJ45" s="41"/>
      <c r="FAK45" s="41"/>
      <c r="FAL45" s="41"/>
      <c r="FAM45" s="41"/>
      <c r="FAN45" s="41"/>
      <c r="FAO45" s="41"/>
      <c r="FAP45" s="41"/>
      <c r="FAQ45" s="41"/>
      <c r="FAR45" s="41"/>
      <c r="FAS45" s="41"/>
      <c r="FAT45" s="41"/>
      <c r="FAU45" s="41"/>
      <c r="FAV45" s="41"/>
      <c r="FAW45" s="41"/>
      <c r="FAX45" s="41"/>
      <c r="FAY45" s="41"/>
      <c r="FAZ45" s="41"/>
      <c r="FBA45" s="41"/>
      <c r="FBB45" s="41"/>
      <c r="FBC45" s="41"/>
      <c r="FBD45" s="41"/>
      <c r="FBE45" s="41"/>
      <c r="FBF45" s="41"/>
      <c r="FBG45" s="41"/>
      <c r="FBH45" s="41"/>
      <c r="FBI45" s="41"/>
      <c r="FBJ45" s="41"/>
      <c r="FBK45" s="41"/>
      <c r="FBL45" s="41"/>
      <c r="FBM45" s="41"/>
      <c r="FBN45" s="41"/>
      <c r="FBO45" s="41"/>
      <c r="FBP45" s="41"/>
      <c r="FBQ45" s="41"/>
      <c r="FBR45" s="41"/>
      <c r="FBS45" s="41"/>
      <c r="FBT45" s="41"/>
      <c r="FBU45" s="41"/>
      <c r="FBV45" s="41"/>
      <c r="FBW45" s="41"/>
      <c r="FBX45" s="41"/>
      <c r="FBY45" s="41"/>
      <c r="FBZ45" s="41"/>
      <c r="FCA45" s="41"/>
      <c r="FCB45" s="41"/>
      <c r="FCC45" s="41"/>
      <c r="FCD45" s="41"/>
      <c r="FCE45" s="41"/>
      <c r="FCF45" s="41"/>
      <c r="FCG45" s="41"/>
      <c r="FCH45" s="41"/>
      <c r="FCI45" s="41"/>
      <c r="FCJ45" s="41"/>
      <c r="FCK45" s="41"/>
      <c r="FCL45" s="41"/>
      <c r="FCM45" s="41"/>
      <c r="FCN45" s="41"/>
      <c r="FCO45" s="41"/>
      <c r="FCP45" s="41"/>
      <c r="FCQ45" s="41"/>
      <c r="FCR45" s="41"/>
      <c r="FCS45" s="41"/>
      <c r="FCT45" s="41"/>
      <c r="FCU45" s="41"/>
      <c r="FCV45" s="41"/>
      <c r="FCW45" s="41"/>
      <c r="FCX45" s="41"/>
      <c r="FCY45" s="41"/>
      <c r="FCZ45" s="41"/>
      <c r="FDA45" s="41"/>
      <c r="FDB45" s="41"/>
      <c r="FDC45" s="41"/>
      <c r="FDD45" s="41"/>
      <c r="FDE45" s="41"/>
      <c r="FDF45" s="41"/>
      <c r="FDG45" s="41"/>
      <c r="FDH45" s="41"/>
      <c r="FDI45" s="41"/>
      <c r="FDJ45" s="41"/>
      <c r="FDK45" s="41"/>
      <c r="FDL45" s="41"/>
      <c r="FDM45" s="41"/>
      <c r="FDN45" s="41"/>
      <c r="FDO45" s="41"/>
      <c r="FDP45" s="41"/>
      <c r="FDQ45" s="41"/>
      <c r="FDR45" s="41"/>
      <c r="FDS45" s="41"/>
      <c r="FDT45" s="41"/>
      <c r="FDU45" s="41"/>
      <c r="FDV45" s="41"/>
      <c r="FDW45" s="41"/>
      <c r="FDX45" s="41"/>
      <c r="FDY45" s="41"/>
      <c r="FDZ45" s="41"/>
      <c r="FEA45" s="41"/>
      <c r="FEB45" s="41"/>
      <c r="FEC45" s="41"/>
      <c r="FED45" s="41"/>
      <c r="FEE45" s="41"/>
      <c r="FEF45" s="41"/>
      <c r="FEG45" s="41"/>
      <c r="FEH45" s="41"/>
      <c r="FEI45" s="41"/>
      <c r="FEJ45" s="41"/>
      <c r="FEK45" s="41"/>
      <c r="FEL45" s="41"/>
      <c r="FEM45" s="41"/>
      <c r="FEN45" s="41"/>
      <c r="FEO45" s="41"/>
      <c r="FEP45" s="41"/>
      <c r="FEQ45" s="41"/>
      <c r="FER45" s="41"/>
      <c r="FES45" s="41"/>
      <c r="FET45" s="41"/>
      <c r="FEU45" s="41"/>
      <c r="FEV45" s="41"/>
      <c r="FEW45" s="41"/>
      <c r="FEX45" s="41"/>
      <c r="FEY45" s="41"/>
      <c r="FEZ45" s="41"/>
      <c r="FFA45" s="41"/>
      <c r="FFB45" s="41"/>
      <c r="FFC45" s="41"/>
      <c r="FFD45" s="41"/>
      <c r="FFE45" s="41"/>
      <c r="FFF45" s="41"/>
      <c r="FFG45" s="41"/>
      <c r="FFH45" s="41"/>
      <c r="FFI45" s="41"/>
      <c r="FFJ45" s="41"/>
      <c r="FFK45" s="41"/>
      <c r="FFL45" s="41"/>
      <c r="FFM45" s="41"/>
      <c r="FFN45" s="41"/>
      <c r="FFO45" s="41"/>
      <c r="FFP45" s="41"/>
      <c r="FFQ45" s="41"/>
      <c r="FFR45" s="41"/>
      <c r="FFS45" s="41"/>
      <c r="FFT45" s="41"/>
      <c r="FFU45" s="41"/>
      <c r="FFV45" s="41"/>
      <c r="FFW45" s="41"/>
      <c r="FFX45" s="41"/>
      <c r="FFY45" s="41"/>
      <c r="FFZ45" s="41"/>
      <c r="FGA45" s="41"/>
      <c r="FGB45" s="41"/>
      <c r="FGC45" s="41"/>
      <c r="FGD45" s="41"/>
      <c r="FGE45" s="41"/>
      <c r="FGF45" s="41"/>
      <c r="FGG45" s="41"/>
      <c r="FGH45" s="41"/>
      <c r="FGI45" s="41"/>
      <c r="FGJ45" s="41"/>
      <c r="FGK45" s="41"/>
      <c r="FGL45" s="41"/>
      <c r="FGM45" s="41"/>
      <c r="FGN45" s="41"/>
      <c r="FGO45" s="41"/>
      <c r="FGP45" s="41"/>
      <c r="FGQ45" s="41"/>
      <c r="FGR45" s="41"/>
      <c r="FGS45" s="41"/>
      <c r="FGT45" s="41"/>
      <c r="FGU45" s="41"/>
      <c r="FGV45" s="41"/>
      <c r="FGW45" s="41"/>
      <c r="FGX45" s="41"/>
      <c r="FGY45" s="41"/>
      <c r="FGZ45" s="41"/>
      <c r="FHA45" s="41"/>
      <c r="FHB45" s="41"/>
      <c r="FHC45" s="41"/>
      <c r="FHD45" s="41"/>
      <c r="FHE45" s="41"/>
      <c r="FHF45" s="41"/>
      <c r="FHG45" s="41"/>
      <c r="FHH45" s="41"/>
      <c r="FHI45" s="41"/>
      <c r="FHJ45" s="41"/>
      <c r="FHK45" s="41"/>
      <c r="FHL45" s="41"/>
      <c r="FHM45" s="41"/>
      <c r="FHN45" s="41"/>
      <c r="FHO45" s="41"/>
      <c r="FHP45" s="41"/>
      <c r="FHQ45" s="41"/>
      <c r="FHR45" s="41"/>
      <c r="FHS45" s="41"/>
      <c r="FHT45" s="41"/>
      <c r="FHU45" s="41"/>
      <c r="FHV45" s="41"/>
      <c r="FHW45" s="41"/>
      <c r="FHX45" s="41"/>
      <c r="FHY45" s="41"/>
      <c r="FHZ45" s="41"/>
      <c r="FIA45" s="41"/>
      <c r="FIB45" s="41"/>
      <c r="FIC45" s="41"/>
      <c r="FID45" s="41"/>
      <c r="FIE45" s="41"/>
      <c r="FIF45" s="41"/>
      <c r="FIG45" s="41"/>
      <c r="FIH45" s="41"/>
      <c r="FII45" s="41"/>
      <c r="FIJ45" s="41"/>
      <c r="FIK45" s="41"/>
      <c r="FIL45" s="41"/>
      <c r="FIM45" s="41"/>
      <c r="FIN45" s="41"/>
      <c r="FIO45" s="41"/>
      <c r="FIP45" s="41"/>
      <c r="FIQ45" s="41"/>
      <c r="FIR45" s="41"/>
      <c r="FIS45" s="41"/>
      <c r="FIT45" s="41"/>
      <c r="FIU45" s="41"/>
      <c r="FIV45" s="41"/>
      <c r="FIW45" s="41"/>
      <c r="FIX45" s="41"/>
      <c r="FIY45" s="41"/>
      <c r="FIZ45" s="41"/>
      <c r="FJA45" s="41"/>
      <c r="FJB45" s="41"/>
      <c r="FJC45" s="41"/>
      <c r="FJD45" s="41"/>
      <c r="FJE45" s="41"/>
      <c r="FJF45" s="41"/>
      <c r="FJG45" s="41"/>
      <c r="FJH45" s="41"/>
      <c r="FJI45" s="41"/>
      <c r="FJJ45" s="41"/>
      <c r="FJK45" s="41"/>
      <c r="FJL45" s="41"/>
      <c r="FJM45" s="41"/>
      <c r="FJN45" s="41"/>
      <c r="FJO45" s="41"/>
      <c r="FJP45" s="41"/>
      <c r="FJQ45" s="41"/>
      <c r="FJR45" s="41"/>
      <c r="FJS45" s="41"/>
      <c r="FJT45" s="41"/>
      <c r="FJU45" s="41"/>
      <c r="FJV45" s="41"/>
      <c r="FJW45" s="41"/>
      <c r="FJX45" s="41"/>
      <c r="FJY45" s="41"/>
      <c r="FJZ45" s="41"/>
      <c r="FKA45" s="41"/>
      <c r="FKB45" s="41"/>
      <c r="FKC45" s="41"/>
      <c r="FKD45" s="41"/>
      <c r="FKE45" s="41"/>
      <c r="FKF45" s="41"/>
      <c r="FKG45" s="41"/>
      <c r="FKH45" s="41"/>
      <c r="FKI45" s="41"/>
      <c r="FKJ45" s="41"/>
      <c r="FKK45" s="41"/>
      <c r="FKL45" s="41"/>
      <c r="FKM45" s="41"/>
      <c r="FKN45" s="41"/>
      <c r="FKO45" s="41"/>
      <c r="FKP45" s="41"/>
      <c r="FKQ45" s="41"/>
      <c r="FKR45" s="41"/>
      <c r="FKS45" s="41"/>
      <c r="FKT45" s="41"/>
      <c r="FKU45" s="41"/>
      <c r="FKV45" s="41"/>
      <c r="FKW45" s="41"/>
      <c r="FKX45" s="41"/>
      <c r="FKY45" s="41"/>
      <c r="FKZ45" s="41"/>
      <c r="FLA45" s="41"/>
      <c r="FLB45" s="41"/>
      <c r="FLC45" s="41"/>
      <c r="FLD45" s="41"/>
      <c r="FLE45" s="41"/>
      <c r="FLF45" s="41"/>
      <c r="FLG45" s="41"/>
      <c r="FLH45" s="41"/>
      <c r="FLI45" s="41"/>
      <c r="FLJ45" s="41"/>
      <c r="FLK45" s="41"/>
      <c r="FLL45" s="41"/>
      <c r="FLM45" s="41"/>
      <c r="FLN45" s="41"/>
      <c r="FLO45" s="41"/>
      <c r="FLP45" s="41"/>
      <c r="FLQ45" s="41"/>
      <c r="FLR45" s="41"/>
      <c r="FLS45" s="41"/>
      <c r="FLT45" s="41"/>
      <c r="FLU45" s="41"/>
      <c r="FLV45" s="41"/>
      <c r="FLW45" s="41"/>
      <c r="FLX45" s="41"/>
      <c r="FLY45" s="41"/>
      <c r="FLZ45" s="41"/>
      <c r="FMA45" s="41"/>
      <c r="FMB45" s="41"/>
      <c r="FMC45" s="41"/>
      <c r="FMD45" s="41"/>
      <c r="FME45" s="41"/>
      <c r="FMF45" s="41"/>
      <c r="FMG45" s="41"/>
      <c r="FMH45" s="41"/>
      <c r="FMI45" s="41"/>
      <c r="FMJ45" s="41"/>
      <c r="FMK45" s="41"/>
      <c r="FML45" s="41"/>
      <c r="FMM45" s="41"/>
      <c r="FMN45" s="41"/>
      <c r="FMO45" s="41"/>
      <c r="FMP45" s="41"/>
      <c r="FMQ45" s="41"/>
      <c r="FMR45" s="41"/>
      <c r="FMS45" s="41"/>
      <c r="FMT45" s="41"/>
      <c r="FMU45" s="41"/>
      <c r="FMV45" s="41"/>
      <c r="FMW45" s="41"/>
      <c r="FMX45" s="41"/>
      <c r="FMY45" s="41"/>
      <c r="FMZ45" s="41"/>
      <c r="FNA45" s="41"/>
      <c r="FNB45" s="41"/>
      <c r="FNC45" s="41"/>
      <c r="FND45" s="41"/>
      <c r="FNE45" s="41"/>
      <c r="FNF45" s="41"/>
      <c r="FNG45" s="41"/>
      <c r="FNH45" s="41"/>
      <c r="FNI45" s="41"/>
      <c r="FNJ45" s="41"/>
      <c r="FNK45" s="41"/>
      <c r="FNL45" s="41"/>
      <c r="FNM45" s="41"/>
      <c r="FNN45" s="41"/>
      <c r="FNO45" s="41"/>
      <c r="FNP45" s="41"/>
      <c r="FNQ45" s="41"/>
      <c r="FNR45" s="41"/>
      <c r="FNS45" s="41"/>
      <c r="FNT45" s="41"/>
      <c r="FNU45" s="41"/>
      <c r="FNV45" s="41"/>
      <c r="FNW45" s="41"/>
      <c r="FNX45" s="41"/>
      <c r="FNY45" s="41"/>
      <c r="FNZ45" s="41"/>
      <c r="FOA45" s="41"/>
      <c r="FOB45" s="41"/>
      <c r="FOC45" s="41"/>
      <c r="FOD45" s="41"/>
      <c r="FOE45" s="41"/>
      <c r="FOF45" s="41"/>
      <c r="FOG45" s="41"/>
      <c r="FOH45" s="41"/>
      <c r="FOI45" s="41"/>
      <c r="FOJ45" s="41"/>
      <c r="FOK45" s="41"/>
      <c r="FOL45" s="41"/>
      <c r="FOM45" s="41"/>
      <c r="FON45" s="41"/>
      <c r="FOO45" s="41"/>
      <c r="FOP45" s="41"/>
      <c r="FOQ45" s="41"/>
      <c r="FOR45" s="41"/>
      <c r="FOS45" s="41"/>
      <c r="FOT45" s="41"/>
      <c r="FOU45" s="41"/>
      <c r="FOV45" s="41"/>
      <c r="FOW45" s="41"/>
      <c r="FOX45" s="41"/>
      <c r="FOY45" s="41"/>
      <c r="FOZ45" s="41"/>
      <c r="FPA45" s="41"/>
      <c r="FPB45" s="41"/>
      <c r="FPC45" s="41"/>
      <c r="FPD45" s="41"/>
      <c r="FPE45" s="41"/>
      <c r="FPF45" s="41"/>
      <c r="FPG45" s="41"/>
      <c r="FPH45" s="41"/>
      <c r="FPI45" s="41"/>
      <c r="FPJ45" s="41"/>
      <c r="FPK45" s="41"/>
      <c r="FPL45" s="41"/>
      <c r="FPM45" s="41"/>
      <c r="FPN45" s="41"/>
      <c r="FPO45" s="41"/>
      <c r="FPP45" s="41"/>
      <c r="FPQ45" s="41"/>
      <c r="FPR45" s="41"/>
      <c r="FPS45" s="41"/>
      <c r="FPT45" s="41"/>
      <c r="FPU45" s="41"/>
      <c r="FPV45" s="41"/>
      <c r="FPW45" s="41"/>
      <c r="FPX45" s="41"/>
      <c r="FPY45" s="41"/>
      <c r="FPZ45" s="41"/>
      <c r="FQA45" s="41"/>
      <c r="FQB45" s="41"/>
      <c r="FQC45" s="41"/>
      <c r="FQD45" s="41"/>
      <c r="FQE45" s="41"/>
      <c r="FQF45" s="41"/>
      <c r="FQG45" s="41"/>
      <c r="FQH45" s="41"/>
      <c r="FQI45" s="41"/>
      <c r="FQJ45" s="41"/>
      <c r="FQK45" s="41"/>
      <c r="FQL45" s="41"/>
      <c r="FQM45" s="41"/>
      <c r="FQN45" s="41"/>
      <c r="FQO45" s="41"/>
      <c r="FQP45" s="41"/>
      <c r="FQQ45" s="41"/>
      <c r="FQR45" s="41"/>
      <c r="FQS45" s="41"/>
      <c r="FQT45" s="41"/>
      <c r="FQU45" s="41"/>
      <c r="FQV45" s="41"/>
      <c r="FQW45" s="41"/>
      <c r="FQX45" s="41"/>
      <c r="FQY45" s="41"/>
      <c r="FQZ45" s="41"/>
      <c r="FRA45" s="41"/>
      <c r="FRB45" s="41"/>
      <c r="FRC45" s="41"/>
      <c r="FRD45" s="41"/>
      <c r="FRE45" s="41"/>
      <c r="FRF45" s="41"/>
      <c r="FRG45" s="41"/>
      <c r="FRH45" s="41"/>
      <c r="FRI45" s="41"/>
      <c r="FRJ45" s="41"/>
      <c r="FRK45" s="41"/>
      <c r="FRL45" s="41"/>
      <c r="FRM45" s="41"/>
      <c r="FRN45" s="41"/>
      <c r="FRO45" s="41"/>
      <c r="FRP45" s="41"/>
      <c r="FRQ45" s="41"/>
      <c r="FRR45" s="41"/>
      <c r="FRS45" s="41"/>
      <c r="FRT45" s="41"/>
      <c r="FRU45" s="41"/>
      <c r="FRV45" s="41"/>
      <c r="FRW45" s="41"/>
      <c r="FRX45" s="41"/>
      <c r="FRY45" s="41"/>
      <c r="FRZ45" s="41"/>
      <c r="FSA45" s="41"/>
      <c r="FSB45" s="41"/>
      <c r="FSC45" s="41"/>
      <c r="FSD45" s="41"/>
      <c r="FSE45" s="41"/>
      <c r="FSF45" s="41"/>
      <c r="FSG45" s="41"/>
      <c r="FSH45" s="41"/>
      <c r="FSI45" s="41"/>
      <c r="FSJ45" s="41"/>
      <c r="FSK45" s="41"/>
      <c r="FSL45" s="41"/>
      <c r="FSM45" s="41"/>
      <c r="FSN45" s="41"/>
      <c r="FSO45" s="41"/>
      <c r="FSP45" s="41"/>
      <c r="FSQ45" s="41"/>
      <c r="FSR45" s="41"/>
      <c r="FSS45" s="41"/>
      <c r="FST45" s="41"/>
      <c r="FSU45" s="41"/>
      <c r="FSV45" s="41"/>
      <c r="FSW45" s="41"/>
      <c r="FSX45" s="41"/>
      <c r="FSY45" s="41"/>
      <c r="FSZ45" s="41"/>
      <c r="FTA45" s="41"/>
      <c r="FTB45" s="41"/>
      <c r="FTC45" s="41"/>
      <c r="FTD45" s="41"/>
      <c r="FTE45" s="41"/>
      <c r="FTF45" s="41"/>
      <c r="FTG45" s="41"/>
      <c r="FTH45" s="41"/>
      <c r="FTI45" s="41"/>
      <c r="FTJ45" s="41"/>
      <c r="FTK45" s="41"/>
      <c r="FTL45" s="41"/>
      <c r="FTM45" s="41"/>
      <c r="FTN45" s="41"/>
      <c r="FTO45" s="41"/>
      <c r="FTP45" s="41"/>
      <c r="FTQ45" s="41"/>
      <c r="FTR45" s="41"/>
      <c r="FTS45" s="41"/>
      <c r="FTT45" s="41"/>
      <c r="FTU45" s="41"/>
      <c r="FTV45" s="41"/>
      <c r="FTW45" s="41"/>
      <c r="FTX45" s="41"/>
      <c r="FTY45" s="41"/>
      <c r="FTZ45" s="41"/>
      <c r="FUA45" s="41"/>
      <c r="FUB45" s="41"/>
      <c r="FUC45" s="41"/>
      <c r="FUD45" s="41"/>
      <c r="FUE45" s="41"/>
      <c r="FUF45" s="41"/>
      <c r="FUG45" s="41"/>
      <c r="FUH45" s="41"/>
      <c r="FUI45" s="41"/>
      <c r="FUJ45" s="41"/>
      <c r="FUK45" s="41"/>
      <c r="FUL45" s="41"/>
      <c r="FUM45" s="41"/>
      <c r="FUN45" s="41"/>
      <c r="FUO45" s="41"/>
      <c r="FUP45" s="41"/>
      <c r="FUQ45" s="41"/>
      <c r="FUR45" s="41"/>
      <c r="FUS45" s="41"/>
      <c r="FUT45" s="41"/>
      <c r="FUU45" s="41"/>
      <c r="FUV45" s="41"/>
      <c r="FUW45" s="41"/>
      <c r="FUX45" s="41"/>
      <c r="FUY45" s="41"/>
      <c r="FUZ45" s="41"/>
      <c r="FVA45" s="41"/>
      <c r="FVB45" s="41"/>
      <c r="FVC45" s="41"/>
      <c r="FVD45" s="41"/>
      <c r="FVE45" s="41"/>
      <c r="FVF45" s="41"/>
      <c r="FVG45" s="41"/>
      <c r="FVH45" s="41"/>
      <c r="FVI45" s="41"/>
      <c r="FVJ45" s="41"/>
      <c r="FVK45" s="41"/>
      <c r="FVL45" s="41"/>
      <c r="FVM45" s="41"/>
      <c r="FVN45" s="41"/>
      <c r="FVO45" s="41"/>
      <c r="FVP45" s="41"/>
      <c r="FVQ45" s="41"/>
      <c r="FVR45" s="41"/>
      <c r="FVS45" s="41"/>
      <c r="FVT45" s="41"/>
      <c r="FVU45" s="41"/>
      <c r="FVV45" s="41"/>
      <c r="FVW45" s="41"/>
      <c r="FVX45" s="41"/>
      <c r="FVY45" s="41"/>
      <c r="FVZ45" s="41"/>
      <c r="FWA45" s="41"/>
      <c r="FWB45" s="41"/>
      <c r="FWC45" s="41"/>
      <c r="FWD45" s="41"/>
      <c r="FWE45" s="41"/>
      <c r="FWF45" s="41"/>
      <c r="FWG45" s="41"/>
      <c r="FWH45" s="41"/>
      <c r="FWI45" s="41"/>
      <c r="FWJ45" s="41"/>
      <c r="FWK45" s="41"/>
      <c r="FWL45" s="41"/>
      <c r="FWM45" s="41"/>
      <c r="FWN45" s="41"/>
      <c r="FWO45" s="41"/>
      <c r="FWP45" s="41"/>
      <c r="FWQ45" s="41"/>
      <c r="FWR45" s="41"/>
      <c r="FWS45" s="41"/>
      <c r="FWT45" s="41"/>
      <c r="FWU45" s="41"/>
      <c r="FWV45" s="41"/>
      <c r="FWW45" s="41"/>
      <c r="FWX45" s="41"/>
      <c r="FWY45" s="41"/>
      <c r="FWZ45" s="41"/>
      <c r="FXA45" s="41"/>
      <c r="FXB45" s="41"/>
      <c r="FXC45" s="41"/>
      <c r="FXD45" s="41"/>
      <c r="FXE45" s="41"/>
      <c r="FXF45" s="41"/>
      <c r="FXG45" s="41"/>
      <c r="FXH45" s="41"/>
      <c r="FXI45" s="41"/>
      <c r="FXJ45" s="41"/>
      <c r="FXK45" s="41"/>
      <c r="FXL45" s="41"/>
      <c r="FXM45" s="41"/>
      <c r="FXN45" s="41"/>
      <c r="FXO45" s="41"/>
      <c r="FXP45" s="41"/>
      <c r="FXQ45" s="41"/>
      <c r="FXR45" s="41"/>
      <c r="FXS45" s="41"/>
      <c r="FXT45" s="41"/>
      <c r="FXU45" s="41"/>
      <c r="FXV45" s="41"/>
      <c r="FXW45" s="41"/>
      <c r="FXX45" s="41"/>
      <c r="FXY45" s="41"/>
      <c r="FXZ45" s="41"/>
      <c r="FYA45" s="41"/>
      <c r="FYB45" s="41"/>
      <c r="FYC45" s="41"/>
      <c r="FYD45" s="41"/>
      <c r="FYE45" s="41"/>
      <c r="FYF45" s="41"/>
      <c r="FYG45" s="41"/>
      <c r="FYH45" s="41"/>
      <c r="FYI45" s="41"/>
      <c r="FYJ45" s="41"/>
      <c r="FYK45" s="41"/>
      <c r="FYL45" s="41"/>
      <c r="FYM45" s="41"/>
      <c r="FYN45" s="41"/>
      <c r="FYO45" s="41"/>
      <c r="FYP45" s="41"/>
      <c r="FYQ45" s="41"/>
      <c r="FYR45" s="41"/>
      <c r="FYS45" s="41"/>
      <c r="FYT45" s="41"/>
      <c r="FYU45" s="41"/>
      <c r="FYV45" s="41"/>
      <c r="FYW45" s="41"/>
      <c r="FYX45" s="41"/>
      <c r="FYY45" s="41"/>
      <c r="FYZ45" s="41"/>
      <c r="FZA45" s="41"/>
      <c r="FZB45" s="41"/>
      <c r="FZC45" s="41"/>
      <c r="FZD45" s="41"/>
      <c r="FZE45" s="41"/>
      <c r="FZF45" s="41"/>
      <c r="FZG45" s="41"/>
      <c r="FZH45" s="41"/>
      <c r="FZI45" s="41"/>
      <c r="FZJ45" s="41"/>
      <c r="FZK45" s="41"/>
      <c r="FZL45" s="41"/>
      <c r="FZM45" s="41"/>
      <c r="FZN45" s="41"/>
      <c r="FZO45" s="41"/>
      <c r="FZP45" s="41"/>
      <c r="FZQ45" s="41"/>
      <c r="FZR45" s="41"/>
      <c r="FZS45" s="41"/>
      <c r="FZT45" s="41"/>
      <c r="FZU45" s="41"/>
      <c r="FZV45" s="41"/>
      <c r="FZW45" s="41"/>
      <c r="FZX45" s="41"/>
      <c r="FZY45" s="41"/>
      <c r="FZZ45" s="41"/>
      <c r="GAA45" s="41"/>
      <c r="GAB45" s="41"/>
      <c r="GAC45" s="41"/>
      <c r="GAD45" s="41"/>
      <c r="GAE45" s="41"/>
      <c r="GAF45" s="41"/>
      <c r="GAG45" s="41"/>
      <c r="GAH45" s="41"/>
      <c r="GAI45" s="41"/>
      <c r="GAJ45" s="41"/>
      <c r="GAK45" s="41"/>
      <c r="GAL45" s="41"/>
      <c r="GAM45" s="41"/>
      <c r="GAN45" s="41"/>
      <c r="GAO45" s="41"/>
      <c r="GAP45" s="41"/>
      <c r="GAQ45" s="41"/>
      <c r="GAR45" s="41"/>
      <c r="GAS45" s="41"/>
      <c r="GAT45" s="41"/>
      <c r="GAU45" s="41"/>
      <c r="GAV45" s="41"/>
      <c r="GAW45" s="41"/>
      <c r="GAX45" s="41"/>
      <c r="GAY45" s="41"/>
      <c r="GAZ45" s="41"/>
      <c r="GBA45" s="41"/>
      <c r="GBB45" s="41"/>
      <c r="GBC45" s="41"/>
      <c r="GBD45" s="41"/>
      <c r="GBE45" s="41"/>
      <c r="GBF45" s="41"/>
      <c r="GBG45" s="41"/>
      <c r="GBH45" s="41"/>
      <c r="GBI45" s="41"/>
      <c r="GBJ45" s="41"/>
      <c r="GBK45" s="41"/>
      <c r="GBL45" s="41"/>
      <c r="GBM45" s="41"/>
      <c r="GBN45" s="41"/>
      <c r="GBO45" s="41"/>
      <c r="GBP45" s="41"/>
      <c r="GBQ45" s="41"/>
      <c r="GBR45" s="41"/>
      <c r="GBS45" s="41"/>
      <c r="GBT45" s="41"/>
      <c r="GBU45" s="41"/>
      <c r="GBV45" s="41"/>
      <c r="GBW45" s="41"/>
      <c r="GBX45" s="41"/>
      <c r="GBY45" s="41"/>
      <c r="GBZ45" s="41"/>
      <c r="GCA45" s="41"/>
      <c r="GCB45" s="41"/>
      <c r="GCC45" s="41"/>
      <c r="GCD45" s="41"/>
      <c r="GCE45" s="41"/>
      <c r="GCF45" s="41"/>
      <c r="GCG45" s="41"/>
      <c r="GCH45" s="41"/>
      <c r="GCI45" s="41"/>
      <c r="GCJ45" s="41"/>
      <c r="GCK45" s="41"/>
      <c r="GCL45" s="41"/>
      <c r="GCM45" s="41"/>
      <c r="GCN45" s="41"/>
      <c r="GCO45" s="41"/>
      <c r="GCP45" s="41"/>
      <c r="GCQ45" s="41"/>
      <c r="GCR45" s="41"/>
      <c r="GCS45" s="41"/>
      <c r="GCT45" s="41"/>
      <c r="GCU45" s="41"/>
      <c r="GCV45" s="41"/>
      <c r="GCW45" s="41"/>
      <c r="GCX45" s="41"/>
      <c r="GCY45" s="41"/>
      <c r="GCZ45" s="41"/>
      <c r="GDA45" s="41"/>
      <c r="GDB45" s="41"/>
      <c r="GDC45" s="41"/>
      <c r="GDD45" s="41"/>
      <c r="GDE45" s="41"/>
      <c r="GDF45" s="41"/>
      <c r="GDG45" s="41"/>
      <c r="GDH45" s="41"/>
      <c r="GDI45" s="41"/>
      <c r="GDJ45" s="41"/>
      <c r="GDK45" s="41"/>
      <c r="GDL45" s="41"/>
      <c r="GDM45" s="41"/>
      <c r="GDN45" s="41"/>
      <c r="GDO45" s="41"/>
      <c r="GDP45" s="41"/>
      <c r="GDQ45" s="41"/>
      <c r="GDR45" s="41"/>
      <c r="GDS45" s="41"/>
      <c r="GDT45" s="41"/>
      <c r="GDU45" s="41"/>
      <c r="GDV45" s="41"/>
      <c r="GDW45" s="41"/>
      <c r="GDX45" s="41"/>
      <c r="GDY45" s="41"/>
      <c r="GDZ45" s="41"/>
      <c r="GEA45" s="41"/>
      <c r="GEB45" s="41"/>
      <c r="GEC45" s="41"/>
      <c r="GED45" s="41"/>
      <c r="GEE45" s="41"/>
      <c r="GEF45" s="41"/>
      <c r="GEG45" s="41"/>
      <c r="GEH45" s="41"/>
      <c r="GEI45" s="41"/>
      <c r="GEJ45" s="41"/>
      <c r="GEK45" s="41"/>
      <c r="GEL45" s="41"/>
      <c r="GEM45" s="41"/>
      <c r="GEN45" s="41"/>
      <c r="GEO45" s="41"/>
      <c r="GEP45" s="41"/>
      <c r="GEQ45" s="41"/>
      <c r="GER45" s="41"/>
      <c r="GES45" s="41"/>
      <c r="GET45" s="41"/>
      <c r="GEU45" s="41"/>
      <c r="GEV45" s="41"/>
      <c r="GEW45" s="41"/>
      <c r="GEX45" s="41"/>
      <c r="GEY45" s="41"/>
      <c r="GEZ45" s="41"/>
      <c r="GFA45" s="41"/>
      <c r="GFB45" s="41"/>
      <c r="GFC45" s="41"/>
      <c r="GFD45" s="41"/>
      <c r="GFE45" s="41"/>
      <c r="GFF45" s="41"/>
      <c r="GFG45" s="41"/>
      <c r="GFH45" s="41"/>
      <c r="GFI45" s="41"/>
      <c r="GFJ45" s="41"/>
      <c r="GFK45" s="41"/>
      <c r="GFL45" s="41"/>
      <c r="GFM45" s="41"/>
      <c r="GFN45" s="41"/>
      <c r="GFO45" s="41"/>
      <c r="GFP45" s="41"/>
      <c r="GFQ45" s="41"/>
      <c r="GFR45" s="41"/>
      <c r="GFS45" s="41"/>
      <c r="GFT45" s="41"/>
      <c r="GFU45" s="41"/>
      <c r="GFV45" s="41"/>
      <c r="GFW45" s="41"/>
      <c r="GFX45" s="41"/>
      <c r="GFY45" s="41"/>
      <c r="GFZ45" s="41"/>
      <c r="GGA45" s="41"/>
      <c r="GGB45" s="41"/>
      <c r="GGC45" s="41"/>
      <c r="GGD45" s="41"/>
      <c r="GGE45" s="41"/>
      <c r="GGF45" s="41"/>
      <c r="GGG45" s="41"/>
      <c r="GGH45" s="41"/>
      <c r="GGI45" s="41"/>
      <c r="GGJ45" s="41"/>
      <c r="GGK45" s="41"/>
      <c r="GGL45" s="41"/>
      <c r="GGM45" s="41"/>
      <c r="GGN45" s="41"/>
      <c r="GGO45" s="41"/>
      <c r="GGP45" s="41"/>
      <c r="GGQ45" s="41"/>
      <c r="GGR45" s="41"/>
      <c r="GGS45" s="41"/>
      <c r="GGT45" s="41"/>
      <c r="GGU45" s="41"/>
      <c r="GGV45" s="41"/>
      <c r="GGW45" s="41"/>
      <c r="GGX45" s="41"/>
      <c r="GGY45" s="41"/>
      <c r="GGZ45" s="41"/>
      <c r="GHA45" s="41"/>
      <c r="GHB45" s="41"/>
      <c r="GHC45" s="41"/>
      <c r="GHD45" s="41"/>
      <c r="GHE45" s="41"/>
      <c r="GHF45" s="41"/>
      <c r="GHG45" s="41"/>
      <c r="GHH45" s="41"/>
      <c r="GHI45" s="41"/>
      <c r="GHJ45" s="41"/>
      <c r="GHK45" s="41"/>
      <c r="GHL45" s="41"/>
      <c r="GHM45" s="41"/>
      <c r="GHN45" s="41"/>
      <c r="GHO45" s="41"/>
      <c r="GHP45" s="41"/>
      <c r="GHQ45" s="41"/>
      <c r="GHR45" s="41"/>
      <c r="GHS45" s="41"/>
      <c r="GHT45" s="41"/>
      <c r="GHU45" s="41"/>
      <c r="GHV45" s="41"/>
      <c r="GHW45" s="41"/>
      <c r="GHX45" s="41"/>
      <c r="GHY45" s="41"/>
      <c r="GHZ45" s="41"/>
      <c r="GIA45" s="41"/>
      <c r="GIB45" s="41"/>
      <c r="GIC45" s="41"/>
      <c r="GID45" s="41"/>
      <c r="GIE45" s="41"/>
      <c r="GIF45" s="41"/>
      <c r="GIG45" s="41"/>
      <c r="GIH45" s="41"/>
      <c r="GII45" s="41"/>
      <c r="GIJ45" s="41"/>
      <c r="GIK45" s="41"/>
      <c r="GIL45" s="41"/>
      <c r="GIM45" s="41"/>
      <c r="GIN45" s="41"/>
      <c r="GIO45" s="41"/>
      <c r="GIP45" s="41"/>
      <c r="GIQ45" s="41"/>
      <c r="GIR45" s="41"/>
      <c r="GIS45" s="41"/>
      <c r="GIT45" s="41"/>
      <c r="GIU45" s="41"/>
      <c r="GIV45" s="41"/>
      <c r="GIW45" s="41"/>
      <c r="GIX45" s="41"/>
      <c r="GIY45" s="41"/>
      <c r="GIZ45" s="41"/>
      <c r="GJA45" s="41"/>
      <c r="GJB45" s="41"/>
      <c r="GJC45" s="41"/>
      <c r="GJD45" s="41"/>
      <c r="GJE45" s="41"/>
      <c r="GJF45" s="41"/>
      <c r="GJG45" s="41"/>
      <c r="GJH45" s="41"/>
      <c r="GJI45" s="41"/>
      <c r="GJJ45" s="41"/>
      <c r="GJK45" s="41"/>
      <c r="GJL45" s="41"/>
      <c r="GJM45" s="41"/>
      <c r="GJN45" s="41"/>
      <c r="GJO45" s="41"/>
      <c r="GJP45" s="41"/>
      <c r="GJQ45" s="41"/>
      <c r="GJR45" s="41"/>
      <c r="GJS45" s="41"/>
      <c r="GJT45" s="41"/>
      <c r="GJU45" s="41"/>
      <c r="GJV45" s="41"/>
      <c r="GJW45" s="41"/>
      <c r="GJX45" s="41"/>
      <c r="GJY45" s="41"/>
      <c r="GJZ45" s="41"/>
      <c r="GKA45" s="41"/>
      <c r="GKB45" s="41"/>
      <c r="GKC45" s="41"/>
      <c r="GKD45" s="41"/>
      <c r="GKE45" s="41"/>
      <c r="GKF45" s="41"/>
      <c r="GKG45" s="41"/>
      <c r="GKH45" s="41"/>
      <c r="GKI45" s="41"/>
      <c r="GKJ45" s="41"/>
      <c r="GKK45" s="41"/>
      <c r="GKL45" s="41"/>
      <c r="GKM45" s="41"/>
      <c r="GKN45" s="41"/>
      <c r="GKO45" s="41"/>
      <c r="GKP45" s="41"/>
      <c r="GKQ45" s="41"/>
      <c r="GKR45" s="41"/>
      <c r="GKS45" s="41"/>
      <c r="GKT45" s="41"/>
      <c r="GKU45" s="41"/>
      <c r="GKV45" s="41"/>
      <c r="GKW45" s="41"/>
      <c r="GKX45" s="41"/>
      <c r="GKY45" s="41"/>
      <c r="GKZ45" s="41"/>
      <c r="GLA45" s="41"/>
      <c r="GLB45" s="41"/>
      <c r="GLC45" s="41"/>
      <c r="GLD45" s="41"/>
      <c r="GLE45" s="41"/>
      <c r="GLF45" s="41"/>
      <c r="GLG45" s="41"/>
      <c r="GLH45" s="41"/>
      <c r="GLI45" s="41"/>
      <c r="GLJ45" s="41"/>
      <c r="GLK45" s="41"/>
      <c r="GLL45" s="41"/>
      <c r="GLM45" s="41"/>
      <c r="GLN45" s="41"/>
      <c r="GLO45" s="41"/>
      <c r="GLP45" s="41"/>
      <c r="GLQ45" s="41"/>
      <c r="GLR45" s="41"/>
      <c r="GLS45" s="41"/>
      <c r="GLT45" s="41"/>
      <c r="GLU45" s="41"/>
      <c r="GLV45" s="41"/>
      <c r="GLW45" s="41"/>
      <c r="GLX45" s="41"/>
      <c r="GLY45" s="41"/>
      <c r="GLZ45" s="41"/>
      <c r="GMA45" s="41"/>
      <c r="GMB45" s="41"/>
      <c r="GMC45" s="41"/>
      <c r="GMD45" s="41"/>
      <c r="GME45" s="41"/>
      <c r="GMF45" s="41"/>
      <c r="GMG45" s="41"/>
      <c r="GMH45" s="41"/>
      <c r="GMI45" s="41"/>
      <c r="GMJ45" s="41"/>
      <c r="GMK45" s="41"/>
      <c r="GML45" s="41"/>
      <c r="GMM45" s="41"/>
      <c r="GMN45" s="41"/>
      <c r="GMO45" s="41"/>
      <c r="GMP45" s="41"/>
      <c r="GMQ45" s="41"/>
      <c r="GMR45" s="41"/>
      <c r="GMS45" s="41"/>
      <c r="GMT45" s="41"/>
      <c r="GMU45" s="41"/>
      <c r="GMV45" s="41"/>
      <c r="GMW45" s="41"/>
      <c r="GMX45" s="41"/>
      <c r="GMY45" s="41"/>
      <c r="GMZ45" s="41"/>
      <c r="GNA45" s="41"/>
      <c r="GNB45" s="41"/>
      <c r="GNC45" s="41"/>
      <c r="GND45" s="41"/>
      <c r="GNE45" s="41"/>
      <c r="GNF45" s="41"/>
      <c r="GNG45" s="41"/>
      <c r="GNH45" s="41"/>
      <c r="GNI45" s="41"/>
      <c r="GNJ45" s="41"/>
      <c r="GNK45" s="41"/>
      <c r="GNL45" s="41"/>
      <c r="GNM45" s="41"/>
      <c r="GNN45" s="41"/>
      <c r="GNO45" s="41"/>
      <c r="GNP45" s="41"/>
      <c r="GNQ45" s="41"/>
      <c r="GNR45" s="41"/>
      <c r="GNS45" s="41"/>
      <c r="GNT45" s="41"/>
      <c r="GNU45" s="41"/>
      <c r="GNV45" s="41"/>
      <c r="GNW45" s="41"/>
      <c r="GNX45" s="41"/>
      <c r="GNY45" s="41"/>
      <c r="GNZ45" s="41"/>
      <c r="GOA45" s="41"/>
      <c r="GOB45" s="41"/>
      <c r="GOC45" s="41"/>
      <c r="GOD45" s="41"/>
      <c r="GOE45" s="41"/>
      <c r="GOF45" s="41"/>
      <c r="GOG45" s="41"/>
      <c r="GOH45" s="41"/>
      <c r="GOI45" s="41"/>
      <c r="GOJ45" s="41"/>
      <c r="GOK45" s="41"/>
      <c r="GOL45" s="41"/>
      <c r="GOM45" s="41"/>
      <c r="GON45" s="41"/>
      <c r="GOO45" s="41"/>
      <c r="GOP45" s="41"/>
      <c r="GOQ45" s="41"/>
      <c r="GOR45" s="41"/>
      <c r="GOS45" s="41"/>
      <c r="GOT45" s="41"/>
      <c r="GOU45" s="41"/>
      <c r="GOV45" s="41"/>
      <c r="GOW45" s="41"/>
      <c r="GOX45" s="41"/>
      <c r="GOY45" s="41"/>
      <c r="GOZ45" s="41"/>
      <c r="GPA45" s="41"/>
      <c r="GPB45" s="41"/>
      <c r="GPC45" s="41"/>
      <c r="GPD45" s="41"/>
      <c r="GPE45" s="41"/>
      <c r="GPF45" s="41"/>
      <c r="GPG45" s="41"/>
      <c r="GPH45" s="41"/>
      <c r="GPI45" s="41"/>
      <c r="GPJ45" s="41"/>
      <c r="GPK45" s="41"/>
      <c r="GPL45" s="41"/>
      <c r="GPM45" s="41"/>
      <c r="GPN45" s="41"/>
      <c r="GPO45" s="41"/>
      <c r="GPP45" s="41"/>
      <c r="GPQ45" s="41"/>
      <c r="GPR45" s="41"/>
      <c r="GPS45" s="41"/>
      <c r="GPT45" s="41"/>
      <c r="GPU45" s="41"/>
      <c r="GPV45" s="41"/>
      <c r="GPW45" s="41"/>
      <c r="GPX45" s="41"/>
      <c r="GPY45" s="41"/>
      <c r="GPZ45" s="41"/>
      <c r="GQA45" s="41"/>
      <c r="GQB45" s="41"/>
      <c r="GQC45" s="41"/>
      <c r="GQD45" s="41"/>
      <c r="GQE45" s="41"/>
      <c r="GQF45" s="41"/>
      <c r="GQG45" s="41"/>
      <c r="GQH45" s="41"/>
      <c r="GQI45" s="41"/>
      <c r="GQJ45" s="41"/>
      <c r="GQK45" s="41"/>
      <c r="GQL45" s="41"/>
      <c r="GQM45" s="41"/>
      <c r="GQN45" s="41"/>
      <c r="GQO45" s="41"/>
      <c r="GQP45" s="41"/>
      <c r="GQQ45" s="41"/>
      <c r="GQR45" s="41"/>
      <c r="GQS45" s="41"/>
      <c r="GQT45" s="41"/>
      <c r="GQU45" s="41"/>
      <c r="GQV45" s="41"/>
      <c r="GQW45" s="41"/>
      <c r="GQX45" s="41"/>
      <c r="GQY45" s="41"/>
      <c r="GQZ45" s="41"/>
      <c r="GRA45" s="41"/>
      <c r="GRB45" s="41"/>
      <c r="GRC45" s="41"/>
      <c r="GRD45" s="41"/>
      <c r="GRE45" s="41"/>
      <c r="GRF45" s="41"/>
      <c r="GRG45" s="41"/>
      <c r="GRH45" s="41"/>
      <c r="GRI45" s="41"/>
      <c r="GRJ45" s="41"/>
      <c r="GRK45" s="41"/>
      <c r="GRL45" s="41"/>
      <c r="GRM45" s="41"/>
      <c r="GRN45" s="41"/>
      <c r="GRO45" s="41"/>
      <c r="GRP45" s="41"/>
      <c r="GRQ45" s="41"/>
      <c r="GRR45" s="41"/>
      <c r="GRS45" s="41"/>
      <c r="GRT45" s="41"/>
      <c r="GRU45" s="41"/>
      <c r="GRV45" s="41"/>
      <c r="GRW45" s="41"/>
      <c r="GRX45" s="41"/>
      <c r="GRY45" s="41"/>
      <c r="GRZ45" s="41"/>
      <c r="GSA45" s="41"/>
      <c r="GSB45" s="41"/>
      <c r="GSC45" s="41"/>
      <c r="GSD45" s="41"/>
      <c r="GSE45" s="41"/>
      <c r="GSF45" s="41"/>
      <c r="GSG45" s="41"/>
      <c r="GSH45" s="41"/>
      <c r="GSI45" s="41"/>
      <c r="GSJ45" s="41"/>
      <c r="GSK45" s="41"/>
      <c r="GSL45" s="41"/>
      <c r="GSM45" s="41"/>
      <c r="GSN45" s="41"/>
      <c r="GSO45" s="41"/>
      <c r="GSP45" s="41"/>
      <c r="GSQ45" s="41"/>
      <c r="GSR45" s="41"/>
      <c r="GSS45" s="41"/>
      <c r="GST45" s="41"/>
      <c r="GSU45" s="41"/>
      <c r="GSV45" s="41"/>
      <c r="GSW45" s="41"/>
      <c r="GSX45" s="41"/>
      <c r="GSY45" s="41"/>
      <c r="GSZ45" s="41"/>
      <c r="GTA45" s="41"/>
      <c r="GTB45" s="41"/>
      <c r="GTC45" s="41"/>
      <c r="GTD45" s="41"/>
      <c r="GTE45" s="41"/>
      <c r="GTF45" s="41"/>
      <c r="GTG45" s="41"/>
      <c r="GTH45" s="41"/>
      <c r="GTI45" s="41"/>
      <c r="GTJ45" s="41"/>
      <c r="GTK45" s="41"/>
      <c r="GTL45" s="41"/>
      <c r="GTM45" s="41"/>
      <c r="GTN45" s="41"/>
      <c r="GTO45" s="41"/>
      <c r="GTP45" s="41"/>
      <c r="GTQ45" s="41"/>
      <c r="GTR45" s="41"/>
      <c r="GTS45" s="41"/>
      <c r="GTT45" s="41"/>
      <c r="GTU45" s="41"/>
      <c r="GTV45" s="41"/>
      <c r="GTW45" s="41"/>
      <c r="GTX45" s="41"/>
      <c r="GTY45" s="41"/>
      <c r="GTZ45" s="41"/>
      <c r="GUA45" s="41"/>
      <c r="GUB45" s="41"/>
      <c r="GUC45" s="41"/>
      <c r="GUD45" s="41"/>
      <c r="GUE45" s="41"/>
      <c r="GUF45" s="41"/>
      <c r="GUG45" s="41"/>
      <c r="GUH45" s="41"/>
      <c r="GUI45" s="41"/>
      <c r="GUJ45" s="41"/>
      <c r="GUK45" s="41"/>
      <c r="GUL45" s="41"/>
      <c r="GUM45" s="41"/>
      <c r="GUN45" s="41"/>
      <c r="GUO45" s="41"/>
      <c r="GUP45" s="41"/>
      <c r="GUQ45" s="41"/>
      <c r="GUR45" s="41"/>
      <c r="GUS45" s="41"/>
      <c r="GUT45" s="41"/>
      <c r="GUU45" s="41"/>
      <c r="GUV45" s="41"/>
      <c r="GUW45" s="41"/>
      <c r="GUX45" s="41"/>
      <c r="GUY45" s="41"/>
      <c r="GUZ45" s="41"/>
      <c r="GVA45" s="41"/>
      <c r="GVB45" s="41"/>
      <c r="GVC45" s="41"/>
      <c r="GVD45" s="41"/>
      <c r="GVE45" s="41"/>
      <c r="GVF45" s="41"/>
      <c r="GVG45" s="41"/>
      <c r="GVH45" s="41"/>
      <c r="GVI45" s="41"/>
      <c r="GVJ45" s="41"/>
      <c r="GVK45" s="41"/>
      <c r="GVL45" s="41"/>
      <c r="GVM45" s="41"/>
      <c r="GVN45" s="41"/>
      <c r="GVO45" s="41"/>
      <c r="GVP45" s="41"/>
      <c r="GVQ45" s="41"/>
      <c r="GVR45" s="41"/>
      <c r="GVS45" s="41"/>
      <c r="GVT45" s="41"/>
      <c r="GVU45" s="41"/>
      <c r="GVV45" s="41"/>
      <c r="GVW45" s="41"/>
      <c r="GVX45" s="41"/>
      <c r="GVY45" s="41"/>
      <c r="GVZ45" s="41"/>
      <c r="GWA45" s="41"/>
      <c r="GWB45" s="41"/>
      <c r="GWC45" s="41"/>
      <c r="GWD45" s="41"/>
      <c r="GWE45" s="41"/>
      <c r="GWF45" s="41"/>
      <c r="GWG45" s="41"/>
      <c r="GWH45" s="41"/>
      <c r="GWI45" s="41"/>
      <c r="GWJ45" s="41"/>
      <c r="GWK45" s="41"/>
      <c r="GWL45" s="41"/>
      <c r="GWM45" s="41"/>
      <c r="GWN45" s="41"/>
      <c r="GWO45" s="41"/>
      <c r="GWP45" s="41"/>
      <c r="GWQ45" s="41"/>
      <c r="GWR45" s="41"/>
      <c r="GWS45" s="41"/>
      <c r="GWT45" s="41"/>
      <c r="GWU45" s="41"/>
      <c r="GWV45" s="41"/>
      <c r="GWW45" s="41"/>
      <c r="GWX45" s="41"/>
      <c r="GWY45" s="41"/>
      <c r="GWZ45" s="41"/>
      <c r="GXA45" s="41"/>
      <c r="GXB45" s="41"/>
      <c r="GXC45" s="41"/>
      <c r="GXD45" s="41"/>
      <c r="GXE45" s="41"/>
      <c r="GXF45" s="41"/>
      <c r="GXG45" s="41"/>
      <c r="GXH45" s="41"/>
      <c r="GXI45" s="41"/>
      <c r="GXJ45" s="41"/>
      <c r="GXK45" s="41"/>
      <c r="GXL45" s="41"/>
      <c r="GXM45" s="41"/>
      <c r="GXN45" s="41"/>
      <c r="GXO45" s="41"/>
      <c r="GXP45" s="41"/>
      <c r="GXQ45" s="41"/>
      <c r="GXR45" s="41"/>
      <c r="GXS45" s="41"/>
      <c r="GXT45" s="41"/>
      <c r="GXU45" s="41"/>
      <c r="GXV45" s="41"/>
      <c r="GXW45" s="41"/>
      <c r="GXX45" s="41"/>
      <c r="GXY45" s="41"/>
      <c r="GXZ45" s="41"/>
      <c r="GYA45" s="41"/>
      <c r="GYB45" s="41"/>
      <c r="GYC45" s="41"/>
      <c r="GYD45" s="41"/>
      <c r="GYE45" s="41"/>
      <c r="GYF45" s="41"/>
      <c r="GYG45" s="41"/>
      <c r="GYH45" s="41"/>
      <c r="GYI45" s="41"/>
      <c r="GYJ45" s="41"/>
      <c r="GYK45" s="41"/>
      <c r="GYL45" s="41"/>
      <c r="GYM45" s="41"/>
      <c r="GYN45" s="41"/>
      <c r="GYO45" s="41"/>
      <c r="GYP45" s="41"/>
      <c r="GYQ45" s="41"/>
      <c r="GYR45" s="41"/>
      <c r="GYS45" s="41"/>
      <c r="GYT45" s="41"/>
      <c r="GYU45" s="41"/>
      <c r="GYV45" s="41"/>
      <c r="GYW45" s="41"/>
      <c r="GYX45" s="41"/>
      <c r="GYY45" s="41"/>
      <c r="GYZ45" s="41"/>
      <c r="GZA45" s="41"/>
      <c r="GZB45" s="41"/>
      <c r="GZC45" s="41"/>
      <c r="GZD45" s="41"/>
      <c r="GZE45" s="41"/>
      <c r="GZF45" s="41"/>
      <c r="GZG45" s="41"/>
      <c r="GZH45" s="41"/>
      <c r="GZI45" s="41"/>
      <c r="GZJ45" s="41"/>
      <c r="GZK45" s="41"/>
      <c r="GZL45" s="41"/>
      <c r="GZM45" s="41"/>
      <c r="GZN45" s="41"/>
      <c r="GZO45" s="41"/>
      <c r="GZP45" s="41"/>
      <c r="GZQ45" s="41"/>
      <c r="GZR45" s="41"/>
      <c r="GZS45" s="41"/>
      <c r="GZT45" s="41"/>
      <c r="GZU45" s="41"/>
      <c r="GZV45" s="41"/>
      <c r="GZW45" s="41"/>
      <c r="GZX45" s="41"/>
      <c r="GZY45" s="41"/>
      <c r="GZZ45" s="41"/>
      <c r="HAA45" s="41"/>
      <c r="HAB45" s="41"/>
      <c r="HAC45" s="41"/>
      <c r="HAD45" s="41"/>
      <c r="HAE45" s="41"/>
      <c r="HAF45" s="41"/>
      <c r="HAG45" s="41"/>
      <c r="HAH45" s="41"/>
      <c r="HAI45" s="41"/>
      <c r="HAJ45" s="41"/>
      <c r="HAK45" s="41"/>
      <c r="HAL45" s="41"/>
      <c r="HAM45" s="41"/>
      <c r="HAN45" s="41"/>
      <c r="HAO45" s="41"/>
      <c r="HAP45" s="41"/>
      <c r="HAQ45" s="41"/>
      <c r="HAR45" s="41"/>
      <c r="HAS45" s="41"/>
      <c r="HAT45" s="41"/>
      <c r="HAU45" s="41"/>
      <c r="HAV45" s="41"/>
      <c r="HAW45" s="41"/>
      <c r="HAX45" s="41"/>
      <c r="HAY45" s="41"/>
      <c r="HAZ45" s="41"/>
      <c r="HBA45" s="41"/>
      <c r="HBB45" s="41"/>
      <c r="HBC45" s="41"/>
      <c r="HBD45" s="41"/>
      <c r="HBE45" s="41"/>
      <c r="HBF45" s="41"/>
      <c r="HBG45" s="41"/>
      <c r="HBH45" s="41"/>
      <c r="HBI45" s="41"/>
      <c r="HBJ45" s="41"/>
      <c r="HBK45" s="41"/>
      <c r="HBL45" s="41"/>
      <c r="HBM45" s="41"/>
      <c r="HBN45" s="41"/>
      <c r="HBO45" s="41"/>
      <c r="HBP45" s="41"/>
      <c r="HBQ45" s="41"/>
      <c r="HBR45" s="41"/>
      <c r="HBS45" s="41"/>
      <c r="HBT45" s="41"/>
      <c r="HBU45" s="41"/>
      <c r="HBV45" s="41"/>
      <c r="HBW45" s="41"/>
      <c r="HBX45" s="41"/>
      <c r="HBY45" s="41"/>
      <c r="HBZ45" s="41"/>
      <c r="HCA45" s="41"/>
      <c r="HCB45" s="41"/>
      <c r="HCC45" s="41"/>
      <c r="HCD45" s="41"/>
      <c r="HCE45" s="41"/>
      <c r="HCF45" s="41"/>
      <c r="HCG45" s="41"/>
      <c r="HCH45" s="41"/>
      <c r="HCI45" s="41"/>
      <c r="HCJ45" s="41"/>
      <c r="HCK45" s="41"/>
      <c r="HCL45" s="41"/>
      <c r="HCM45" s="41"/>
      <c r="HCN45" s="41"/>
      <c r="HCO45" s="41"/>
      <c r="HCP45" s="41"/>
      <c r="HCQ45" s="41"/>
      <c r="HCR45" s="41"/>
      <c r="HCS45" s="41"/>
      <c r="HCT45" s="41"/>
      <c r="HCU45" s="41"/>
      <c r="HCV45" s="41"/>
      <c r="HCW45" s="41"/>
      <c r="HCX45" s="41"/>
      <c r="HCY45" s="41"/>
      <c r="HCZ45" s="41"/>
      <c r="HDA45" s="41"/>
      <c r="HDB45" s="41"/>
      <c r="HDC45" s="41"/>
      <c r="HDD45" s="41"/>
      <c r="HDE45" s="41"/>
      <c r="HDF45" s="41"/>
      <c r="HDG45" s="41"/>
      <c r="HDH45" s="41"/>
      <c r="HDI45" s="41"/>
      <c r="HDJ45" s="41"/>
      <c r="HDK45" s="41"/>
      <c r="HDL45" s="41"/>
      <c r="HDM45" s="41"/>
      <c r="HDN45" s="41"/>
      <c r="HDO45" s="41"/>
      <c r="HDP45" s="41"/>
      <c r="HDQ45" s="41"/>
      <c r="HDR45" s="41"/>
      <c r="HDS45" s="41"/>
      <c r="HDT45" s="41"/>
      <c r="HDU45" s="41"/>
      <c r="HDV45" s="41"/>
      <c r="HDW45" s="41"/>
      <c r="HDX45" s="41"/>
      <c r="HDY45" s="41"/>
      <c r="HDZ45" s="41"/>
      <c r="HEA45" s="41"/>
      <c r="HEB45" s="41"/>
      <c r="HEC45" s="41"/>
      <c r="HED45" s="41"/>
      <c r="HEE45" s="41"/>
      <c r="HEF45" s="41"/>
      <c r="HEG45" s="41"/>
      <c r="HEH45" s="41"/>
      <c r="HEI45" s="41"/>
      <c r="HEJ45" s="41"/>
      <c r="HEK45" s="41"/>
      <c r="HEL45" s="41"/>
      <c r="HEM45" s="41"/>
      <c r="HEN45" s="41"/>
      <c r="HEO45" s="41"/>
      <c r="HEP45" s="41"/>
      <c r="HEQ45" s="41"/>
      <c r="HER45" s="41"/>
      <c r="HES45" s="41"/>
      <c r="HET45" s="41"/>
      <c r="HEU45" s="41"/>
      <c r="HEV45" s="41"/>
      <c r="HEW45" s="41"/>
      <c r="HEX45" s="41"/>
      <c r="HEY45" s="41"/>
      <c r="HEZ45" s="41"/>
      <c r="HFA45" s="41"/>
      <c r="HFB45" s="41"/>
      <c r="HFC45" s="41"/>
      <c r="HFD45" s="41"/>
      <c r="HFE45" s="41"/>
      <c r="HFF45" s="41"/>
      <c r="HFG45" s="41"/>
      <c r="HFH45" s="41"/>
      <c r="HFI45" s="41"/>
      <c r="HFJ45" s="41"/>
      <c r="HFK45" s="41"/>
      <c r="HFL45" s="41"/>
      <c r="HFM45" s="41"/>
      <c r="HFN45" s="41"/>
      <c r="HFO45" s="41"/>
      <c r="HFP45" s="41"/>
      <c r="HFQ45" s="41"/>
      <c r="HFR45" s="41"/>
      <c r="HFS45" s="41"/>
      <c r="HFT45" s="41"/>
      <c r="HFU45" s="41"/>
      <c r="HFV45" s="41"/>
      <c r="HFW45" s="41"/>
      <c r="HFX45" s="41"/>
      <c r="HFY45" s="41"/>
      <c r="HFZ45" s="41"/>
      <c r="HGA45" s="41"/>
      <c r="HGB45" s="41"/>
      <c r="HGC45" s="41"/>
      <c r="HGD45" s="41"/>
      <c r="HGE45" s="41"/>
      <c r="HGF45" s="41"/>
      <c r="HGG45" s="41"/>
      <c r="HGH45" s="41"/>
      <c r="HGI45" s="41"/>
      <c r="HGJ45" s="41"/>
      <c r="HGK45" s="41"/>
      <c r="HGL45" s="41"/>
      <c r="HGM45" s="41"/>
      <c r="HGN45" s="41"/>
      <c r="HGO45" s="41"/>
      <c r="HGP45" s="41"/>
      <c r="HGQ45" s="41"/>
      <c r="HGR45" s="41"/>
      <c r="HGS45" s="41"/>
      <c r="HGT45" s="41"/>
      <c r="HGU45" s="41"/>
      <c r="HGV45" s="41"/>
      <c r="HGW45" s="41"/>
      <c r="HGX45" s="41"/>
      <c r="HGY45" s="41"/>
      <c r="HGZ45" s="41"/>
      <c r="HHA45" s="41"/>
      <c r="HHB45" s="41"/>
      <c r="HHC45" s="41"/>
      <c r="HHD45" s="41"/>
      <c r="HHE45" s="41"/>
      <c r="HHF45" s="41"/>
      <c r="HHG45" s="41"/>
      <c r="HHH45" s="41"/>
      <c r="HHI45" s="41"/>
      <c r="HHJ45" s="41"/>
      <c r="HHK45" s="41"/>
      <c r="HHL45" s="41"/>
      <c r="HHM45" s="41"/>
      <c r="HHN45" s="41"/>
      <c r="HHO45" s="41"/>
      <c r="HHP45" s="41"/>
      <c r="HHQ45" s="41"/>
      <c r="HHR45" s="41"/>
      <c r="HHS45" s="41"/>
      <c r="HHT45" s="41"/>
      <c r="HHU45" s="41"/>
      <c r="HHV45" s="41"/>
      <c r="HHW45" s="41"/>
      <c r="HHX45" s="41"/>
      <c r="HHY45" s="41"/>
      <c r="HHZ45" s="41"/>
      <c r="HIA45" s="41"/>
      <c r="HIB45" s="41"/>
      <c r="HIC45" s="41"/>
      <c r="HID45" s="41"/>
      <c r="HIE45" s="41"/>
      <c r="HIF45" s="41"/>
      <c r="HIG45" s="41"/>
      <c r="HIH45" s="41"/>
      <c r="HII45" s="41"/>
      <c r="HIJ45" s="41"/>
      <c r="HIK45" s="41"/>
      <c r="HIL45" s="41"/>
      <c r="HIM45" s="41"/>
      <c r="HIN45" s="41"/>
      <c r="HIO45" s="41"/>
      <c r="HIP45" s="41"/>
      <c r="HIQ45" s="41"/>
      <c r="HIR45" s="41"/>
      <c r="HIS45" s="41"/>
      <c r="HIT45" s="41"/>
      <c r="HIU45" s="41"/>
      <c r="HIV45" s="41"/>
      <c r="HIW45" s="41"/>
      <c r="HIX45" s="41"/>
      <c r="HIY45" s="41"/>
      <c r="HIZ45" s="41"/>
      <c r="HJA45" s="41"/>
      <c r="HJB45" s="41"/>
      <c r="HJC45" s="41"/>
      <c r="HJD45" s="41"/>
      <c r="HJE45" s="41"/>
      <c r="HJF45" s="41"/>
      <c r="HJG45" s="41"/>
      <c r="HJH45" s="41"/>
      <c r="HJI45" s="41"/>
      <c r="HJJ45" s="41"/>
      <c r="HJK45" s="41"/>
      <c r="HJL45" s="41"/>
      <c r="HJM45" s="41"/>
      <c r="HJN45" s="41"/>
      <c r="HJO45" s="41"/>
      <c r="HJP45" s="41"/>
      <c r="HJQ45" s="41"/>
      <c r="HJR45" s="41"/>
      <c r="HJS45" s="41"/>
      <c r="HJT45" s="41"/>
      <c r="HJU45" s="41"/>
      <c r="HJV45" s="41"/>
      <c r="HJW45" s="41"/>
      <c r="HJX45" s="41"/>
      <c r="HJY45" s="41"/>
      <c r="HJZ45" s="41"/>
      <c r="HKA45" s="41"/>
      <c r="HKB45" s="41"/>
      <c r="HKC45" s="41"/>
      <c r="HKD45" s="41"/>
      <c r="HKE45" s="41"/>
      <c r="HKF45" s="41"/>
      <c r="HKG45" s="41"/>
      <c r="HKH45" s="41"/>
      <c r="HKI45" s="41"/>
      <c r="HKJ45" s="41"/>
      <c r="HKK45" s="41"/>
      <c r="HKL45" s="41"/>
      <c r="HKM45" s="41"/>
      <c r="HKN45" s="41"/>
      <c r="HKO45" s="41"/>
      <c r="HKP45" s="41"/>
      <c r="HKQ45" s="41"/>
      <c r="HKR45" s="41"/>
      <c r="HKS45" s="41"/>
      <c r="HKT45" s="41"/>
      <c r="HKU45" s="41"/>
      <c r="HKV45" s="41"/>
      <c r="HKW45" s="41"/>
      <c r="HKX45" s="41"/>
      <c r="HKY45" s="41"/>
      <c r="HKZ45" s="41"/>
      <c r="HLA45" s="41"/>
      <c r="HLB45" s="41"/>
      <c r="HLC45" s="41"/>
      <c r="HLD45" s="41"/>
      <c r="HLE45" s="41"/>
      <c r="HLF45" s="41"/>
      <c r="HLG45" s="41"/>
      <c r="HLH45" s="41"/>
      <c r="HLI45" s="41"/>
      <c r="HLJ45" s="41"/>
      <c r="HLK45" s="41"/>
      <c r="HLL45" s="41"/>
      <c r="HLM45" s="41"/>
      <c r="HLN45" s="41"/>
      <c r="HLO45" s="41"/>
      <c r="HLP45" s="41"/>
      <c r="HLQ45" s="41"/>
      <c r="HLR45" s="41"/>
      <c r="HLS45" s="41"/>
      <c r="HLT45" s="41"/>
      <c r="HLU45" s="41"/>
      <c r="HLV45" s="41"/>
      <c r="HLW45" s="41"/>
      <c r="HLX45" s="41"/>
      <c r="HLY45" s="41"/>
      <c r="HLZ45" s="41"/>
      <c r="HMA45" s="41"/>
      <c r="HMB45" s="41"/>
      <c r="HMC45" s="41"/>
      <c r="HMD45" s="41"/>
      <c r="HME45" s="41"/>
      <c r="HMF45" s="41"/>
      <c r="HMG45" s="41"/>
      <c r="HMH45" s="41"/>
      <c r="HMI45" s="41"/>
      <c r="HMJ45" s="41"/>
      <c r="HMK45" s="41"/>
      <c r="HML45" s="41"/>
      <c r="HMM45" s="41"/>
      <c r="HMN45" s="41"/>
      <c r="HMO45" s="41"/>
      <c r="HMP45" s="41"/>
      <c r="HMQ45" s="41"/>
      <c r="HMR45" s="41"/>
      <c r="HMS45" s="41"/>
      <c r="HMT45" s="41"/>
      <c r="HMU45" s="41"/>
      <c r="HMV45" s="41"/>
      <c r="HMW45" s="41"/>
      <c r="HMX45" s="41"/>
      <c r="HMY45" s="41"/>
      <c r="HMZ45" s="41"/>
      <c r="HNA45" s="41"/>
      <c r="HNB45" s="41"/>
      <c r="HNC45" s="41"/>
      <c r="HND45" s="41"/>
      <c r="HNE45" s="41"/>
      <c r="HNF45" s="41"/>
      <c r="HNG45" s="41"/>
      <c r="HNH45" s="41"/>
      <c r="HNI45" s="41"/>
      <c r="HNJ45" s="41"/>
      <c r="HNK45" s="41"/>
      <c r="HNL45" s="41"/>
      <c r="HNM45" s="41"/>
      <c r="HNN45" s="41"/>
      <c r="HNO45" s="41"/>
      <c r="HNP45" s="41"/>
      <c r="HNQ45" s="41"/>
      <c r="HNR45" s="41"/>
      <c r="HNS45" s="41"/>
      <c r="HNT45" s="41"/>
      <c r="HNU45" s="41"/>
      <c r="HNV45" s="41"/>
      <c r="HNW45" s="41"/>
      <c r="HNX45" s="41"/>
      <c r="HNY45" s="41"/>
      <c r="HNZ45" s="41"/>
      <c r="HOA45" s="41"/>
      <c r="HOB45" s="41"/>
      <c r="HOC45" s="41"/>
      <c r="HOD45" s="41"/>
      <c r="HOE45" s="41"/>
      <c r="HOF45" s="41"/>
      <c r="HOG45" s="41"/>
      <c r="HOH45" s="41"/>
      <c r="HOI45" s="41"/>
      <c r="HOJ45" s="41"/>
      <c r="HOK45" s="41"/>
      <c r="HOL45" s="41"/>
      <c r="HOM45" s="41"/>
      <c r="HON45" s="41"/>
      <c r="HOO45" s="41"/>
      <c r="HOP45" s="41"/>
      <c r="HOQ45" s="41"/>
      <c r="HOR45" s="41"/>
      <c r="HOS45" s="41"/>
      <c r="HOT45" s="41"/>
      <c r="HOU45" s="41"/>
      <c r="HOV45" s="41"/>
      <c r="HOW45" s="41"/>
      <c r="HOX45" s="41"/>
      <c r="HOY45" s="41"/>
      <c r="HOZ45" s="41"/>
      <c r="HPA45" s="41"/>
      <c r="HPB45" s="41"/>
      <c r="HPC45" s="41"/>
      <c r="HPD45" s="41"/>
      <c r="HPE45" s="41"/>
      <c r="HPF45" s="41"/>
      <c r="HPG45" s="41"/>
      <c r="HPH45" s="41"/>
      <c r="HPI45" s="41"/>
      <c r="HPJ45" s="41"/>
      <c r="HPK45" s="41"/>
      <c r="HPL45" s="41"/>
      <c r="HPM45" s="41"/>
      <c r="HPN45" s="41"/>
      <c r="HPO45" s="41"/>
      <c r="HPP45" s="41"/>
      <c r="HPQ45" s="41"/>
      <c r="HPR45" s="41"/>
      <c r="HPS45" s="41"/>
      <c r="HPT45" s="41"/>
      <c r="HPU45" s="41"/>
      <c r="HPV45" s="41"/>
      <c r="HPW45" s="41"/>
      <c r="HPX45" s="41"/>
      <c r="HPY45" s="41"/>
      <c r="HPZ45" s="41"/>
      <c r="HQA45" s="41"/>
      <c r="HQB45" s="41"/>
      <c r="HQC45" s="41"/>
      <c r="HQD45" s="41"/>
      <c r="HQE45" s="41"/>
      <c r="HQF45" s="41"/>
      <c r="HQG45" s="41"/>
      <c r="HQH45" s="41"/>
      <c r="HQI45" s="41"/>
      <c r="HQJ45" s="41"/>
      <c r="HQK45" s="41"/>
      <c r="HQL45" s="41"/>
      <c r="HQM45" s="41"/>
      <c r="HQN45" s="41"/>
      <c r="HQO45" s="41"/>
      <c r="HQP45" s="41"/>
      <c r="HQQ45" s="41"/>
      <c r="HQR45" s="41"/>
      <c r="HQS45" s="41"/>
      <c r="HQT45" s="41"/>
      <c r="HQU45" s="41"/>
      <c r="HQV45" s="41"/>
      <c r="HQW45" s="41"/>
      <c r="HQX45" s="41"/>
      <c r="HQY45" s="41"/>
      <c r="HQZ45" s="41"/>
      <c r="HRA45" s="41"/>
      <c r="HRB45" s="41"/>
      <c r="HRC45" s="41"/>
      <c r="HRD45" s="41"/>
      <c r="HRE45" s="41"/>
      <c r="HRF45" s="41"/>
      <c r="HRG45" s="41"/>
      <c r="HRH45" s="41"/>
      <c r="HRI45" s="41"/>
      <c r="HRJ45" s="41"/>
      <c r="HRK45" s="41"/>
      <c r="HRL45" s="41"/>
      <c r="HRM45" s="41"/>
      <c r="HRN45" s="41"/>
      <c r="HRO45" s="41"/>
      <c r="HRP45" s="41"/>
      <c r="HRQ45" s="41"/>
      <c r="HRR45" s="41"/>
      <c r="HRS45" s="41"/>
      <c r="HRT45" s="41"/>
      <c r="HRU45" s="41"/>
      <c r="HRV45" s="41"/>
      <c r="HRW45" s="41"/>
      <c r="HRX45" s="41"/>
      <c r="HRY45" s="41"/>
      <c r="HRZ45" s="41"/>
      <c r="HSA45" s="41"/>
      <c r="HSB45" s="41"/>
      <c r="HSC45" s="41"/>
      <c r="HSD45" s="41"/>
      <c r="HSE45" s="41"/>
      <c r="HSF45" s="41"/>
      <c r="HSG45" s="41"/>
      <c r="HSH45" s="41"/>
      <c r="HSI45" s="41"/>
      <c r="HSJ45" s="41"/>
      <c r="HSK45" s="41"/>
      <c r="HSL45" s="41"/>
      <c r="HSM45" s="41"/>
      <c r="HSN45" s="41"/>
      <c r="HSO45" s="41"/>
      <c r="HSP45" s="41"/>
      <c r="HSQ45" s="41"/>
      <c r="HSR45" s="41"/>
      <c r="HSS45" s="41"/>
      <c r="HST45" s="41"/>
      <c r="HSU45" s="41"/>
      <c r="HSV45" s="41"/>
      <c r="HSW45" s="41"/>
      <c r="HSX45" s="41"/>
      <c r="HSY45" s="41"/>
      <c r="HSZ45" s="41"/>
      <c r="HTA45" s="41"/>
      <c r="HTB45" s="41"/>
      <c r="HTC45" s="41"/>
      <c r="HTD45" s="41"/>
      <c r="HTE45" s="41"/>
      <c r="HTF45" s="41"/>
      <c r="HTG45" s="41"/>
      <c r="HTH45" s="41"/>
      <c r="HTI45" s="41"/>
      <c r="HTJ45" s="41"/>
      <c r="HTK45" s="41"/>
      <c r="HTL45" s="41"/>
      <c r="HTM45" s="41"/>
      <c r="HTN45" s="41"/>
      <c r="HTO45" s="41"/>
      <c r="HTP45" s="41"/>
      <c r="HTQ45" s="41"/>
      <c r="HTR45" s="41"/>
      <c r="HTS45" s="41"/>
      <c r="HTT45" s="41"/>
      <c r="HTU45" s="41"/>
      <c r="HTV45" s="41"/>
      <c r="HTW45" s="41"/>
      <c r="HTX45" s="41"/>
      <c r="HTY45" s="41"/>
      <c r="HTZ45" s="41"/>
      <c r="HUA45" s="41"/>
      <c r="HUB45" s="41"/>
      <c r="HUC45" s="41"/>
      <c r="HUD45" s="41"/>
      <c r="HUE45" s="41"/>
      <c r="HUF45" s="41"/>
      <c r="HUG45" s="41"/>
      <c r="HUH45" s="41"/>
      <c r="HUI45" s="41"/>
      <c r="HUJ45" s="41"/>
      <c r="HUK45" s="41"/>
      <c r="HUL45" s="41"/>
      <c r="HUM45" s="41"/>
      <c r="HUN45" s="41"/>
      <c r="HUO45" s="41"/>
      <c r="HUP45" s="41"/>
      <c r="HUQ45" s="41"/>
      <c r="HUR45" s="41"/>
      <c r="HUS45" s="41"/>
      <c r="HUT45" s="41"/>
      <c r="HUU45" s="41"/>
      <c r="HUV45" s="41"/>
      <c r="HUW45" s="41"/>
      <c r="HUX45" s="41"/>
      <c r="HUY45" s="41"/>
      <c r="HUZ45" s="41"/>
      <c r="HVA45" s="41"/>
      <c r="HVB45" s="41"/>
      <c r="HVC45" s="41"/>
      <c r="HVD45" s="41"/>
      <c r="HVE45" s="41"/>
      <c r="HVF45" s="41"/>
      <c r="HVG45" s="41"/>
      <c r="HVH45" s="41"/>
      <c r="HVI45" s="41"/>
      <c r="HVJ45" s="41"/>
      <c r="HVK45" s="41"/>
      <c r="HVL45" s="41"/>
      <c r="HVM45" s="41"/>
      <c r="HVN45" s="41"/>
      <c r="HVO45" s="41"/>
      <c r="HVP45" s="41"/>
      <c r="HVQ45" s="41"/>
      <c r="HVR45" s="41"/>
      <c r="HVS45" s="41"/>
      <c r="HVT45" s="41"/>
      <c r="HVU45" s="41"/>
      <c r="HVV45" s="41"/>
      <c r="HVW45" s="41"/>
      <c r="HVX45" s="41"/>
      <c r="HVY45" s="41"/>
      <c r="HVZ45" s="41"/>
      <c r="HWA45" s="41"/>
      <c r="HWB45" s="41"/>
      <c r="HWC45" s="41"/>
      <c r="HWD45" s="41"/>
      <c r="HWE45" s="41"/>
      <c r="HWF45" s="41"/>
      <c r="HWG45" s="41"/>
      <c r="HWH45" s="41"/>
      <c r="HWI45" s="41"/>
      <c r="HWJ45" s="41"/>
      <c r="HWK45" s="41"/>
      <c r="HWL45" s="41"/>
      <c r="HWM45" s="41"/>
      <c r="HWN45" s="41"/>
      <c r="HWO45" s="41"/>
      <c r="HWP45" s="41"/>
      <c r="HWQ45" s="41"/>
      <c r="HWR45" s="41"/>
      <c r="HWS45" s="41"/>
      <c r="HWT45" s="41"/>
      <c r="HWU45" s="41"/>
      <c r="HWV45" s="41"/>
      <c r="HWW45" s="41"/>
      <c r="HWX45" s="41"/>
      <c r="HWY45" s="41"/>
      <c r="HWZ45" s="41"/>
      <c r="HXA45" s="41"/>
      <c r="HXB45" s="41"/>
      <c r="HXC45" s="41"/>
      <c r="HXD45" s="41"/>
      <c r="HXE45" s="41"/>
      <c r="HXF45" s="41"/>
      <c r="HXG45" s="41"/>
      <c r="HXH45" s="41"/>
      <c r="HXI45" s="41"/>
      <c r="HXJ45" s="41"/>
      <c r="HXK45" s="41"/>
      <c r="HXL45" s="41"/>
      <c r="HXM45" s="41"/>
      <c r="HXN45" s="41"/>
      <c r="HXO45" s="41"/>
      <c r="HXP45" s="41"/>
      <c r="HXQ45" s="41"/>
      <c r="HXR45" s="41"/>
      <c r="HXS45" s="41"/>
      <c r="HXT45" s="41"/>
      <c r="HXU45" s="41"/>
      <c r="HXV45" s="41"/>
      <c r="HXW45" s="41"/>
      <c r="HXX45" s="41"/>
      <c r="HXY45" s="41"/>
      <c r="HXZ45" s="41"/>
      <c r="HYA45" s="41"/>
      <c r="HYB45" s="41"/>
      <c r="HYC45" s="41"/>
      <c r="HYD45" s="41"/>
      <c r="HYE45" s="41"/>
      <c r="HYF45" s="41"/>
      <c r="HYG45" s="41"/>
      <c r="HYH45" s="41"/>
      <c r="HYI45" s="41"/>
      <c r="HYJ45" s="41"/>
      <c r="HYK45" s="41"/>
      <c r="HYL45" s="41"/>
      <c r="HYM45" s="41"/>
      <c r="HYN45" s="41"/>
      <c r="HYO45" s="41"/>
      <c r="HYP45" s="41"/>
      <c r="HYQ45" s="41"/>
      <c r="HYR45" s="41"/>
      <c r="HYS45" s="41"/>
      <c r="HYT45" s="41"/>
      <c r="HYU45" s="41"/>
      <c r="HYV45" s="41"/>
      <c r="HYW45" s="41"/>
      <c r="HYX45" s="41"/>
      <c r="HYY45" s="41"/>
      <c r="HYZ45" s="41"/>
      <c r="HZA45" s="41"/>
      <c r="HZB45" s="41"/>
      <c r="HZC45" s="41"/>
      <c r="HZD45" s="41"/>
      <c r="HZE45" s="41"/>
      <c r="HZF45" s="41"/>
      <c r="HZG45" s="41"/>
      <c r="HZH45" s="41"/>
      <c r="HZI45" s="41"/>
      <c r="HZJ45" s="41"/>
      <c r="HZK45" s="41"/>
      <c r="HZL45" s="41"/>
      <c r="HZM45" s="41"/>
      <c r="HZN45" s="41"/>
      <c r="HZO45" s="41"/>
      <c r="HZP45" s="41"/>
      <c r="HZQ45" s="41"/>
      <c r="HZR45" s="41"/>
      <c r="HZS45" s="41"/>
      <c r="HZT45" s="41"/>
      <c r="HZU45" s="41"/>
      <c r="HZV45" s="41"/>
      <c r="HZW45" s="41"/>
      <c r="HZX45" s="41"/>
      <c r="HZY45" s="41"/>
      <c r="HZZ45" s="41"/>
      <c r="IAA45" s="41"/>
      <c r="IAB45" s="41"/>
      <c r="IAC45" s="41"/>
      <c r="IAD45" s="41"/>
      <c r="IAE45" s="41"/>
      <c r="IAF45" s="41"/>
      <c r="IAG45" s="41"/>
      <c r="IAH45" s="41"/>
      <c r="IAI45" s="41"/>
      <c r="IAJ45" s="41"/>
      <c r="IAK45" s="41"/>
      <c r="IAL45" s="41"/>
      <c r="IAM45" s="41"/>
      <c r="IAN45" s="41"/>
      <c r="IAO45" s="41"/>
      <c r="IAP45" s="41"/>
      <c r="IAQ45" s="41"/>
      <c r="IAR45" s="41"/>
      <c r="IAS45" s="41"/>
      <c r="IAT45" s="41"/>
      <c r="IAU45" s="41"/>
      <c r="IAV45" s="41"/>
      <c r="IAW45" s="41"/>
      <c r="IAX45" s="41"/>
      <c r="IAY45" s="41"/>
      <c r="IAZ45" s="41"/>
      <c r="IBA45" s="41"/>
      <c r="IBB45" s="41"/>
      <c r="IBC45" s="41"/>
      <c r="IBD45" s="41"/>
      <c r="IBE45" s="41"/>
      <c r="IBF45" s="41"/>
      <c r="IBG45" s="41"/>
      <c r="IBH45" s="41"/>
      <c r="IBI45" s="41"/>
      <c r="IBJ45" s="41"/>
      <c r="IBK45" s="41"/>
      <c r="IBL45" s="41"/>
      <c r="IBM45" s="41"/>
      <c r="IBN45" s="41"/>
      <c r="IBO45" s="41"/>
      <c r="IBP45" s="41"/>
      <c r="IBQ45" s="41"/>
      <c r="IBR45" s="41"/>
      <c r="IBS45" s="41"/>
      <c r="IBT45" s="41"/>
      <c r="IBU45" s="41"/>
      <c r="IBV45" s="41"/>
      <c r="IBW45" s="41"/>
      <c r="IBX45" s="41"/>
      <c r="IBY45" s="41"/>
      <c r="IBZ45" s="41"/>
      <c r="ICA45" s="41"/>
      <c r="ICB45" s="41"/>
      <c r="ICC45" s="41"/>
      <c r="ICD45" s="41"/>
      <c r="ICE45" s="41"/>
      <c r="ICF45" s="41"/>
      <c r="ICG45" s="41"/>
      <c r="ICH45" s="41"/>
      <c r="ICI45" s="41"/>
      <c r="ICJ45" s="41"/>
      <c r="ICK45" s="41"/>
      <c r="ICL45" s="41"/>
      <c r="ICM45" s="41"/>
      <c r="ICN45" s="41"/>
      <c r="ICO45" s="41"/>
      <c r="ICP45" s="41"/>
      <c r="ICQ45" s="41"/>
      <c r="ICR45" s="41"/>
      <c r="ICS45" s="41"/>
      <c r="ICT45" s="41"/>
      <c r="ICU45" s="41"/>
      <c r="ICV45" s="41"/>
      <c r="ICW45" s="41"/>
      <c r="ICX45" s="41"/>
      <c r="ICY45" s="41"/>
      <c r="ICZ45" s="41"/>
      <c r="IDA45" s="41"/>
      <c r="IDB45" s="41"/>
      <c r="IDC45" s="41"/>
      <c r="IDD45" s="41"/>
      <c r="IDE45" s="41"/>
      <c r="IDF45" s="41"/>
      <c r="IDG45" s="41"/>
      <c r="IDH45" s="41"/>
      <c r="IDI45" s="41"/>
      <c r="IDJ45" s="41"/>
      <c r="IDK45" s="41"/>
      <c r="IDL45" s="41"/>
      <c r="IDM45" s="41"/>
      <c r="IDN45" s="41"/>
      <c r="IDO45" s="41"/>
      <c r="IDP45" s="41"/>
      <c r="IDQ45" s="41"/>
      <c r="IDR45" s="41"/>
      <c r="IDS45" s="41"/>
      <c r="IDT45" s="41"/>
      <c r="IDU45" s="41"/>
      <c r="IDV45" s="41"/>
      <c r="IDW45" s="41"/>
      <c r="IDX45" s="41"/>
      <c r="IDY45" s="41"/>
      <c r="IDZ45" s="41"/>
      <c r="IEA45" s="41"/>
      <c r="IEB45" s="41"/>
      <c r="IEC45" s="41"/>
      <c r="IED45" s="41"/>
      <c r="IEE45" s="41"/>
      <c r="IEF45" s="41"/>
      <c r="IEG45" s="41"/>
      <c r="IEH45" s="41"/>
      <c r="IEI45" s="41"/>
      <c r="IEJ45" s="41"/>
      <c r="IEK45" s="41"/>
      <c r="IEL45" s="41"/>
      <c r="IEM45" s="41"/>
      <c r="IEN45" s="41"/>
      <c r="IEO45" s="41"/>
      <c r="IEP45" s="41"/>
      <c r="IEQ45" s="41"/>
      <c r="IER45" s="41"/>
      <c r="IES45" s="41"/>
      <c r="IET45" s="41"/>
      <c r="IEU45" s="41"/>
      <c r="IEV45" s="41"/>
      <c r="IEW45" s="41"/>
      <c r="IEX45" s="41"/>
      <c r="IEY45" s="41"/>
      <c r="IEZ45" s="41"/>
      <c r="IFA45" s="41"/>
      <c r="IFB45" s="41"/>
      <c r="IFC45" s="41"/>
      <c r="IFD45" s="41"/>
      <c r="IFE45" s="41"/>
      <c r="IFF45" s="41"/>
      <c r="IFG45" s="41"/>
      <c r="IFH45" s="41"/>
      <c r="IFI45" s="41"/>
      <c r="IFJ45" s="41"/>
      <c r="IFK45" s="41"/>
      <c r="IFL45" s="41"/>
      <c r="IFM45" s="41"/>
      <c r="IFN45" s="41"/>
      <c r="IFO45" s="41"/>
      <c r="IFP45" s="41"/>
      <c r="IFQ45" s="41"/>
      <c r="IFR45" s="41"/>
      <c r="IFS45" s="41"/>
      <c r="IFT45" s="41"/>
      <c r="IFU45" s="41"/>
      <c r="IFV45" s="41"/>
      <c r="IFW45" s="41"/>
      <c r="IFX45" s="41"/>
      <c r="IFY45" s="41"/>
      <c r="IFZ45" s="41"/>
      <c r="IGA45" s="41"/>
      <c r="IGB45" s="41"/>
      <c r="IGC45" s="41"/>
      <c r="IGD45" s="41"/>
      <c r="IGE45" s="41"/>
      <c r="IGF45" s="41"/>
      <c r="IGG45" s="41"/>
      <c r="IGH45" s="41"/>
      <c r="IGI45" s="41"/>
      <c r="IGJ45" s="41"/>
      <c r="IGK45" s="41"/>
      <c r="IGL45" s="41"/>
      <c r="IGM45" s="41"/>
      <c r="IGN45" s="41"/>
      <c r="IGO45" s="41"/>
      <c r="IGP45" s="41"/>
      <c r="IGQ45" s="41"/>
      <c r="IGR45" s="41"/>
      <c r="IGS45" s="41"/>
      <c r="IGT45" s="41"/>
      <c r="IGU45" s="41"/>
      <c r="IGV45" s="41"/>
      <c r="IGW45" s="41"/>
      <c r="IGX45" s="41"/>
      <c r="IGY45" s="41"/>
      <c r="IGZ45" s="41"/>
      <c r="IHA45" s="41"/>
      <c r="IHB45" s="41"/>
      <c r="IHC45" s="41"/>
      <c r="IHD45" s="41"/>
      <c r="IHE45" s="41"/>
      <c r="IHF45" s="41"/>
      <c r="IHG45" s="41"/>
      <c r="IHH45" s="41"/>
      <c r="IHI45" s="41"/>
      <c r="IHJ45" s="41"/>
      <c r="IHK45" s="41"/>
      <c r="IHL45" s="41"/>
      <c r="IHM45" s="41"/>
      <c r="IHN45" s="41"/>
      <c r="IHO45" s="41"/>
      <c r="IHP45" s="41"/>
      <c r="IHQ45" s="41"/>
      <c r="IHR45" s="41"/>
      <c r="IHS45" s="41"/>
      <c r="IHT45" s="41"/>
      <c r="IHU45" s="41"/>
      <c r="IHV45" s="41"/>
      <c r="IHW45" s="41"/>
      <c r="IHX45" s="41"/>
      <c r="IHY45" s="41"/>
      <c r="IHZ45" s="41"/>
      <c r="IIA45" s="41"/>
      <c r="IIB45" s="41"/>
      <c r="IIC45" s="41"/>
      <c r="IID45" s="41"/>
      <c r="IIE45" s="41"/>
      <c r="IIF45" s="41"/>
      <c r="IIG45" s="41"/>
      <c r="IIH45" s="41"/>
      <c r="III45" s="41"/>
      <c r="IIJ45" s="41"/>
      <c r="IIK45" s="41"/>
      <c r="IIL45" s="41"/>
      <c r="IIM45" s="41"/>
      <c r="IIN45" s="41"/>
      <c r="IIO45" s="41"/>
      <c r="IIP45" s="41"/>
      <c r="IIQ45" s="41"/>
      <c r="IIR45" s="41"/>
      <c r="IIS45" s="41"/>
      <c r="IIT45" s="41"/>
      <c r="IIU45" s="41"/>
      <c r="IIV45" s="41"/>
      <c r="IIW45" s="41"/>
      <c r="IIX45" s="41"/>
      <c r="IIY45" s="41"/>
      <c r="IIZ45" s="41"/>
      <c r="IJA45" s="41"/>
      <c r="IJB45" s="41"/>
      <c r="IJC45" s="41"/>
      <c r="IJD45" s="41"/>
      <c r="IJE45" s="41"/>
      <c r="IJF45" s="41"/>
      <c r="IJG45" s="41"/>
      <c r="IJH45" s="41"/>
      <c r="IJI45" s="41"/>
      <c r="IJJ45" s="41"/>
      <c r="IJK45" s="41"/>
      <c r="IJL45" s="41"/>
      <c r="IJM45" s="41"/>
      <c r="IJN45" s="41"/>
      <c r="IJO45" s="41"/>
      <c r="IJP45" s="41"/>
      <c r="IJQ45" s="41"/>
      <c r="IJR45" s="41"/>
      <c r="IJS45" s="41"/>
      <c r="IJT45" s="41"/>
      <c r="IJU45" s="41"/>
      <c r="IJV45" s="41"/>
      <c r="IJW45" s="41"/>
      <c r="IJX45" s="41"/>
      <c r="IJY45" s="41"/>
      <c r="IJZ45" s="41"/>
      <c r="IKA45" s="41"/>
      <c r="IKB45" s="41"/>
      <c r="IKC45" s="41"/>
      <c r="IKD45" s="41"/>
      <c r="IKE45" s="41"/>
      <c r="IKF45" s="41"/>
      <c r="IKG45" s="41"/>
      <c r="IKH45" s="41"/>
      <c r="IKI45" s="41"/>
      <c r="IKJ45" s="41"/>
      <c r="IKK45" s="41"/>
      <c r="IKL45" s="41"/>
      <c r="IKM45" s="41"/>
      <c r="IKN45" s="41"/>
      <c r="IKO45" s="41"/>
      <c r="IKP45" s="41"/>
      <c r="IKQ45" s="41"/>
      <c r="IKR45" s="41"/>
      <c r="IKS45" s="41"/>
      <c r="IKT45" s="41"/>
      <c r="IKU45" s="41"/>
      <c r="IKV45" s="41"/>
      <c r="IKW45" s="41"/>
      <c r="IKX45" s="41"/>
      <c r="IKY45" s="41"/>
      <c r="IKZ45" s="41"/>
      <c r="ILA45" s="41"/>
      <c r="ILB45" s="41"/>
      <c r="ILC45" s="41"/>
      <c r="ILD45" s="41"/>
      <c r="ILE45" s="41"/>
      <c r="ILF45" s="41"/>
      <c r="ILG45" s="41"/>
      <c r="ILH45" s="41"/>
      <c r="ILI45" s="41"/>
      <c r="ILJ45" s="41"/>
      <c r="ILK45" s="41"/>
      <c r="ILL45" s="41"/>
      <c r="ILM45" s="41"/>
      <c r="ILN45" s="41"/>
      <c r="ILO45" s="41"/>
      <c r="ILP45" s="41"/>
      <c r="ILQ45" s="41"/>
      <c r="ILR45" s="41"/>
      <c r="ILS45" s="41"/>
      <c r="ILT45" s="41"/>
      <c r="ILU45" s="41"/>
      <c r="ILV45" s="41"/>
      <c r="ILW45" s="41"/>
      <c r="ILX45" s="41"/>
      <c r="ILY45" s="41"/>
      <c r="ILZ45" s="41"/>
      <c r="IMA45" s="41"/>
      <c r="IMB45" s="41"/>
      <c r="IMC45" s="41"/>
      <c r="IMD45" s="41"/>
      <c r="IME45" s="41"/>
      <c r="IMF45" s="41"/>
      <c r="IMG45" s="41"/>
      <c r="IMH45" s="41"/>
      <c r="IMI45" s="41"/>
      <c r="IMJ45" s="41"/>
      <c r="IMK45" s="41"/>
      <c r="IML45" s="41"/>
      <c r="IMM45" s="41"/>
      <c r="IMN45" s="41"/>
      <c r="IMO45" s="41"/>
      <c r="IMP45" s="41"/>
      <c r="IMQ45" s="41"/>
      <c r="IMR45" s="41"/>
      <c r="IMS45" s="41"/>
      <c r="IMT45" s="41"/>
      <c r="IMU45" s="41"/>
      <c r="IMV45" s="41"/>
      <c r="IMW45" s="41"/>
      <c r="IMX45" s="41"/>
      <c r="IMY45" s="41"/>
      <c r="IMZ45" s="41"/>
      <c r="INA45" s="41"/>
      <c r="INB45" s="41"/>
      <c r="INC45" s="41"/>
      <c r="IND45" s="41"/>
      <c r="INE45" s="41"/>
      <c r="INF45" s="41"/>
      <c r="ING45" s="41"/>
      <c r="INH45" s="41"/>
      <c r="INI45" s="41"/>
      <c r="INJ45" s="41"/>
      <c r="INK45" s="41"/>
      <c r="INL45" s="41"/>
      <c r="INM45" s="41"/>
      <c r="INN45" s="41"/>
      <c r="INO45" s="41"/>
      <c r="INP45" s="41"/>
      <c r="INQ45" s="41"/>
      <c r="INR45" s="41"/>
      <c r="INS45" s="41"/>
      <c r="INT45" s="41"/>
      <c r="INU45" s="41"/>
      <c r="INV45" s="41"/>
      <c r="INW45" s="41"/>
      <c r="INX45" s="41"/>
      <c r="INY45" s="41"/>
      <c r="INZ45" s="41"/>
      <c r="IOA45" s="41"/>
      <c r="IOB45" s="41"/>
      <c r="IOC45" s="41"/>
      <c r="IOD45" s="41"/>
      <c r="IOE45" s="41"/>
      <c r="IOF45" s="41"/>
      <c r="IOG45" s="41"/>
      <c r="IOH45" s="41"/>
      <c r="IOI45" s="41"/>
      <c r="IOJ45" s="41"/>
      <c r="IOK45" s="41"/>
      <c r="IOL45" s="41"/>
      <c r="IOM45" s="41"/>
      <c r="ION45" s="41"/>
      <c r="IOO45" s="41"/>
      <c r="IOP45" s="41"/>
      <c r="IOQ45" s="41"/>
      <c r="IOR45" s="41"/>
      <c r="IOS45" s="41"/>
      <c r="IOT45" s="41"/>
      <c r="IOU45" s="41"/>
      <c r="IOV45" s="41"/>
      <c r="IOW45" s="41"/>
      <c r="IOX45" s="41"/>
      <c r="IOY45" s="41"/>
      <c r="IOZ45" s="41"/>
      <c r="IPA45" s="41"/>
      <c r="IPB45" s="41"/>
      <c r="IPC45" s="41"/>
      <c r="IPD45" s="41"/>
      <c r="IPE45" s="41"/>
      <c r="IPF45" s="41"/>
      <c r="IPG45" s="41"/>
      <c r="IPH45" s="41"/>
      <c r="IPI45" s="41"/>
      <c r="IPJ45" s="41"/>
      <c r="IPK45" s="41"/>
      <c r="IPL45" s="41"/>
      <c r="IPM45" s="41"/>
      <c r="IPN45" s="41"/>
      <c r="IPO45" s="41"/>
      <c r="IPP45" s="41"/>
      <c r="IPQ45" s="41"/>
      <c r="IPR45" s="41"/>
      <c r="IPS45" s="41"/>
      <c r="IPT45" s="41"/>
      <c r="IPU45" s="41"/>
      <c r="IPV45" s="41"/>
      <c r="IPW45" s="41"/>
      <c r="IPX45" s="41"/>
      <c r="IPY45" s="41"/>
      <c r="IPZ45" s="41"/>
      <c r="IQA45" s="41"/>
      <c r="IQB45" s="41"/>
      <c r="IQC45" s="41"/>
      <c r="IQD45" s="41"/>
      <c r="IQE45" s="41"/>
      <c r="IQF45" s="41"/>
      <c r="IQG45" s="41"/>
      <c r="IQH45" s="41"/>
      <c r="IQI45" s="41"/>
      <c r="IQJ45" s="41"/>
      <c r="IQK45" s="41"/>
      <c r="IQL45" s="41"/>
      <c r="IQM45" s="41"/>
      <c r="IQN45" s="41"/>
      <c r="IQO45" s="41"/>
      <c r="IQP45" s="41"/>
      <c r="IQQ45" s="41"/>
      <c r="IQR45" s="41"/>
      <c r="IQS45" s="41"/>
      <c r="IQT45" s="41"/>
      <c r="IQU45" s="41"/>
      <c r="IQV45" s="41"/>
      <c r="IQW45" s="41"/>
      <c r="IQX45" s="41"/>
      <c r="IQY45" s="41"/>
      <c r="IQZ45" s="41"/>
      <c r="IRA45" s="41"/>
      <c r="IRB45" s="41"/>
      <c r="IRC45" s="41"/>
      <c r="IRD45" s="41"/>
      <c r="IRE45" s="41"/>
      <c r="IRF45" s="41"/>
      <c r="IRG45" s="41"/>
      <c r="IRH45" s="41"/>
      <c r="IRI45" s="41"/>
      <c r="IRJ45" s="41"/>
      <c r="IRK45" s="41"/>
      <c r="IRL45" s="41"/>
      <c r="IRM45" s="41"/>
      <c r="IRN45" s="41"/>
      <c r="IRO45" s="41"/>
      <c r="IRP45" s="41"/>
      <c r="IRQ45" s="41"/>
      <c r="IRR45" s="41"/>
      <c r="IRS45" s="41"/>
      <c r="IRT45" s="41"/>
      <c r="IRU45" s="41"/>
      <c r="IRV45" s="41"/>
      <c r="IRW45" s="41"/>
      <c r="IRX45" s="41"/>
      <c r="IRY45" s="41"/>
      <c r="IRZ45" s="41"/>
      <c r="ISA45" s="41"/>
      <c r="ISB45" s="41"/>
      <c r="ISC45" s="41"/>
      <c r="ISD45" s="41"/>
      <c r="ISE45" s="41"/>
      <c r="ISF45" s="41"/>
      <c r="ISG45" s="41"/>
      <c r="ISH45" s="41"/>
      <c r="ISI45" s="41"/>
      <c r="ISJ45" s="41"/>
      <c r="ISK45" s="41"/>
      <c r="ISL45" s="41"/>
      <c r="ISM45" s="41"/>
      <c r="ISN45" s="41"/>
      <c r="ISO45" s="41"/>
      <c r="ISP45" s="41"/>
      <c r="ISQ45" s="41"/>
      <c r="ISR45" s="41"/>
      <c r="ISS45" s="41"/>
      <c r="IST45" s="41"/>
      <c r="ISU45" s="41"/>
      <c r="ISV45" s="41"/>
      <c r="ISW45" s="41"/>
      <c r="ISX45" s="41"/>
      <c r="ISY45" s="41"/>
      <c r="ISZ45" s="41"/>
      <c r="ITA45" s="41"/>
      <c r="ITB45" s="41"/>
      <c r="ITC45" s="41"/>
      <c r="ITD45" s="41"/>
      <c r="ITE45" s="41"/>
      <c r="ITF45" s="41"/>
      <c r="ITG45" s="41"/>
      <c r="ITH45" s="41"/>
      <c r="ITI45" s="41"/>
      <c r="ITJ45" s="41"/>
      <c r="ITK45" s="41"/>
      <c r="ITL45" s="41"/>
      <c r="ITM45" s="41"/>
      <c r="ITN45" s="41"/>
      <c r="ITO45" s="41"/>
      <c r="ITP45" s="41"/>
      <c r="ITQ45" s="41"/>
      <c r="ITR45" s="41"/>
      <c r="ITS45" s="41"/>
      <c r="ITT45" s="41"/>
      <c r="ITU45" s="41"/>
      <c r="ITV45" s="41"/>
      <c r="ITW45" s="41"/>
      <c r="ITX45" s="41"/>
      <c r="ITY45" s="41"/>
      <c r="ITZ45" s="41"/>
      <c r="IUA45" s="41"/>
      <c r="IUB45" s="41"/>
      <c r="IUC45" s="41"/>
      <c r="IUD45" s="41"/>
      <c r="IUE45" s="41"/>
      <c r="IUF45" s="41"/>
      <c r="IUG45" s="41"/>
      <c r="IUH45" s="41"/>
      <c r="IUI45" s="41"/>
      <c r="IUJ45" s="41"/>
      <c r="IUK45" s="41"/>
      <c r="IUL45" s="41"/>
      <c r="IUM45" s="41"/>
      <c r="IUN45" s="41"/>
      <c r="IUO45" s="41"/>
      <c r="IUP45" s="41"/>
      <c r="IUQ45" s="41"/>
      <c r="IUR45" s="41"/>
      <c r="IUS45" s="41"/>
      <c r="IUT45" s="41"/>
      <c r="IUU45" s="41"/>
      <c r="IUV45" s="41"/>
      <c r="IUW45" s="41"/>
      <c r="IUX45" s="41"/>
      <c r="IUY45" s="41"/>
      <c r="IUZ45" s="41"/>
      <c r="IVA45" s="41"/>
      <c r="IVB45" s="41"/>
      <c r="IVC45" s="41"/>
      <c r="IVD45" s="41"/>
      <c r="IVE45" s="41"/>
      <c r="IVF45" s="41"/>
      <c r="IVG45" s="41"/>
      <c r="IVH45" s="41"/>
      <c r="IVI45" s="41"/>
      <c r="IVJ45" s="41"/>
      <c r="IVK45" s="41"/>
      <c r="IVL45" s="41"/>
      <c r="IVM45" s="41"/>
      <c r="IVN45" s="41"/>
      <c r="IVO45" s="41"/>
      <c r="IVP45" s="41"/>
      <c r="IVQ45" s="41"/>
      <c r="IVR45" s="41"/>
      <c r="IVS45" s="41"/>
      <c r="IVT45" s="41"/>
      <c r="IVU45" s="41"/>
      <c r="IVV45" s="41"/>
      <c r="IVW45" s="41"/>
      <c r="IVX45" s="41"/>
      <c r="IVY45" s="41"/>
      <c r="IVZ45" s="41"/>
      <c r="IWA45" s="41"/>
      <c r="IWB45" s="41"/>
      <c r="IWC45" s="41"/>
      <c r="IWD45" s="41"/>
      <c r="IWE45" s="41"/>
      <c r="IWF45" s="41"/>
      <c r="IWG45" s="41"/>
      <c r="IWH45" s="41"/>
      <c r="IWI45" s="41"/>
      <c r="IWJ45" s="41"/>
      <c r="IWK45" s="41"/>
      <c r="IWL45" s="41"/>
      <c r="IWM45" s="41"/>
      <c r="IWN45" s="41"/>
      <c r="IWO45" s="41"/>
      <c r="IWP45" s="41"/>
      <c r="IWQ45" s="41"/>
      <c r="IWR45" s="41"/>
      <c r="IWS45" s="41"/>
      <c r="IWT45" s="41"/>
      <c r="IWU45" s="41"/>
      <c r="IWV45" s="41"/>
      <c r="IWW45" s="41"/>
      <c r="IWX45" s="41"/>
      <c r="IWY45" s="41"/>
      <c r="IWZ45" s="41"/>
      <c r="IXA45" s="41"/>
      <c r="IXB45" s="41"/>
      <c r="IXC45" s="41"/>
      <c r="IXD45" s="41"/>
      <c r="IXE45" s="41"/>
      <c r="IXF45" s="41"/>
      <c r="IXG45" s="41"/>
      <c r="IXH45" s="41"/>
      <c r="IXI45" s="41"/>
      <c r="IXJ45" s="41"/>
      <c r="IXK45" s="41"/>
      <c r="IXL45" s="41"/>
      <c r="IXM45" s="41"/>
      <c r="IXN45" s="41"/>
      <c r="IXO45" s="41"/>
      <c r="IXP45" s="41"/>
      <c r="IXQ45" s="41"/>
      <c r="IXR45" s="41"/>
      <c r="IXS45" s="41"/>
      <c r="IXT45" s="41"/>
      <c r="IXU45" s="41"/>
      <c r="IXV45" s="41"/>
      <c r="IXW45" s="41"/>
      <c r="IXX45" s="41"/>
      <c r="IXY45" s="41"/>
      <c r="IXZ45" s="41"/>
      <c r="IYA45" s="41"/>
      <c r="IYB45" s="41"/>
      <c r="IYC45" s="41"/>
      <c r="IYD45" s="41"/>
      <c r="IYE45" s="41"/>
      <c r="IYF45" s="41"/>
      <c r="IYG45" s="41"/>
      <c r="IYH45" s="41"/>
      <c r="IYI45" s="41"/>
      <c r="IYJ45" s="41"/>
      <c r="IYK45" s="41"/>
      <c r="IYL45" s="41"/>
      <c r="IYM45" s="41"/>
      <c r="IYN45" s="41"/>
      <c r="IYO45" s="41"/>
      <c r="IYP45" s="41"/>
      <c r="IYQ45" s="41"/>
      <c r="IYR45" s="41"/>
      <c r="IYS45" s="41"/>
      <c r="IYT45" s="41"/>
      <c r="IYU45" s="41"/>
      <c r="IYV45" s="41"/>
      <c r="IYW45" s="41"/>
      <c r="IYX45" s="41"/>
      <c r="IYY45" s="41"/>
      <c r="IYZ45" s="41"/>
      <c r="IZA45" s="41"/>
      <c r="IZB45" s="41"/>
      <c r="IZC45" s="41"/>
      <c r="IZD45" s="41"/>
      <c r="IZE45" s="41"/>
      <c r="IZF45" s="41"/>
      <c r="IZG45" s="41"/>
      <c r="IZH45" s="41"/>
      <c r="IZI45" s="41"/>
      <c r="IZJ45" s="41"/>
      <c r="IZK45" s="41"/>
      <c r="IZL45" s="41"/>
      <c r="IZM45" s="41"/>
      <c r="IZN45" s="41"/>
      <c r="IZO45" s="41"/>
      <c r="IZP45" s="41"/>
      <c r="IZQ45" s="41"/>
      <c r="IZR45" s="41"/>
      <c r="IZS45" s="41"/>
      <c r="IZT45" s="41"/>
      <c r="IZU45" s="41"/>
      <c r="IZV45" s="41"/>
      <c r="IZW45" s="41"/>
      <c r="IZX45" s="41"/>
      <c r="IZY45" s="41"/>
      <c r="IZZ45" s="41"/>
      <c r="JAA45" s="41"/>
      <c r="JAB45" s="41"/>
      <c r="JAC45" s="41"/>
      <c r="JAD45" s="41"/>
      <c r="JAE45" s="41"/>
      <c r="JAF45" s="41"/>
      <c r="JAG45" s="41"/>
      <c r="JAH45" s="41"/>
      <c r="JAI45" s="41"/>
      <c r="JAJ45" s="41"/>
      <c r="JAK45" s="41"/>
      <c r="JAL45" s="41"/>
      <c r="JAM45" s="41"/>
      <c r="JAN45" s="41"/>
      <c r="JAO45" s="41"/>
      <c r="JAP45" s="41"/>
      <c r="JAQ45" s="41"/>
      <c r="JAR45" s="41"/>
      <c r="JAS45" s="41"/>
      <c r="JAT45" s="41"/>
      <c r="JAU45" s="41"/>
      <c r="JAV45" s="41"/>
      <c r="JAW45" s="41"/>
      <c r="JAX45" s="41"/>
      <c r="JAY45" s="41"/>
      <c r="JAZ45" s="41"/>
      <c r="JBA45" s="41"/>
      <c r="JBB45" s="41"/>
      <c r="JBC45" s="41"/>
      <c r="JBD45" s="41"/>
      <c r="JBE45" s="41"/>
      <c r="JBF45" s="41"/>
      <c r="JBG45" s="41"/>
      <c r="JBH45" s="41"/>
      <c r="JBI45" s="41"/>
      <c r="JBJ45" s="41"/>
      <c r="JBK45" s="41"/>
      <c r="JBL45" s="41"/>
      <c r="JBM45" s="41"/>
      <c r="JBN45" s="41"/>
      <c r="JBO45" s="41"/>
      <c r="JBP45" s="41"/>
      <c r="JBQ45" s="41"/>
      <c r="JBR45" s="41"/>
      <c r="JBS45" s="41"/>
      <c r="JBT45" s="41"/>
      <c r="JBU45" s="41"/>
      <c r="JBV45" s="41"/>
      <c r="JBW45" s="41"/>
      <c r="JBX45" s="41"/>
      <c r="JBY45" s="41"/>
      <c r="JBZ45" s="41"/>
      <c r="JCA45" s="41"/>
      <c r="JCB45" s="41"/>
      <c r="JCC45" s="41"/>
      <c r="JCD45" s="41"/>
      <c r="JCE45" s="41"/>
      <c r="JCF45" s="41"/>
      <c r="JCG45" s="41"/>
      <c r="JCH45" s="41"/>
      <c r="JCI45" s="41"/>
      <c r="JCJ45" s="41"/>
      <c r="JCK45" s="41"/>
      <c r="JCL45" s="41"/>
      <c r="JCM45" s="41"/>
      <c r="JCN45" s="41"/>
      <c r="JCO45" s="41"/>
      <c r="JCP45" s="41"/>
      <c r="JCQ45" s="41"/>
      <c r="JCR45" s="41"/>
      <c r="JCS45" s="41"/>
      <c r="JCT45" s="41"/>
      <c r="JCU45" s="41"/>
      <c r="JCV45" s="41"/>
      <c r="JCW45" s="41"/>
      <c r="JCX45" s="41"/>
      <c r="JCY45" s="41"/>
      <c r="JCZ45" s="41"/>
      <c r="JDA45" s="41"/>
      <c r="JDB45" s="41"/>
      <c r="JDC45" s="41"/>
      <c r="JDD45" s="41"/>
      <c r="JDE45" s="41"/>
      <c r="JDF45" s="41"/>
      <c r="JDG45" s="41"/>
      <c r="JDH45" s="41"/>
      <c r="JDI45" s="41"/>
      <c r="JDJ45" s="41"/>
      <c r="JDK45" s="41"/>
      <c r="JDL45" s="41"/>
      <c r="JDM45" s="41"/>
      <c r="JDN45" s="41"/>
      <c r="JDO45" s="41"/>
      <c r="JDP45" s="41"/>
      <c r="JDQ45" s="41"/>
      <c r="JDR45" s="41"/>
      <c r="JDS45" s="41"/>
      <c r="JDT45" s="41"/>
      <c r="JDU45" s="41"/>
      <c r="JDV45" s="41"/>
      <c r="JDW45" s="41"/>
      <c r="JDX45" s="41"/>
      <c r="JDY45" s="41"/>
      <c r="JDZ45" s="41"/>
      <c r="JEA45" s="41"/>
      <c r="JEB45" s="41"/>
      <c r="JEC45" s="41"/>
      <c r="JED45" s="41"/>
      <c r="JEE45" s="41"/>
      <c r="JEF45" s="41"/>
      <c r="JEG45" s="41"/>
      <c r="JEH45" s="41"/>
      <c r="JEI45" s="41"/>
      <c r="JEJ45" s="41"/>
      <c r="JEK45" s="41"/>
      <c r="JEL45" s="41"/>
      <c r="JEM45" s="41"/>
      <c r="JEN45" s="41"/>
      <c r="JEO45" s="41"/>
      <c r="JEP45" s="41"/>
      <c r="JEQ45" s="41"/>
      <c r="JER45" s="41"/>
      <c r="JES45" s="41"/>
      <c r="JET45" s="41"/>
      <c r="JEU45" s="41"/>
      <c r="JEV45" s="41"/>
      <c r="JEW45" s="41"/>
      <c r="JEX45" s="41"/>
      <c r="JEY45" s="41"/>
      <c r="JEZ45" s="41"/>
      <c r="JFA45" s="41"/>
      <c r="JFB45" s="41"/>
      <c r="JFC45" s="41"/>
      <c r="JFD45" s="41"/>
      <c r="JFE45" s="41"/>
      <c r="JFF45" s="41"/>
      <c r="JFG45" s="41"/>
      <c r="JFH45" s="41"/>
      <c r="JFI45" s="41"/>
      <c r="JFJ45" s="41"/>
      <c r="JFK45" s="41"/>
      <c r="JFL45" s="41"/>
      <c r="JFM45" s="41"/>
      <c r="JFN45" s="41"/>
      <c r="JFO45" s="41"/>
      <c r="JFP45" s="41"/>
      <c r="JFQ45" s="41"/>
      <c r="JFR45" s="41"/>
      <c r="JFS45" s="41"/>
      <c r="JFT45" s="41"/>
      <c r="JFU45" s="41"/>
      <c r="JFV45" s="41"/>
      <c r="JFW45" s="41"/>
      <c r="JFX45" s="41"/>
      <c r="JFY45" s="41"/>
      <c r="JFZ45" s="41"/>
      <c r="JGA45" s="41"/>
      <c r="JGB45" s="41"/>
      <c r="JGC45" s="41"/>
      <c r="JGD45" s="41"/>
      <c r="JGE45" s="41"/>
      <c r="JGF45" s="41"/>
      <c r="JGG45" s="41"/>
      <c r="JGH45" s="41"/>
      <c r="JGI45" s="41"/>
      <c r="JGJ45" s="41"/>
      <c r="JGK45" s="41"/>
      <c r="JGL45" s="41"/>
      <c r="JGM45" s="41"/>
      <c r="JGN45" s="41"/>
      <c r="JGO45" s="41"/>
      <c r="JGP45" s="41"/>
      <c r="JGQ45" s="41"/>
      <c r="JGR45" s="41"/>
      <c r="JGS45" s="41"/>
      <c r="JGT45" s="41"/>
      <c r="JGU45" s="41"/>
      <c r="JGV45" s="41"/>
      <c r="JGW45" s="41"/>
      <c r="JGX45" s="41"/>
      <c r="JGY45" s="41"/>
      <c r="JGZ45" s="41"/>
      <c r="JHA45" s="41"/>
      <c r="JHB45" s="41"/>
      <c r="JHC45" s="41"/>
      <c r="JHD45" s="41"/>
      <c r="JHE45" s="41"/>
      <c r="JHF45" s="41"/>
      <c r="JHG45" s="41"/>
      <c r="JHH45" s="41"/>
      <c r="JHI45" s="41"/>
      <c r="JHJ45" s="41"/>
      <c r="JHK45" s="41"/>
      <c r="JHL45" s="41"/>
      <c r="JHM45" s="41"/>
      <c r="JHN45" s="41"/>
      <c r="JHO45" s="41"/>
      <c r="JHP45" s="41"/>
      <c r="JHQ45" s="41"/>
      <c r="JHR45" s="41"/>
      <c r="JHS45" s="41"/>
      <c r="JHT45" s="41"/>
      <c r="JHU45" s="41"/>
      <c r="JHV45" s="41"/>
      <c r="JHW45" s="41"/>
      <c r="JHX45" s="41"/>
      <c r="JHY45" s="41"/>
      <c r="JHZ45" s="41"/>
      <c r="JIA45" s="41"/>
      <c r="JIB45" s="41"/>
      <c r="JIC45" s="41"/>
      <c r="JID45" s="41"/>
      <c r="JIE45" s="41"/>
      <c r="JIF45" s="41"/>
      <c r="JIG45" s="41"/>
      <c r="JIH45" s="41"/>
      <c r="JII45" s="41"/>
      <c r="JIJ45" s="41"/>
      <c r="JIK45" s="41"/>
      <c r="JIL45" s="41"/>
      <c r="JIM45" s="41"/>
      <c r="JIN45" s="41"/>
      <c r="JIO45" s="41"/>
      <c r="JIP45" s="41"/>
      <c r="JIQ45" s="41"/>
      <c r="JIR45" s="41"/>
      <c r="JIS45" s="41"/>
      <c r="JIT45" s="41"/>
      <c r="JIU45" s="41"/>
      <c r="JIV45" s="41"/>
      <c r="JIW45" s="41"/>
      <c r="JIX45" s="41"/>
      <c r="JIY45" s="41"/>
      <c r="JIZ45" s="41"/>
      <c r="JJA45" s="41"/>
      <c r="JJB45" s="41"/>
      <c r="JJC45" s="41"/>
      <c r="JJD45" s="41"/>
      <c r="JJE45" s="41"/>
      <c r="JJF45" s="41"/>
      <c r="JJG45" s="41"/>
      <c r="JJH45" s="41"/>
      <c r="JJI45" s="41"/>
      <c r="JJJ45" s="41"/>
      <c r="JJK45" s="41"/>
      <c r="JJL45" s="41"/>
      <c r="JJM45" s="41"/>
      <c r="JJN45" s="41"/>
      <c r="JJO45" s="41"/>
      <c r="JJP45" s="41"/>
      <c r="JJQ45" s="41"/>
      <c r="JJR45" s="41"/>
      <c r="JJS45" s="41"/>
      <c r="JJT45" s="41"/>
      <c r="JJU45" s="41"/>
      <c r="JJV45" s="41"/>
      <c r="JJW45" s="41"/>
      <c r="JJX45" s="41"/>
      <c r="JJY45" s="41"/>
      <c r="JJZ45" s="41"/>
      <c r="JKA45" s="41"/>
      <c r="JKB45" s="41"/>
      <c r="JKC45" s="41"/>
      <c r="JKD45" s="41"/>
      <c r="JKE45" s="41"/>
      <c r="JKF45" s="41"/>
      <c r="JKG45" s="41"/>
      <c r="JKH45" s="41"/>
      <c r="JKI45" s="41"/>
      <c r="JKJ45" s="41"/>
      <c r="JKK45" s="41"/>
      <c r="JKL45" s="41"/>
      <c r="JKM45" s="41"/>
      <c r="JKN45" s="41"/>
      <c r="JKO45" s="41"/>
      <c r="JKP45" s="41"/>
      <c r="JKQ45" s="41"/>
      <c r="JKR45" s="41"/>
      <c r="JKS45" s="41"/>
      <c r="JKT45" s="41"/>
      <c r="JKU45" s="41"/>
      <c r="JKV45" s="41"/>
      <c r="JKW45" s="41"/>
      <c r="JKX45" s="41"/>
      <c r="JKY45" s="41"/>
      <c r="JKZ45" s="41"/>
      <c r="JLA45" s="41"/>
      <c r="JLB45" s="41"/>
      <c r="JLC45" s="41"/>
      <c r="JLD45" s="41"/>
      <c r="JLE45" s="41"/>
      <c r="JLF45" s="41"/>
      <c r="JLG45" s="41"/>
      <c r="JLH45" s="41"/>
      <c r="JLI45" s="41"/>
      <c r="JLJ45" s="41"/>
      <c r="JLK45" s="41"/>
      <c r="JLL45" s="41"/>
      <c r="JLM45" s="41"/>
      <c r="JLN45" s="41"/>
      <c r="JLO45" s="41"/>
      <c r="JLP45" s="41"/>
      <c r="JLQ45" s="41"/>
      <c r="JLR45" s="41"/>
      <c r="JLS45" s="41"/>
      <c r="JLT45" s="41"/>
      <c r="JLU45" s="41"/>
      <c r="JLV45" s="41"/>
      <c r="JLW45" s="41"/>
      <c r="JLX45" s="41"/>
      <c r="JLY45" s="41"/>
      <c r="JLZ45" s="41"/>
      <c r="JMA45" s="41"/>
      <c r="JMB45" s="41"/>
      <c r="JMC45" s="41"/>
      <c r="JMD45" s="41"/>
      <c r="JME45" s="41"/>
      <c r="JMF45" s="41"/>
      <c r="JMG45" s="41"/>
      <c r="JMH45" s="41"/>
      <c r="JMI45" s="41"/>
      <c r="JMJ45" s="41"/>
      <c r="JMK45" s="41"/>
      <c r="JML45" s="41"/>
      <c r="JMM45" s="41"/>
      <c r="JMN45" s="41"/>
      <c r="JMO45" s="41"/>
      <c r="JMP45" s="41"/>
      <c r="JMQ45" s="41"/>
      <c r="JMR45" s="41"/>
      <c r="JMS45" s="41"/>
      <c r="JMT45" s="41"/>
      <c r="JMU45" s="41"/>
      <c r="JMV45" s="41"/>
      <c r="JMW45" s="41"/>
      <c r="JMX45" s="41"/>
      <c r="JMY45" s="41"/>
      <c r="JMZ45" s="41"/>
      <c r="JNA45" s="41"/>
      <c r="JNB45" s="41"/>
      <c r="JNC45" s="41"/>
      <c r="JND45" s="41"/>
      <c r="JNE45" s="41"/>
      <c r="JNF45" s="41"/>
      <c r="JNG45" s="41"/>
      <c r="JNH45" s="41"/>
      <c r="JNI45" s="41"/>
      <c r="JNJ45" s="41"/>
      <c r="JNK45" s="41"/>
      <c r="JNL45" s="41"/>
      <c r="JNM45" s="41"/>
      <c r="JNN45" s="41"/>
      <c r="JNO45" s="41"/>
      <c r="JNP45" s="41"/>
      <c r="JNQ45" s="41"/>
      <c r="JNR45" s="41"/>
      <c r="JNS45" s="41"/>
      <c r="JNT45" s="41"/>
      <c r="JNU45" s="41"/>
      <c r="JNV45" s="41"/>
      <c r="JNW45" s="41"/>
      <c r="JNX45" s="41"/>
      <c r="JNY45" s="41"/>
      <c r="JNZ45" s="41"/>
      <c r="JOA45" s="41"/>
      <c r="JOB45" s="41"/>
      <c r="JOC45" s="41"/>
      <c r="JOD45" s="41"/>
      <c r="JOE45" s="41"/>
      <c r="JOF45" s="41"/>
      <c r="JOG45" s="41"/>
      <c r="JOH45" s="41"/>
      <c r="JOI45" s="41"/>
      <c r="JOJ45" s="41"/>
      <c r="JOK45" s="41"/>
      <c r="JOL45" s="41"/>
      <c r="JOM45" s="41"/>
      <c r="JON45" s="41"/>
      <c r="JOO45" s="41"/>
      <c r="JOP45" s="41"/>
      <c r="JOQ45" s="41"/>
      <c r="JOR45" s="41"/>
      <c r="JOS45" s="41"/>
      <c r="JOT45" s="41"/>
      <c r="JOU45" s="41"/>
      <c r="JOV45" s="41"/>
      <c r="JOW45" s="41"/>
      <c r="JOX45" s="41"/>
      <c r="JOY45" s="41"/>
      <c r="JOZ45" s="41"/>
      <c r="JPA45" s="41"/>
      <c r="JPB45" s="41"/>
      <c r="JPC45" s="41"/>
      <c r="JPD45" s="41"/>
      <c r="JPE45" s="41"/>
      <c r="JPF45" s="41"/>
      <c r="JPG45" s="41"/>
      <c r="JPH45" s="41"/>
      <c r="JPI45" s="41"/>
      <c r="JPJ45" s="41"/>
      <c r="JPK45" s="41"/>
      <c r="JPL45" s="41"/>
      <c r="JPM45" s="41"/>
      <c r="JPN45" s="41"/>
      <c r="JPO45" s="41"/>
      <c r="JPP45" s="41"/>
      <c r="JPQ45" s="41"/>
      <c r="JPR45" s="41"/>
      <c r="JPS45" s="41"/>
      <c r="JPT45" s="41"/>
      <c r="JPU45" s="41"/>
      <c r="JPV45" s="41"/>
      <c r="JPW45" s="41"/>
      <c r="JPX45" s="41"/>
      <c r="JPY45" s="41"/>
      <c r="JPZ45" s="41"/>
      <c r="JQA45" s="41"/>
      <c r="JQB45" s="41"/>
      <c r="JQC45" s="41"/>
      <c r="JQD45" s="41"/>
      <c r="JQE45" s="41"/>
      <c r="JQF45" s="41"/>
      <c r="JQG45" s="41"/>
      <c r="JQH45" s="41"/>
      <c r="JQI45" s="41"/>
      <c r="JQJ45" s="41"/>
      <c r="JQK45" s="41"/>
      <c r="JQL45" s="41"/>
      <c r="JQM45" s="41"/>
      <c r="JQN45" s="41"/>
      <c r="JQO45" s="41"/>
      <c r="JQP45" s="41"/>
      <c r="JQQ45" s="41"/>
      <c r="JQR45" s="41"/>
      <c r="JQS45" s="41"/>
      <c r="JQT45" s="41"/>
      <c r="JQU45" s="41"/>
      <c r="JQV45" s="41"/>
      <c r="JQW45" s="41"/>
      <c r="JQX45" s="41"/>
      <c r="JQY45" s="41"/>
      <c r="JQZ45" s="41"/>
      <c r="JRA45" s="41"/>
      <c r="JRB45" s="41"/>
      <c r="JRC45" s="41"/>
      <c r="JRD45" s="41"/>
      <c r="JRE45" s="41"/>
      <c r="JRF45" s="41"/>
      <c r="JRG45" s="41"/>
      <c r="JRH45" s="41"/>
      <c r="JRI45" s="41"/>
      <c r="JRJ45" s="41"/>
      <c r="JRK45" s="41"/>
      <c r="JRL45" s="41"/>
      <c r="JRM45" s="41"/>
      <c r="JRN45" s="41"/>
      <c r="JRO45" s="41"/>
      <c r="JRP45" s="41"/>
      <c r="JRQ45" s="41"/>
      <c r="JRR45" s="41"/>
      <c r="JRS45" s="41"/>
      <c r="JRT45" s="41"/>
      <c r="JRU45" s="41"/>
      <c r="JRV45" s="41"/>
      <c r="JRW45" s="41"/>
      <c r="JRX45" s="41"/>
      <c r="JRY45" s="41"/>
      <c r="JRZ45" s="41"/>
      <c r="JSA45" s="41"/>
      <c r="JSB45" s="41"/>
      <c r="JSC45" s="41"/>
      <c r="JSD45" s="41"/>
      <c r="JSE45" s="41"/>
      <c r="JSF45" s="41"/>
      <c r="JSG45" s="41"/>
      <c r="JSH45" s="41"/>
      <c r="JSI45" s="41"/>
      <c r="JSJ45" s="41"/>
      <c r="JSK45" s="41"/>
      <c r="JSL45" s="41"/>
      <c r="JSM45" s="41"/>
      <c r="JSN45" s="41"/>
      <c r="JSO45" s="41"/>
      <c r="JSP45" s="41"/>
      <c r="JSQ45" s="41"/>
      <c r="JSR45" s="41"/>
      <c r="JSS45" s="41"/>
      <c r="JST45" s="41"/>
      <c r="JSU45" s="41"/>
      <c r="JSV45" s="41"/>
      <c r="JSW45" s="41"/>
      <c r="JSX45" s="41"/>
      <c r="JSY45" s="41"/>
      <c r="JSZ45" s="41"/>
      <c r="JTA45" s="41"/>
      <c r="JTB45" s="41"/>
      <c r="JTC45" s="41"/>
      <c r="JTD45" s="41"/>
      <c r="JTE45" s="41"/>
      <c r="JTF45" s="41"/>
      <c r="JTG45" s="41"/>
      <c r="JTH45" s="41"/>
      <c r="JTI45" s="41"/>
      <c r="JTJ45" s="41"/>
      <c r="JTK45" s="41"/>
      <c r="JTL45" s="41"/>
      <c r="JTM45" s="41"/>
      <c r="JTN45" s="41"/>
      <c r="JTO45" s="41"/>
      <c r="JTP45" s="41"/>
      <c r="JTQ45" s="41"/>
      <c r="JTR45" s="41"/>
      <c r="JTS45" s="41"/>
      <c r="JTT45" s="41"/>
      <c r="JTU45" s="41"/>
      <c r="JTV45" s="41"/>
      <c r="JTW45" s="41"/>
      <c r="JTX45" s="41"/>
      <c r="JTY45" s="41"/>
      <c r="JTZ45" s="41"/>
      <c r="JUA45" s="41"/>
      <c r="JUB45" s="41"/>
      <c r="JUC45" s="41"/>
      <c r="JUD45" s="41"/>
      <c r="JUE45" s="41"/>
      <c r="JUF45" s="41"/>
      <c r="JUG45" s="41"/>
      <c r="JUH45" s="41"/>
      <c r="JUI45" s="41"/>
      <c r="JUJ45" s="41"/>
      <c r="JUK45" s="41"/>
      <c r="JUL45" s="41"/>
      <c r="JUM45" s="41"/>
      <c r="JUN45" s="41"/>
      <c r="JUO45" s="41"/>
      <c r="JUP45" s="41"/>
      <c r="JUQ45" s="41"/>
      <c r="JUR45" s="41"/>
      <c r="JUS45" s="41"/>
      <c r="JUT45" s="41"/>
      <c r="JUU45" s="41"/>
      <c r="JUV45" s="41"/>
      <c r="JUW45" s="41"/>
      <c r="JUX45" s="41"/>
      <c r="JUY45" s="41"/>
      <c r="JUZ45" s="41"/>
      <c r="JVA45" s="41"/>
      <c r="JVB45" s="41"/>
      <c r="JVC45" s="41"/>
      <c r="JVD45" s="41"/>
      <c r="JVE45" s="41"/>
      <c r="JVF45" s="41"/>
      <c r="JVG45" s="41"/>
      <c r="JVH45" s="41"/>
      <c r="JVI45" s="41"/>
      <c r="JVJ45" s="41"/>
      <c r="JVK45" s="41"/>
      <c r="JVL45" s="41"/>
      <c r="JVM45" s="41"/>
      <c r="JVN45" s="41"/>
      <c r="JVO45" s="41"/>
      <c r="JVP45" s="41"/>
      <c r="JVQ45" s="41"/>
      <c r="JVR45" s="41"/>
      <c r="JVS45" s="41"/>
      <c r="JVT45" s="41"/>
      <c r="JVU45" s="41"/>
      <c r="JVV45" s="41"/>
      <c r="JVW45" s="41"/>
      <c r="JVX45" s="41"/>
      <c r="JVY45" s="41"/>
      <c r="JVZ45" s="41"/>
      <c r="JWA45" s="41"/>
      <c r="JWB45" s="41"/>
      <c r="JWC45" s="41"/>
      <c r="JWD45" s="41"/>
      <c r="JWE45" s="41"/>
      <c r="JWF45" s="41"/>
      <c r="JWG45" s="41"/>
      <c r="JWH45" s="41"/>
      <c r="JWI45" s="41"/>
      <c r="JWJ45" s="41"/>
      <c r="JWK45" s="41"/>
      <c r="JWL45" s="41"/>
      <c r="JWM45" s="41"/>
      <c r="JWN45" s="41"/>
      <c r="JWO45" s="41"/>
      <c r="JWP45" s="41"/>
      <c r="JWQ45" s="41"/>
      <c r="JWR45" s="41"/>
      <c r="JWS45" s="41"/>
      <c r="JWT45" s="41"/>
      <c r="JWU45" s="41"/>
      <c r="JWV45" s="41"/>
      <c r="JWW45" s="41"/>
      <c r="JWX45" s="41"/>
      <c r="JWY45" s="41"/>
      <c r="JWZ45" s="41"/>
      <c r="JXA45" s="41"/>
      <c r="JXB45" s="41"/>
      <c r="JXC45" s="41"/>
      <c r="JXD45" s="41"/>
      <c r="JXE45" s="41"/>
      <c r="JXF45" s="41"/>
      <c r="JXG45" s="41"/>
      <c r="JXH45" s="41"/>
      <c r="JXI45" s="41"/>
      <c r="JXJ45" s="41"/>
      <c r="JXK45" s="41"/>
      <c r="JXL45" s="41"/>
      <c r="JXM45" s="41"/>
      <c r="JXN45" s="41"/>
      <c r="JXO45" s="41"/>
      <c r="JXP45" s="41"/>
      <c r="JXQ45" s="41"/>
      <c r="JXR45" s="41"/>
      <c r="JXS45" s="41"/>
      <c r="JXT45" s="41"/>
      <c r="JXU45" s="41"/>
      <c r="JXV45" s="41"/>
      <c r="JXW45" s="41"/>
      <c r="JXX45" s="41"/>
      <c r="JXY45" s="41"/>
      <c r="JXZ45" s="41"/>
      <c r="JYA45" s="41"/>
      <c r="JYB45" s="41"/>
      <c r="JYC45" s="41"/>
      <c r="JYD45" s="41"/>
      <c r="JYE45" s="41"/>
      <c r="JYF45" s="41"/>
      <c r="JYG45" s="41"/>
      <c r="JYH45" s="41"/>
      <c r="JYI45" s="41"/>
      <c r="JYJ45" s="41"/>
      <c r="JYK45" s="41"/>
      <c r="JYL45" s="41"/>
      <c r="JYM45" s="41"/>
      <c r="JYN45" s="41"/>
      <c r="JYO45" s="41"/>
      <c r="JYP45" s="41"/>
      <c r="JYQ45" s="41"/>
      <c r="JYR45" s="41"/>
      <c r="JYS45" s="41"/>
      <c r="JYT45" s="41"/>
      <c r="JYU45" s="41"/>
      <c r="JYV45" s="41"/>
      <c r="JYW45" s="41"/>
      <c r="JYX45" s="41"/>
      <c r="JYY45" s="41"/>
      <c r="JYZ45" s="41"/>
      <c r="JZA45" s="41"/>
      <c r="JZB45" s="41"/>
      <c r="JZC45" s="41"/>
      <c r="JZD45" s="41"/>
      <c r="JZE45" s="41"/>
      <c r="JZF45" s="41"/>
      <c r="JZG45" s="41"/>
      <c r="JZH45" s="41"/>
      <c r="JZI45" s="41"/>
      <c r="JZJ45" s="41"/>
      <c r="JZK45" s="41"/>
      <c r="JZL45" s="41"/>
      <c r="JZM45" s="41"/>
      <c r="JZN45" s="41"/>
      <c r="JZO45" s="41"/>
      <c r="JZP45" s="41"/>
      <c r="JZQ45" s="41"/>
      <c r="JZR45" s="41"/>
      <c r="JZS45" s="41"/>
      <c r="JZT45" s="41"/>
      <c r="JZU45" s="41"/>
      <c r="JZV45" s="41"/>
      <c r="JZW45" s="41"/>
      <c r="JZX45" s="41"/>
      <c r="JZY45" s="41"/>
      <c r="JZZ45" s="41"/>
      <c r="KAA45" s="41"/>
      <c r="KAB45" s="41"/>
      <c r="KAC45" s="41"/>
      <c r="KAD45" s="41"/>
      <c r="KAE45" s="41"/>
      <c r="KAF45" s="41"/>
      <c r="KAG45" s="41"/>
      <c r="KAH45" s="41"/>
      <c r="KAI45" s="41"/>
      <c r="KAJ45" s="41"/>
      <c r="KAK45" s="41"/>
      <c r="KAL45" s="41"/>
      <c r="KAM45" s="41"/>
      <c r="KAN45" s="41"/>
      <c r="KAO45" s="41"/>
      <c r="KAP45" s="41"/>
      <c r="KAQ45" s="41"/>
      <c r="KAR45" s="41"/>
      <c r="KAS45" s="41"/>
      <c r="KAT45" s="41"/>
      <c r="KAU45" s="41"/>
      <c r="KAV45" s="41"/>
      <c r="KAW45" s="41"/>
      <c r="KAX45" s="41"/>
      <c r="KAY45" s="41"/>
      <c r="KAZ45" s="41"/>
      <c r="KBA45" s="41"/>
      <c r="KBB45" s="41"/>
      <c r="KBC45" s="41"/>
      <c r="KBD45" s="41"/>
      <c r="KBE45" s="41"/>
      <c r="KBF45" s="41"/>
      <c r="KBG45" s="41"/>
      <c r="KBH45" s="41"/>
      <c r="KBI45" s="41"/>
      <c r="KBJ45" s="41"/>
      <c r="KBK45" s="41"/>
      <c r="KBL45" s="41"/>
      <c r="KBM45" s="41"/>
      <c r="KBN45" s="41"/>
      <c r="KBO45" s="41"/>
      <c r="KBP45" s="41"/>
      <c r="KBQ45" s="41"/>
      <c r="KBR45" s="41"/>
      <c r="KBS45" s="41"/>
      <c r="KBT45" s="41"/>
      <c r="KBU45" s="41"/>
      <c r="KBV45" s="41"/>
      <c r="KBW45" s="41"/>
      <c r="KBX45" s="41"/>
      <c r="KBY45" s="41"/>
      <c r="KBZ45" s="41"/>
      <c r="KCA45" s="41"/>
      <c r="KCB45" s="41"/>
      <c r="KCC45" s="41"/>
      <c r="KCD45" s="41"/>
      <c r="KCE45" s="41"/>
      <c r="KCF45" s="41"/>
      <c r="KCG45" s="41"/>
      <c r="KCH45" s="41"/>
      <c r="KCI45" s="41"/>
      <c r="KCJ45" s="41"/>
      <c r="KCK45" s="41"/>
      <c r="KCL45" s="41"/>
      <c r="KCM45" s="41"/>
      <c r="KCN45" s="41"/>
      <c r="KCO45" s="41"/>
      <c r="KCP45" s="41"/>
      <c r="KCQ45" s="41"/>
      <c r="KCR45" s="41"/>
      <c r="KCS45" s="41"/>
      <c r="KCT45" s="41"/>
      <c r="KCU45" s="41"/>
      <c r="KCV45" s="41"/>
      <c r="KCW45" s="41"/>
      <c r="KCX45" s="41"/>
      <c r="KCY45" s="41"/>
      <c r="KCZ45" s="41"/>
      <c r="KDA45" s="41"/>
      <c r="KDB45" s="41"/>
      <c r="KDC45" s="41"/>
      <c r="KDD45" s="41"/>
      <c r="KDE45" s="41"/>
      <c r="KDF45" s="41"/>
      <c r="KDG45" s="41"/>
      <c r="KDH45" s="41"/>
      <c r="KDI45" s="41"/>
      <c r="KDJ45" s="41"/>
      <c r="KDK45" s="41"/>
      <c r="KDL45" s="41"/>
      <c r="KDM45" s="41"/>
      <c r="KDN45" s="41"/>
      <c r="KDO45" s="41"/>
      <c r="KDP45" s="41"/>
      <c r="KDQ45" s="41"/>
      <c r="KDR45" s="41"/>
      <c r="KDS45" s="41"/>
      <c r="KDT45" s="41"/>
      <c r="KDU45" s="41"/>
      <c r="KDV45" s="41"/>
      <c r="KDW45" s="41"/>
      <c r="KDX45" s="41"/>
      <c r="KDY45" s="41"/>
      <c r="KDZ45" s="41"/>
      <c r="KEA45" s="41"/>
      <c r="KEB45" s="41"/>
      <c r="KEC45" s="41"/>
      <c r="KED45" s="41"/>
      <c r="KEE45" s="41"/>
      <c r="KEF45" s="41"/>
      <c r="KEG45" s="41"/>
      <c r="KEH45" s="41"/>
      <c r="KEI45" s="41"/>
      <c r="KEJ45" s="41"/>
      <c r="KEK45" s="41"/>
      <c r="KEL45" s="41"/>
      <c r="KEM45" s="41"/>
      <c r="KEN45" s="41"/>
      <c r="KEO45" s="41"/>
      <c r="KEP45" s="41"/>
      <c r="KEQ45" s="41"/>
      <c r="KER45" s="41"/>
      <c r="KES45" s="41"/>
      <c r="KET45" s="41"/>
      <c r="KEU45" s="41"/>
      <c r="KEV45" s="41"/>
      <c r="KEW45" s="41"/>
      <c r="KEX45" s="41"/>
      <c r="KEY45" s="41"/>
      <c r="KEZ45" s="41"/>
      <c r="KFA45" s="41"/>
      <c r="KFB45" s="41"/>
      <c r="KFC45" s="41"/>
      <c r="KFD45" s="41"/>
      <c r="KFE45" s="41"/>
      <c r="KFF45" s="41"/>
      <c r="KFG45" s="41"/>
      <c r="KFH45" s="41"/>
      <c r="KFI45" s="41"/>
      <c r="KFJ45" s="41"/>
      <c r="KFK45" s="41"/>
      <c r="KFL45" s="41"/>
      <c r="KFM45" s="41"/>
      <c r="KFN45" s="41"/>
      <c r="KFO45" s="41"/>
      <c r="KFP45" s="41"/>
      <c r="KFQ45" s="41"/>
      <c r="KFR45" s="41"/>
      <c r="KFS45" s="41"/>
      <c r="KFT45" s="41"/>
      <c r="KFU45" s="41"/>
      <c r="KFV45" s="41"/>
      <c r="KFW45" s="41"/>
      <c r="KFX45" s="41"/>
      <c r="KFY45" s="41"/>
      <c r="KFZ45" s="41"/>
      <c r="KGA45" s="41"/>
      <c r="KGB45" s="41"/>
      <c r="KGC45" s="41"/>
      <c r="KGD45" s="41"/>
      <c r="KGE45" s="41"/>
      <c r="KGF45" s="41"/>
      <c r="KGG45" s="41"/>
      <c r="KGH45" s="41"/>
      <c r="KGI45" s="41"/>
      <c r="KGJ45" s="41"/>
      <c r="KGK45" s="41"/>
      <c r="KGL45" s="41"/>
      <c r="KGM45" s="41"/>
      <c r="KGN45" s="41"/>
      <c r="KGO45" s="41"/>
      <c r="KGP45" s="41"/>
      <c r="KGQ45" s="41"/>
      <c r="KGR45" s="41"/>
      <c r="KGS45" s="41"/>
      <c r="KGT45" s="41"/>
      <c r="KGU45" s="41"/>
      <c r="KGV45" s="41"/>
      <c r="KGW45" s="41"/>
      <c r="KGX45" s="41"/>
      <c r="KGY45" s="41"/>
      <c r="KGZ45" s="41"/>
      <c r="KHA45" s="41"/>
      <c r="KHB45" s="41"/>
      <c r="KHC45" s="41"/>
      <c r="KHD45" s="41"/>
      <c r="KHE45" s="41"/>
      <c r="KHF45" s="41"/>
      <c r="KHG45" s="41"/>
      <c r="KHH45" s="41"/>
      <c r="KHI45" s="41"/>
      <c r="KHJ45" s="41"/>
      <c r="KHK45" s="41"/>
      <c r="KHL45" s="41"/>
      <c r="KHM45" s="41"/>
      <c r="KHN45" s="41"/>
      <c r="KHO45" s="41"/>
      <c r="KHP45" s="41"/>
      <c r="KHQ45" s="41"/>
      <c r="KHR45" s="41"/>
      <c r="KHS45" s="41"/>
      <c r="KHT45" s="41"/>
      <c r="KHU45" s="41"/>
      <c r="KHV45" s="41"/>
      <c r="KHW45" s="41"/>
      <c r="KHX45" s="41"/>
      <c r="KHY45" s="41"/>
      <c r="KHZ45" s="41"/>
      <c r="KIA45" s="41"/>
      <c r="KIB45" s="41"/>
      <c r="KIC45" s="41"/>
      <c r="KID45" s="41"/>
      <c r="KIE45" s="41"/>
      <c r="KIF45" s="41"/>
      <c r="KIG45" s="41"/>
      <c r="KIH45" s="41"/>
      <c r="KII45" s="41"/>
      <c r="KIJ45" s="41"/>
      <c r="KIK45" s="41"/>
      <c r="KIL45" s="41"/>
      <c r="KIM45" s="41"/>
      <c r="KIN45" s="41"/>
      <c r="KIO45" s="41"/>
      <c r="KIP45" s="41"/>
      <c r="KIQ45" s="41"/>
      <c r="KIR45" s="41"/>
      <c r="KIS45" s="41"/>
      <c r="KIT45" s="41"/>
      <c r="KIU45" s="41"/>
      <c r="KIV45" s="41"/>
      <c r="KIW45" s="41"/>
      <c r="KIX45" s="41"/>
      <c r="KIY45" s="41"/>
      <c r="KIZ45" s="41"/>
      <c r="KJA45" s="41"/>
      <c r="KJB45" s="41"/>
      <c r="KJC45" s="41"/>
      <c r="KJD45" s="41"/>
      <c r="KJE45" s="41"/>
      <c r="KJF45" s="41"/>
      <c r="KJG45" s="41"/>
      <c r="KJH45" s="41"/>
      <c r="KJI45" s="41"/>
      <c r="KJJ45" s="41"/>
      <c r="KJK45" s="41"/>
      <c r="KJL45" s="41"/>
      <c r="KJM45" s="41"/>
      <c r="KJN45" s="41"/>
      <c r="KJO45" s="41"/>
      <c r="KJP45" s="41"/>
      <c r="KJQ45" s="41"/>
      <c r="KJR45" s="41"/>
      <c r="KJS45" s="41"/>
      <c r="KJT45" s="41"/>
      <c r="KJU45" s="41"/>
      <c r="KJV45" s="41"/>
      <c r="KJW45" s="41"/>
      <c r="KJX45" s="41"/>
      <c r="KJY45" s="41"/>
      <c r="KJZ45" s="41"/>
      <c r="KKA45" s="41"/>
      <c r="KKB45" s="41"/>
      <c r="KKC45" s="41"/>
      <c r="KKD45" s="41"/>
      <c r="KKE45" s="41"/>
      <c r="KKF45" s="41"/>
      <c r="KKG45" s="41"/>
      <c r="KKH45" s="41"/>
      <c r="KKI45" s="41"/>
      <c r="KKJ45" s="41"/>
      <c r="KKK45" s="41"/>
      <c r="KKL45" s="41"/>
      <c r="KKM45" s="41"/>
      <c r="KKN45" s="41"/>
      <c r="KKO45" s="41"/>
      <c r="KKP45" s="41"/>
      <c r="KKQ45" s="41"/>
      <c r="KKR45" s="41"/>
      <c r="KKS45" s="41"/>
      <c r="KKT45" s="41"/>
      <c r="KKU45" s="41"/>
      <c r="KKV45" s="41"/>
      <c r="KKW45" s="41"/>
      <c r="KKX45" s="41"/>
      <c r="KKY45" s="41"/>
      <c r="KKZ45" s="41"/>
      <c r="KLA45" s="41"/>
      <c r="KLB45" s="41"/>
      <c r="KLC45" s="41"/>
      <c r="KLD45" s="41"/>
      <c r="KLE45" s="41"/>
      <c r="KLF45" s="41"/>
      <c r="KLG45" s="41"/>
      <c r="KLH45" s="41"/>
      <c r="KLI45" s="41"/>
      <c r="KLJ45" s="41"/>
      <c r="KLK45" s="41"/>
      <c r="KLL45" s="41"/>
      <c r="KLM45" s="41"/>
      <c r="KLN45" s="41"/>
      <c r="KLO45" s="41"/>
      <c r="KLP45" s="41"/>
      <c r="KLQ45" s="41"/>
      <c r="KLR45" s="41"/>
      <c r="KLS45" s="41"/>
      <c r="KLT45" s="41"/>
      <c r="KLU45" s="41"/>
      <c r="KLV45" s="41"/>
      <c r="KLW45" s="41"/>
      <c r="KLX45" s="41"/>
      <c r="KLY45" s="41"/>
      <c r="KLZ45" s="41"/>
      <c r="KMA45" s="41"/>
      <c r="KMB45" s="41"/>
      <c r="KMC45" s="41"/>
      <c r="KMD45" s="41"/>
      <c r="KME45" s="41"/>
      <c r="KMF45" s="41"/>
      <c r="KMG45" s="41"/>
      <c r="KMH45" s="41"/>
      <c r="KMI45" s="41"/>
      <c r="KMJ45" s="41"/>
      <c r="KMK45" s="41"/>
      <c r="KML45" s="41"/>
      <c r="KMM45" s="41"/>
      <c r="KMN45" s="41"/>
      <c r="KMO45" s="41"/>
      <c r="KMP45" s="41"/>
      <c r="KMQ45" s="41"/>
      <c r="KMR45" s="41"/>
      <c r="KMS45" s="41"/>
      <c r="KMT45" s="41"/>
      <c r="KMU45" s="41"/>
      <c r="KMV45" s="41"/>
      <c r="KMW45" s="41"/>
      <c r="KMX45" s="41"/>
      <c r="KMY45" s="41"/>
      <c r="KMZ45" s="41"/>
      <c r="KNA45" s="41"/>
      <c r="KNB45" s="41"/>
      <c r="KNC45" s="41"/>
      <c r="KND45" s="41"/>
      <c r="KNE45" s="41"/>
      <c r="KNF45" s="41"/>
      <c r="KNG45" s="41"/>
      <c r="KNH45" s="41"/>
      <c r="KNI45" s="41"/>
      <c r="KNJ45" s="41"/>
      <c r="KNK45" s="41"/>
      <c r="KNL45" s="41"/>
      <c r="KNM45" s="41"/>
      <c r="KNN45" s="41"/>
      <c r="KNO45" s="41"/>
      <c r="KNP45" s="41"/>
      <c r="KNQ45" s="41"/>
      <c r="KNR45" s="41"/>
      <c r="KNS45" s="41"/>
      <c r="KNT45" s="41"/>
      <c r="KNU45" s="41"/>
      <c r="KNV45" s="41"/>
      <c r="KNW45" s="41"/>
      <c r="KNX45" s="41"/>
      <c r="KNY45" s="41"/>
      <c r="KNZ45" s="41"/>
      <c r="KOA45" s="41"/>
      <c r="KOB45" s="41"/>
      <c r="KOC45" s="41"/>
      <c r="KOD45" s="41"/>
      <c r="KOE45" s="41"/>
      <c r="KOF45" s="41"/>
      <c r="KOG45" s="41"/>
      <c r="KOH45" s="41"/>
      <c r="KOI45" s="41"/>
      <c r="KOJ45" s="41"/>
      <c r="KOK45" s="41"/>
      <c r="KOL45" s="41"/>
      <c r="KOM45" s="41"/>
      <c r="KON45" s="41"/>
      <c r="KOO45" s="41"/>
      <c r="KOP45" s="41"/>
      <c r="KOQ45" s="41"/>
      <c r="KOR45" s="41"/>
      <c r="KOS45" s="41"/>
      <c r="KOT45" s="41"/>
      <c r="KOU45" s="41"/>
      <c r="KOV45" s="41"/>
      <c r="KOW45" s="41"/>
      <c r="KOX45" s="41"/>
      <c r="KOY45" s="41"/>
      <c r="KOZ45" s="41"/>
      <c r="KPA45" s="41"/>
      <c r="KPB45" s="41"/>
      <c r="KPC45" s="41"/>
      <c r="KPD45" s="41"/>
      <c r="KPE45" s="41"/>
      <c r="KPF45" s="41"/>
      <c r="KPG45" s="41"/>
      <c r="KPH45" s="41"/>
      <c r="KPI45" s="41"/>
      <c r="KPJ45" s="41"/>
      <c r="KPK45" s="41"/>
      <c r="KPL45" s="41"/>
      <c r="KPM45" s="41"/>
      <c r="KPN45" s="41"/>
      <c r="KPO45" s="41"/>
      <c r="KPP45" s="41"/>
      <c r="KPQ45" s="41"/>
      <c r="KPR45" s="41"/>
      <c r="KPS45" s="41"/>
      <c r="KPT45" s="41"/>
      <c r="KPU45" s="41"/>
      <c r="KPV45" s="41"/>
      <c r="KPW45" s="41"/>
      <c r="KPX45" s="41"/>
      <c r="KPY45" s="41"/>
      <c r="KPZ45" s="41"/>
      <c r="KQA45" s="41"/>
      <c r="KQB45" s="41"/>
      <c r="KQC45" s="41"/>
      <c r="KQD45" s="41"/>
      <c r="KQE45" s="41"/>
      <c r="KQF45" s="41"/>
      <c r="KQG45" s="41"/>
      <c r="KQH45" s="41"/>
      <c r="KQI45" s="41"/>
      <c r="KQJ45" s="41"/>
      <c r="KQK45" s="41"/>
      <c r="KQL45" s="41"/>
      <c r="KQM45" s="41"/>
      <c r="KQN45" s="41"/>
      <c r="KQO45" s="41"/>
      <c r="KQP45" s="41"/>
      <c r="KQQ45" s="41"/>
      <c r="KQR45" s="41"/>
      <c r="KQS45" s="41"/>
      <c r="KQT45" s="41"/>
      <c r="KQU45" s="41"/>
      <c r="KQV45" s="41"/>
      <c r="KQW45" s="41"/>
      <c r="KQX45" s="41"/>
      <c r="KQY45" s="41"/>
      <c r="KQZ45" s="41"/>
      <c r="KRA45" s="41"/>
      <c r="KRB45" s="41"/>
      <c r="KRC45" s="41"/>
      <c r="KRD45" s="41"/>
      <c r="KRE45" s="41"/>
      <c r="KRF45" s="41"/>
      <c r="KRG45" s="41"/>
      <c r="KRH45" s="41"/>
      <c r="KRI45" s="41"/>
      <c r="KRJ45" s="41"/>
      <c r="KRK45" s="41"/>
      <c r="KRL45" s="41"/>
      <c r="KRM45" s="41"/>
      <c r="KRN45" s="41"/>
      <c r="KRO45" s="41"/>
      <c r="KRP45" s="41"/>
      <c r="KRQ45" s="41"/>
      <c r="KRR45" s="41"/>
      <c r="KRS45" s="41"/>
      <c r="KRT45" s="41"/>
      <c r="KRU45" s="41"/>
      <c r="KRV45" s="41"/>
      <c r="KRW45" s="41"/>
      <c r="KRX45" s="41"/>
      <c r="KRY45" s="41"/>
      <c r="KRZ45" s="41"/>
      <c r="KSA45" s="41"/>
      <c r="KSB45" s="41"/>
      <c r="KSC45" s="41"/>
      <c r="KSD45" s="41"/>
      <c r="KSE45" s="41"/>
      <c r="KSF45" s="41"/>
      <c r="KSG45" s="41"/>
      <c r="KSH45" s="41"/>
      <c r="KSI45" s="41"/>
      <c r="KSJ45" s="41"/>
      <c r="KSK45" s="41"/>
      <c r="KSL45" s="41"/>
      <c r="KSM45" s="41"/>
      <c r="KSN45" s="41"/>
      <c r="KSO45" s="41"/>
      <c r="KSP45" s="41"/>
      <c r="KSQ45" s="41"/>
      <c r="KSR45" s="41"/>
      <c r="KSS45" s="41"/>
      <c r="KST45" s="41"/>
      <c r="KSU45" s="41"/>
      <c r="KSV45" s="41"/>
      <c r="KSW45" s="41"/>
      <c r="KSX45" s="41"/>
      <c r="KSY45" s="41"/>
      <c r="KSZ45" s="41"/>
      <c r="KTA45" s="41"/>
      <c r="KTB45" s="41"/>
      <c r="KTC45" s="41"/>
      <c r="KTD45" s="41"/>
      <c r="KTE45" s="41"/>
      <c r="KTF45" s="41"/>
      <c r="KTG45" s="41"/>
      <c r="KTH45" s="41"/>
      <c r="KTI45" s="41"/>
      <c r="KTJ45" s="41"/>
      <c r="KTK45" s="41"/>
      <c r="KTL45" s="41"/>
      <c r="KTM45" s="41"/>
      <c r="KTN45" s="41"/>
      <c r="KTO45" s="41"/>
      <c r="KTP45" s="41"/>
      <c r="KTQ45" s="41"/>
      <c r="KTR45" s="41"/>
      <c r="KTS45" s="41"/>
      <c r="KTT45" s="41"/>
      <c r="KTU45" s="41"/>
      <c r="KTV45" s="41"/>
      <c r="KTW45" s="41"/>
      <c r="KTX45" s="41"/>
      <c r="KTY45" s="41"/>
      <c r="KTZ45" s="41"/>
      <c r="KUA45" s="41"/>
      <c r="KUB45" s="41"/>
      <c r="KUC45" s="41"/>
      <c r="KUD45" s="41"/>
      <c r="KUE45" s="41"/>
      <c r="KUF45" s="41"/>
      <c r="KUG45" s="41"/>
      <c r="KUH45" s="41"/>
      <c r="KUI45" s="41"/>
      <c r="KUJ45" s="41"/>
      <c r="KUK45" s="41"/>
      <c r="KUL45" s="41"/>
      <c r="KUM45" s="41"/>
      <c r="KUN45" s="41"/>
      <c r="KUO45" s="41"/>
      <c r="KUP45" s="41"/>
      <c r="KUQ45" s="41"/>
      <c r="KUR45" s="41"/>
      <c r="KUS45" s="41"/>
      <c r="KUT45" s="41"/>
      <c r="KUU45" s="41"/>
      <c r="KUV45" s="41"/>
      <c r="KUW45" s="41"/>
      <c r="KUX45" s="41"/>
      <c r="KUY45" s="41"/>
      <c r="KUZ45" s="41"/>
      <c r="KVA45" s="41"/>
      <c r="KVB45" s="41"/>
      <c r="KVC45" s="41"/>
      <c r="KVD45" s="41"/>
      <c r="KVE45" s="41"/>
      <c r="KVF45" s="41"/>
      <c r="KVG45" s="41"/>
      <c r="KVH45" s="41"/>
      <c r="KVI45" s="41"/>
      <c r="KVJ45" s="41"/>
      <c r="KVK45" s="41"/>
      <c r="KVL45" s="41"/>
      <c r="KVM45" s="41"/>
      <c r="KVN45" s="41"/>
      <c r="KVO45" s="41"/>
      <c r="KVP45" s="41"/>
      <c r="KVQ45" s="41"/>
      <c r="KVR45" s="41"/>
      <c r="KVS45" s="41"/>
      <c r="KVT45" s="41"/>
      <c r="KVU45" s="41"/>
      <c r="KVV45" s="41"/>
      <c r="KVW45" s="41"/>
      <c r="KVX45" s="41"/>
      <c r="KVY45" s="41"/>
      <c r="KVZ45" s="41"/>
      <c r="KWA45" s="41"/>
      <c r="KWB45" s="41"/>
      <c r="KWC45" s="41"/>
      <c r="KWD45" s="41"/>
      <c r="KWE45" s="41"/>
      <c r="KWF45" s="41"/>
      <c r="KWG45" s="41"/>
      <c r="KWH45" s="41"/>
      <c r="KWI45" s="41"/>
      <c r="KWJ45" s="41"/>
      <c r="KWK45" s="41"/>
      <c r="KWL45" s="41"/>
      <c r="KWM45" s="41"/>
      <c r="KWN45" s="41"/>
      <c r="KWO45" s="41"/>
      <c r="KWP45" s="41"/>
      <c r="KWQ45" s="41"/>
      <c r="KWR45" s="41"/>
      <c r="KWS45" s="41"/>
      <c r="KWT45" s="41"/>
      <c r="KWU45" s="41"/>
      <c r="KWV45" s="41"/>
      <c r="KWW45" s="41"/>
      <c r="KWX45" s="41"/>
      <c r="KWY45" s="41"/>
      <c r="KWZ45" s="41"/>
      <c r="KXA45" s="41"/>
      <c r="KXB45" s="41"/>
      <c r="KXC45" s="41"/>
      <c r="KXD45" s="41"/>
      <c r="KXE45" s="41"/>
      <c r="KXF45" s="41"/>
      <c r="KXG45" s="41"/>
      <c r="KXH45" s="41"/>
      <c r="KXI45" s="41"/>
      <c r="KXJ45" s="41"/>
      <c r="KXK45" s="41"/>
      <c r="KXL45" s="41"/>
      <c r="KXM45" s="41"/>
      <c r="KXN45" s="41"/>
      <c r="KXO45" s="41"/>
      <c r="KXP45" s="41"/>
      <c r="KXQ45" s="41"/>
      <c r="KXR45" s="41"/>
      <c r="KXS45" s="41"/>
      <c r="KXT45" s="41"/>
      <c r="KXU45" s="41"/>
      <c r="KXV45" s="41"/>
      <c r="KXW45" s="41"/>
      <c r="KXX45" s="41"/>
      <c r="KXY45" s="41"/>
      <c r="KXZ45" s="41"/>
      <c r="KYA45" s="41"/>
      <c r="KYB45" s="41"/>
      <c r="KYC45" s="41"/>
      <c r="KYD45" s="41"/>
      <c r="KYE45" s="41"/>
      <c r="KYF45" s="41"/>
      <c r="KYG45" s="41"/>
      <c r="KYH45" s="41"/>
      <c r="KYI45" s="41"/>
      <c r="KYJ45" s="41"/>
      <c r="KYK45" s="41"/>
      <c r="KYL45" s="41"/>
      <c r="KYM45" s="41"/>
      <c r="KYN45" s="41"/>
      <c r="KYO45" s="41"/>
      <c r="KYP45" s="41"/>
      <c r="KYQ45" s="41"/>
      <c r="KYR45" s="41"/>
      <c r="KYS45" s="41"/>
      <c r="KYT45" s="41"/>
      <c r="KYU45" s="41"/>
      <c r="KYV45" s="41"/>
      <c r="KYW45" s="41"/>
      <c r="KYX45" s="41"/>
      <c r="KYY45" s="41"/>
      <c r="KYZ45" s="41"/>
      <c r="KZA45" s="41"/>
      <c r="KZB45" s="41"/>
      <c r="KZC45" s="41"/>
      <c r="KZD45" s="41"/>
      <c r="KZE45" s="41"/>
      <c r="KZF45" s="41"/>
      <c r="KZG45" s="41"/>
      <c r="KZH45" s="41"/>
      <c r="KZI45" s="41"/>
      <c r="KZJ45" s="41"/>
      <c r="KZK45" s="41"/>
      <c r="KZL45" s="41"/>
      <c r="KZM45" s="41"/>
      <c r="KZN45" s="41"/>
      <c r="KZO45" s="41"/>
      <c r="KZP45" s="41"/>
      <c r="KZQ45" s="41"/>
      <c r="KZR45" s="41"/>
      <c r="KZS45" s="41"/>
      <c r="KZT45" s="41"/>
      <c r="KZU45" s="41"/>
      <c r="KZV45" s="41"/>
      <c r="KZW45" s="41"/>
      <c r="KZX45" s="41"/>
      <c r="KZY45" s="41"/>
      <c r="KZZ45" s="41"/>
      <c r="LAA45" s="41"/>
      <c r="LAB45" s="41"/>
      <c r="LAC45" s="41"/>
      <c r="LAD45" s="41"/>
      <c r="LAE45" s="41"/>
      <c r="LAF45" s="41"/>
      <c r="LAG45" s="41"/>
      <c r="LAH45" s="41"/>
      <c r="LAI45" s="41"/>
      <c r="LAJ45" s="41"/>
      <c r="LAK45" s="41"/>
      <c r="LAL45" s="41"/>
      <c r="LAM45" s="41"/>
      <c r="LAN45" s="41"/>
      <c r="LAO45" s="41"/>
      <c r="LAP45" s="41"/>
      <c r="LAQ45" s="41"/>
      <c r="LAR45" s="41"/>
      <c r="LAS45" s="41"/>
      <c r="LAT45" s="41"/>
      <c r="LAU45" s="41"/>
      <c r="LAV45" s="41"/>
      <c r="LAW45" s="41"/>
      <c r="LAX45" s="41"/>
      <c r="LAY45" s="41"/>
      <c r="LAZ45" s="41"/>
      <c r="LBA45" s="41"/>
      <c r="LBB45" s="41"/>
      <c r="LBC45" s="41"/>
      <c r="LBD45" s="41"/>
      <c r="LBE45" s="41"/>
      <c r="LBF45" s="41"/>
      <c r="LBG45" s="41"/>
      <c r="LBH45" s="41"/>
      <c r="LBI45" s="41"/>
      <c r="LBJ45" s="41"/>
      <c r="LBK45" s="41"/>
      <c r="LBL45" s="41"/>
      <c r="LBM45" s="41"/>
      <c r="LBN45" s="41"/>
      <c r="LBO45" s="41"/>
      <c r="LBP45" s="41"/>
      <c r="LBQ45" s="41"/>
      <c r="LBR45" s="41"/>
      <c r="LBS45" s="41"/>
      <c r="LBT45" s="41"/>
      <c r="LBU45" s="41"/>
      <c r="LBV45" s="41"/>
      <c r="LBW45" s="41"/>
      <c r="LBX45" s="41"/>
      <c r="LBY45" s="41"/>
      <c r="LBZ45" s="41"/>
      <c r="LCA45" s="41"/>
      <c r="LCB45" s="41"/>
      <c r="LCC45" s="41"/>
      <c r="LCD45" s="41"/>
      <c r="LCE45" s="41"/>
      <c r="LCF45" s="41"/>
      <c r="LCG45" s="41"/>
      <c r="LCH45" s="41"/>
      <c r="LCI45" s="41"/>
      <c r="LCJ45" s="41"/>
      <c r="LCK45" s="41"/>
      <c r="LCL45" s="41"/>
      <c r="LCM45" s="41"/>
      <c r="LCN45" s="41"/>
      <c r="LCO45" s="41"/>
      <c r="LCP45" s="41"/>
      <c r="LCQ45" s="41"/>
      <c r="LCR45" s="41"/>
      <c r="LCS45" s="41"/>
      <c r="LCT45" s="41"/>
      <c r="LCU45" s="41"/>
      <c r="LCV45" s="41"/>
      <c r="LCW45" s="41"/>
      <c r="LCX45" s="41"/>
      <c r="LCY45" s="41"/>
      <c r="LCZ45" s="41"/>
      <c r="LDA45" s="41"/>
      <c r="LDB45" s="41"/>
      <c r="LDC45" s="41"/>
      <c r="LDD45" s="41"/>
      <c r="LDE45" s="41"/>
      <c r="LDF45" s="41"/>
      <c r="LDG45" s="41"/>
      <c r="LDH45" s="41"/>
      <c r="LDI45" s="41"/>
      <c r="LDJ45" s="41"/>
      <c r="LDK45" s="41"/>
      <c r="LDL45" s="41"/>
      <c r="LDM45" s="41"/>
      <c r="LDN45" s="41"/>
      <c r="LDO45" s="41"/>
      <c r="LDP45" s="41"/>
      <c r="LDQ45" s="41"/>
      <c r="LDR45" s="41"/>
      <c r="LDS45" s="41"/>
      <c r="LDT45" s="41"/>
      <c r="LDU45" s="41"/>
      <c r="LDV45" s="41"/>
      <c r="LDW45" s="41"/>
      <c r="LDX45" s="41"/>
      <c r="LDY45" s="41"/>
      <c r="LDZ45" s="41"/>
      <c r="LEA45" s="41"/>
      <c r="LEB45" s="41"/>
      <c r="LEC45" s="41"/>
      <c r="LED45" s="41"/>
      <c r="LEE45" s="41"/>
      <c r="LEF45" s="41"/>
      <c r="LEG45" s="41"/>
      <c r="LEH45" s="41"/>
      <c r="LEI45" s="41"/>
      <c r="LEJ45" s="41"/>
      <c r="LEK45" s="41"/>
      <c r="LEL45" s="41"/>
      <c r="LEM45" s="41"/>
      <c r="LEN45" s="41"/>
      <c r="LEO45" s="41"/>
      <c r="LEP45" s="41"/>
      <c r="LEQ45" s="41"/>
      <c r="LER45" s="41"/>
      <c r="LES45" s="41"/>
      <c r="LET45" s="41"/>
      <c r="LEU45" s="41"/>
      <c r="LEV45" s="41"/>
      <c r="LEW45" s="41"/>
      <c r="LEX45" s="41"/>
      <c r="LEY45" s="41"/>
      <c r="LEZ45" s="41"/>
      <c r="LFA45" s="41"/>
      <c r="LFB45" s="41"/>
      <c r="LFC45" s="41"/>
      <c r="LFD45" s="41"/>
      <c r="LFE45" s="41"/>
      <c r="LFF45" s="41"/>
      <c r="LFG45" s="41"/>
      <c r="LFH45" s="41"/>
      <c r="LFI45" s="41"/>
      <c r="LFJ45" s="41"/>
      <c r="LFK45" s="41"/>
      <c r="LFL45" s="41"/>
      <c r="LFM45" s="41"/>
      <c r="LFN45" s="41"/>
      <c r="LFO45" s="41"/>
      <c r="LFP45" s="41"/>
      <c r="LFQ45" s="41"/>
      <c r="LFR45" s="41"/>
      <c r="LFS45" s="41"/>
      <c r="LFT45" s="41"/>
      <c r="LFU45" s="41"/>
      <c r="LFV45" s="41"/>
      <c r="LFW45" s="41"/>
      <c r="LFX45" s="41"/>
      <c r="LFY45" s="41"/>
      <c r="LFZ45" s="41"/>
      <c r="LGA45" s="41"/>
      <c r="LGB45" s="41"/>
      <c r="LGC45" s="41"/>
      <c r="LGD45" s="41"/>
      <c r="LGE45" s="41"/>
      <c r="LGF45" s="41"/>
      <c r="LGG45" s="41"/>
      <c r="LGH45" s="41"/>
      <c r="LGI45" s="41"/>
      <c r="LGJ45" s="41"/>
      <c r="LGK45" s="41"/>
      <c r="LGL45" s="41"/>
      <c r="LGM45" s="41"/>
      <c r="LGN45" s="41"/>
      <c r="LGO45" s="41"/>
      <c r="LGP45" s="41"/>
      <c r="LGQ45" s="41"/>
      <c r="LGR45" s="41"/>
      <c r="LGS45" s="41"/>
      <c r="LGT45" s="41"/>
      <c r="LGU45" s="41"/>
      <c r="LGV45" s="41"/>
      <c r="LGW45" s="41"/>
      <c r="LGX45" s="41"/>
      <c r="LGY45" s="41"/>
      <c r="LGZ45" s="41"/>
      <c r="LHA45" s="41"/>
      <c r="LHB45" s="41"/>
      <c r="LHC45" s="41"/>
      <c r="LHD45" s="41"/>
      <c r="LHE45" s="41"/>
      <c r="LHF45" s="41"/>
      <c r="LHG45" s="41"/>
      <c r="LHH45" s="41"/>
      <c r="LHI45" s="41"/>
      <c r="LHJ45" s="41"/>
      <c r="LHK45" s="41"/>
      <c r="LHL45" s="41"/>
      <c r="LHM45" s="41"/>
      <c r="LHN45" s="41"/>
      <c r="LHO45" s="41"/>
      <c r="LHP45" s="41"/>
      <c r="LHQ45" s="41"/>
      <c r="LHR45" s="41"/>
      <c r="LHS45" s="41"/>
      <c r="LHT45" s="41"/>
      <c r="LHU45" s="41"/>
      <c r="LHV45" s="41"/>
      <c r="LHW45" s="41"/>
      <c r="LHX45" s="41"/>
      <c r="LHY45" s="41"/>
      <c r="LHZ45" s="41"/>
      <c r="LIA45" s="41"/>
      <c r="LIB45" s="41"/>
      <c r="LIC45" s="41"/>
      <c r="LID45" s="41"/>
      <c r="LIE45" s="41"/>
      <c r="LIF45" s="41"/>
      <c r="LIG45" s="41"/>
      <c r="LIH45" s="41"/>
      <c r="LII45" s="41"/>
      <c r="LIJ45" s="41"/>
      <c r="LIK45" s="41"/>
      <c r="LIL45" s="41"/>
      <c r="LIM45" s="41"/>
      <c r="LIN45" s="41"/>
      <c r="LIO45" s="41"/>
      <c r="LIP45" s="41"/>
      <c r="LIQ45" s="41"/>
      <c r="LIR45" s="41"/>
      <c r="LIS45" s="41"/>
      <c r="LIT45" s="41"/>
      <c r="LIU45" s="41"/>
      <c r="LIV45" s="41"/>
      <c r="LIW45" s="41"/>
      <c r="LIX45" s="41"/>
      <c r="LIY45" s="41"/>
      <c r="LIZ45" s="41"/>
      <c r="LJA45" s="41"/>
      <c r="LJB45" s="41"/>
      <c r="LJC45" s="41"/>
      <c r="LJD45" s="41"/>
      <c r="LJE45" s="41"/>
      <c r="LJF45" s="41"/>
      <c r="LJG45" s="41"/>
      <c r="LJH45" s="41"/>
      <c r="LJI45" s="41"/>
      <c r="LJJ45" s="41"/>
      <c r="LJK45" s="41"/>
      <c r="LJL45" s="41"/>
      <c r="LJM45" s="41"/>
      <c r="LJN45" s="41"/>
      <c r="LJO45" s="41"/>
      <c r="LJP45" s="41"/>
      <c r="LJQ45" s="41"/>
      <c r="LJR45" s="41"/>
      <c r="LJS45" s="41"/>
      <c r="LJT45" s="41"/>
      <c r="LJU45" s="41"/>
      <c r="LJV45" s="41"/>
      <c r="LJW45" s="41"/>
      <c r="LJX45" s="41"/>
      <c r="LJY45" s="41"/>
      <c r="LJZ45" s="41"/>
      <c r="LKA45" s="41"/>
      <c r="LKB45" s="41"/>
      <c r="LKC45" s="41"/>
      <c r="LKD45" s="41"/>
      <c r="LKE45" s="41"/>
      <c r="LKF45" s="41"/>
      <c r="LKG45" s="41"/>
      <c r="LKH45" s="41"/>
      <c r="LKI45" s="41"/>
      <c r="LKJ45" s="41"/>
      <c r="LKK45" s="41"/>
      <c r="LKL45" s="41"/>
      <c r="LKM45" s="41"/>
      <c r="LKN45" s="41"/>
      <c r="LKO45" s="41"/>
      <c r="LKP45" s="41"/>
      <c r="LKQ45" s="41"/>
      <c r="LKR45" s="41"/>
      <c r="LKS45" s="41"/>
      <c r="LKT45" s="41"/>
      <c r="LKU45" s="41"/>
      <c r="LKV45" s="41"/>
      <c r="LKW45" s="41"/>
      <c r="LKX45" s="41"/>
      <c r="LKY45" s="41"/>
      <c r="LKZ45" s="41"/>
      <c r="LLA45" s="41"/>
      <c r="LLB45" s="41"/>
      <c r="LLC45" s="41"/>
      <c r="LLD45" s="41"/>
      <c r="LLE45" s="41"/>
      <c r="LLF45" s="41"/>
      <c r="LLG45" s="41"/>
      <c r="LLH45" s="41"/>
      <c r="LLI45" s="41"/>
      <c r="LLJ45" s="41"/>
      <c r="LLK45" s="41"/>
      <c r="LLL45" s="41"/>
      <c r="LLM45" s="41"/>
      <c r="LLN45" s="41"/>
      <c r="LLO45" s="41"/>
      <c r="LLP45" s="41"/>
      <c r="LLQ45" s="41"/>
      <c r="LLR45" s="41"/>
      <c r="LLS45" s="41"/>
      <c r="LLT45" s="41"/>
      <c r="LLU45" s="41"/>
      <c r="LLV45" s="41"/>
      <c r="LLW45" s="41"/>
      <c r="LLX45" s="41"/>
      <c r="LLY45" s="41"/>
      <c r="LLZ45" s="41"/>
      <c r="LMA45" s="41"/>
      <c r="LMB45" s="41"/>
      <c r="LMC45" s="41"/>
      <c r="LMD45" s="41"/>
      <c r="LME45" s="41"/>
      <c r="LMF45" s="41"/>
      <c r="LMG45" s="41"/>
      <c r="LMH45" s="41"/>
      <c r="LMI45" s="41"/>
      <c r="LMJ45" s="41"/>
      <c r="LMK45" s="41"/>
      <c r="LML45" s="41"/>
      <c r="LMM45" s="41"/>
      <c r="LMN45" s="41"/>
      <c r="LMO45" s="41"/>
      <c r="LMP45" s="41"/>
      <c r="LMQ45" s="41"/>
      <c r="LMR45" s="41"/>
      <c r="LMS45" s="41"/>
      <c r="LMT45" s="41"/>
      <c r="LMU45" s="41"/>
      <c r="LMV45" s="41"/>
      <c r="LMW45" s="41"/>
      <c r="LMX45" s="41"/>
      <c r="LMY45" s="41"/>
      <c r="LMZ45" s="41"/>
      <c r="LNA45" s="41"/>
      <c r="LNB45" s="41"/>
      <c r="LNC45" s="41"/>
      <c r="LND45" s="41"/>
      <c r="LNE45" s="41"/>
      <c r="LNF45" s="41"/>
      <c r="LNG45" s="41"/>
      <c r="LNH45" s="41"/>
      <c r="LNI45" s="41"/>
      <c r="LNJ45" s="41"/>
      <c r="LNK45" s="41"/>
      <c r="LNL45" s="41"/>
      <c r="LNM45" s="41"/>
      <c r="LNN45" s="41"/>
      <c r="LNO45" s="41"/>
      <c r="LNP45" s="41"/>
      <c r="LNQ45" s="41"/>
      <c r="LNR45" s="41"/>
      <c r="LNS45" s="41"/>
      <c r="LNT45" s="41"/>
      <c r="LNU45" s="41"/>
      <c r="LNV45" s="41"/>
      <c r="LNW45" s="41"/>
      <c r="LNX45" s="41"/>
      <c r="LNY45" s="41"/>
      <c r="LNZ45" s="41"/>
      <c r="LOA45" s="41"/>
      <c r="LOB45" s="41"/>
      <c r="LOC45" s="41"/>
      <c r="LOD45" s="41"/>
      <c r="LOE45" s="41"/>
      <c r="LOF45" s="41"/>
      <c r="LOG45" s="41"/>
      <c r="LOH45" s="41"/>
      <c r="LOI45" s="41"/>
      <c r="LOJ45" s="41"/>
      <c r="LOK45" s="41"/>
      <c r="LOL45" s="41"/>
      <c r="LOM45" s="41"/>
      <c r="LON45" s="41"/>
      <c r="LOO45" s="41"/>
      <c r="LOP45" s="41"/>
      <c r="LOQ45" s="41"/>
      <c r="LOR45" s="41"/>
      <c r="LOS45" s="41"/>
      <c r="LOT45" s="41"/>
      <c r="LOU45" s="41"/>
      <c r="LOV45" s="41"/>
      <c r="LOW45" s="41"/>
      <c r="LOX45" s="41"/>
      <c r="LOY45" s="41"/>
      <c r="LOZ45" s="41"/>
      <c r="LPA45" s="41"/>
      <c r="LPB45" s="41"/>
      <c r="LPC45" s="41"/>
      <c r="LPD45" s="41"/>
      <c r="LPE45" s="41"/>
      <c r="LPF45" s="41"/>
      <c r="LPG45" s="41"/>
      <c r="LPH45" s="41"/>
      <c r="LPI45" s="41"/>
      <c r="LPJ45" s="41"/>
      <c r="LPK45" s="41"/>
      <c r="LPL45" s="41"/>
      <c r="LPM45" s="41"/>
      <c r="LPN45" s="41"/>
      <c r="LPO45" s="41"/>
      <c r="LPP45" s="41"/>
      <c r="LPQ45" s="41"/>
      <c r="LPR45" s="41"/>
      <c r="LPS45" s="41"/>
      <c r="LPT45" s="41"/>
      <c r="LPU45" s="41"/>
      <c r="LPV45" s="41"/>
      <c r="LPW45" s="41"/>
      <c r="LPX45" s="41"/>
      <c r="LPY45" s="41"/>
      <c r="LPZ45" s="41"/>
      <c r="LQA45" s="41"/>
      <c r="LQB45" s="41"/>
      <c r="LQC45" s="41"/>
      <c r="LQD45" s="41"/>
      <c r="LQE45" s="41"/>
      <c r="LQF45" s="41"/>
      <c r="LQG45" s="41"/>
      <c r="LQH45" s="41"/>
      <c r="LQI45" s="41"/>
      <c r="LQJ45" s="41"/>
      <c r="LQK45" s="41"/>
      <c r="LQL45" s="41"/>
      <c r="LQM45" s="41"/>
      <c r="LQN45" s="41"/>
      <c r="LQO45" s="41"/>
      <c r="LQP45" s="41"/>
      <c r="LQQ45" s="41"/>
      <c r="LQR45" s="41"/>
      <c r="LQS45" s="41"/>
      <c r="LQT45" s="41"/>
      <c r="LQU45" s="41"/>
      <c r="LQV45" s="41"/>
      <c r="LQW45" s="41"/>
      <c r="LQX45" s="41"/>
      <c r="LQY45" s="41"/>
      <c r="LQZ45" s="41"/>
      <c r="LRA45" s="41"/>
      <c r="LRB45" s="41"/>
      <c r="LRC45" s="41"/>
      <c r="LRD45" s="41"/>
      <c r="LRE45" s="41"/>
      <c r="LRF45" s="41"/>
      <c r="LRG45" s="41"/>
      <c r="LRH45" s="41"/>
      <c r="LRI45" s="41"/>
      <c r="LRJ45" s="41"/>
      <c r="LRK45" s="41"/>
      <c r="LRL45" s="41"/>
      <c r="LRM45" s="41"/>
      <c r="LRN45" s="41"/>
      <c r="LRO45" s="41"/>
      <c r="LRP45" s="41"/>
      <c r="LRQ45" s="41"/>
      <c r="LRR45" s="41"/>
      <c r="LRS45" s="41"/>
      <c r="LRT45" s="41"/>
      <c r="LRU45" s="41"/>
      <c r="LRV45" s="41"/>
      <c r="LRW45" s="41"/>
      <c r="LRX45" s="41"/>
      <c r="LRY45" s="41"/>
      <c r="LRZ45" s="41"/>
      <c r="LSA45" s="41"/>
      <c r="LSB45" s="41"/>
      <c r="LSC45" s="41"/>
      <c r="LSD45" s="41"/>
      <c r="LSE45" s="41"/>
      <c r="LSF45" s="41"/>
      <c r="LSG45" s="41"/>
      <c r="LSH45" s="41"/>
      <c r="LSI45" s="41"/>
      <c r="LSJ45" s="41"/>
      <c r="LSK45" s="41"/>
      <c r="LSL45" s="41"/>
      <c r="LSM45" s="41"/>
      <c r="LSN45" s="41"/>
      <c r="LSO45" s="41"/>
      <c r="LSP45" s="41"/>
      <c r="LSQ45" s="41"/>
      <c r="LSR45" s="41"/>
      <c r="LSS45" s="41"/>
      <c r="LST45" s="41"/>
      <c r="LSU45" s="41"/>
      <c r="LSV45" s="41"/>
      <c r="LSW45" s="41"/>
      <c r="LSX45" s="41"/>
      <c r="LSY45" s="41"/>
      <c r="LSZ45" s="41"/>
      <c r="LTA45" s="41"/>
      <c r="LTB45" s="41"/>
      <c r="LTC45" s="41"/>
      <c r="LTD45" s="41"/>
      <c r="LTE45" s="41"/>
      <c r="LTF45" s="41"/>
      <c r="LTG45" s="41"/>
      <c r="LTH45" s="41"/>
      <c r="LTI45" s="41"/>
      <c r="LTJ45" s="41"/>
      <c r="LTK45" s="41"/>
      <c r="LTL45" s="41"/>
      <c r="LTM45" s="41"/>
      <c r="LTN45" s="41"/>
      <c r="LTO45" s="41"/>
      <c r="LTP45" s="41"/>
      <c r="LTQ45" s="41"/>
      <c r="LTR45" s="41"/>
      <c r="LTS45" s="41"/>
      <c r="LTT45" s="41"/>
      <c r="LTU45" s="41"/>
      <c r="LTV45" s="41"/>
      <c r="LTW45" s="41"/>
      <c r="LTX45" s="41"/>
      <c r="LTY45" s="41"/>
      <c r="LTZ45" s="41"/>
      <c r="LUA45" s="41"/>
      <c r="LUB45" s="41"/>
      <c r="LUC45" s="41"/>
      <c r="LUD45" s="41"/>
      <c r="LUE45" s="41"/>
      <c r="LUF45" s="41"/>
      <c r="LUG45" s="41"/>
      <c r="LUH45" s="41"/>
      <c r="LUI45" s="41"/>
      <c r="LUJ45" s="41"/>
      <c r="LUK45" s="41"/>
      <c r="LUL45" s="41"/>
      <c r="LUM45" s="41"/>
      <c r="LUN45" s="41"/>
      <c r="LUO45" s="41"/>
      <c r="LUP45" s="41"/>
      <c r="LUQ45" s="41"/>
      <c r="LUR45" s="41"/>
      <c r="LUS45" s="41"/>
      <c r="LUT45" s="41"/>
      <c r="LUU45" s="41"/>
      <c r="LUV45" s="41"/>
      <c r="LUW45" s="41"/>
      <c r="LUX45" s="41"/>
      <c r="LUY45" s="41"/>
      <c r="LUZ45" s="41"/>
      <c r="LVA45" s="41"/>
      <c r="LVB45" s="41"/>
      <c r="LVC45" s="41"/>
      <c r="LVD45" s="41"/>
      <c r="LVE45" s="41"/>
      <c r="LVF45" s="41"/>
      <c r="LVG45" s="41"/>
      <c r="LVH45" s="41"/>
      <c r="LVI45" s="41"/>
      <c r="LVJ45" s="41"/>
      <c r="LVK45" s="41"/>
      <c r="LVL45" s="41"/>
      <c r="LVM45" s="41"/>
      <c r="LVN45" s="41"/>
      <c r="LVO45" s="41"/>
      <c r="LVP45" s="41"/>
      <c r="LVQ45" s="41"/>
      <c r="LVR45" s="41"/>
      <c r="LVS45" s="41"/>
      <c r="LVT45" s="41"/>
      <c r="LVU45" s="41"/>
      <c r="LVV45" s="41"/>
      <c r="LVW45" s="41"/>
      <c r="LVX45" s="41"/>
      <c r="LVY45" s="41"/>
      <c r="LVZ45" s="41"/>
      <c r="LWA45" s="41"/>
      <c r="LWB45" s="41"/>
      <c r="LWC45" s="41"/>
      <c r="LWD45" s="41"/>
      <c r="LWE45" s="41"/>
      <c r="LWF45" s="41"/>
      <c r="LWG45" s="41"/>
      <c r="LWH45" s="41"/>
      <c r="LWI45" s="41"/>
      <c r="LWJ45" s="41"/>
      <c r="LWK45" s="41"/>
      <c r="LWL45" s="41"/>
      <c r="LWM45" s="41"/>
      <c r="LWN45" s="41"/>
      <c r="LWO45" s="41"/>
      <c r="LWP45" s="41"/>
      <c r="LWQ45" s="41"/>
      <c r="LWR45" s="41"/>
      <c r="LWS45" s="41"/>
      <c r="LWT45" s="41"/>
      <c r="LWU45" s="41"/>
      <c r="LWV45" s="41"/>
      <c r="LWW45" s="41"/>
      <c r="LWX45" s="41"/>
      <c r="LWY45" s="41"/>
      <c r="LWZ45" s="41"/>
      <c r="LXA45" s="41"/>
      <c r="LXB45" s="41"/>
      <c r="LXC45" s="41"/>
      <c r="LXD45" s="41"/>
      <c r="LXE45" s="41"/>
      <c r="LXF45" s="41"/>
      <c r="LXG45" s="41"/>
      <c r="LXH45" s="41"/>
      <c r="LXI45" s="41"/>
      <c r="LXJ45" s="41"/>
      <c r="LXK45" s="41"/>
      <c r="LXL45" s="41"/>
      <c r="LXM45" s="41"/>
      <c r="LXN45" s="41"/>
      <c r="LXO45" s="41"/>
      <c r="LXP45" s="41"/>
      <c r="LXQ45" s="41"/>
      <c r="LXR45" s="41"/>
      <c r="LXS45" s="41"/>
      <c r="LXT45" s="41"/>
      <c r="LXU45" s="41"/>
      <c r="LXV45" s="41"/>
      <c r="LXW45" s="41"/>
      <c r="LXX45" s="41"/>
      <c r="LXY45" s="41"/>
      <c r="LXZ45" s="41"/>
      <c r="LYA45" s="41"/>
      <c r="LYB45" s="41"/>
      <c r="LYC45" s="41"/>
      <c r="LYD45" s="41"/>
      <c r="LYE45" s="41"/>
      <c r="LYF45" s="41"/>
      <c r="LYG45" s="41"/>
      <c r="LYH45" s="41"/>
      <c r="LYI45" s="41"/>
      <c r="LYJ45" s="41"/>
      <c r="LYK45" s="41"/>
      <c r="LYL45" s="41"/>
      <c r="LYM45" s="41"/>
      <c r="LYN45" s="41"/>
      <c r="LYO45" s="41"/>
      <c r="LYP45" s="41"/>
      <c r="LYQ45" s="41"/>
      <c r="LYR45" s="41"/>
      <c r="LYS45" s="41"/>
      <c r="LYT45" s="41"/>
      <c r="LYU45" s="41"/>
      <c r="LYV45" s="41"/>
      <c r="LYW45" s="41"/>
      <c r="LYX45" s="41"/>
      <c r="LYY45" s="41"/>
      <c r="LYZ45" s="41"/>
      <c r="LZA45" s="41"/>
      <c r="LZB45" s="41"/>
      <c r="LZC45" s="41"/>
      <c r="LZD45" s="41"/>
      <c r="LZE45" s="41"/>
      <c r="LZF45" s="41"/>
      <c r="LZG45" s="41"/>
      <c r="LZH45" s="41"/>
      <c r="LZI45" s="41"/>
      <c r="LZJ45" s="41"/>
      <c r="LZK45" s="41"/>
      <c r="LZL45" s="41"/>
      <c r="LZM45" s="41"/>
      <c r="LZN45" s="41"/>
      <c r="LZO45" s="41"/>
      <c r="LZP45" s="41"/>
      <c r="LZQ45" s="41"/>
      <c r="LZR45" s="41"/>
      <c r="LZS45" s="41"/>
      <c r="LZT45" s="41"/>
      <c r="LZU45" s="41"/>
      <c r="LZV45" s="41"/>
      <c r="LZW45" s="41"/>
      <c r="LZX45" s="41"/>
      <c r="LZY45" s="41"/>
      <c r="LZZ45" s="41"/>
      <c r="MAA45" s="41"/>
      <c r="MAB45" s="41"/>
      <c r="MAC45" s="41"/>
      <c r="MAD45" s="41"/>
      <c r="MAE45" s="41"/>
      <c r="MAF45" s="41"/>
      <c r="MAG45" s="41"/>
      <c r="MAH45" s="41"/>
      <c r="MAI45" s="41"/>
      <c r="MAJ45" s="41"/>
      <c r="MAK45" s="41"/>
      <c r="MAL45" s="41"/>
      <c r="MAM45" s="41"/>
      <c r="MAN45" s="41"/>
      <c r="MAO45" s="41"/>
      <c r="MAP45" s="41"/>
      <c r="MAQ45" s="41"/>
      <c r="MAR45" s="41"/>
      <c r="MAS45" s="41"/>
      <c r="MAT45" s="41"/>
      <c r="MAU45" s="41"/>
      <c r="MAV45" s="41"/>
      <c r="MAW45" s="41"/>
      <c r="MAX45" s="41"/>
      <c r="MAY45" s="41"/>
      <c r="MAZ45" s="41"/>
      <c r="MBA45" s="41"/>
      <c r="MBB45" s="41"/>
      <c r="MBC45" s="41"/>
      <c r="MBD45" s="41"/>
      <c r="MBE45" s="41"/>
      <c r="MBF45" s="41"/>
      <c r="MBG45" s="41"/>
      <c r="MBH45" s="41"/>
      <c r="MBI45" s="41"/>
      <c r="MBJ45" s="41"/>
      <c r="MBK45" s="41"/>
      <c r="MBL45" s="41"/>
      <c r="MBM45" s="41"/>
      <c r="MBN45" s="41"/>
      <c r="MBO45" s="41"/>
      <c r="MBP45" s="41"/>
      <c r="MBQ45" s="41"/>
      <c r="MBR45" s="41"/>
      <c r="MBS45" s="41"/>
      <c r="MBT45" s="41"/>
      <c r="MBU45" s="41"/>
      <c r="MBV45" s="41"/>
      <c r="MBW45" s="41"/>
      <c r="MBX45" s="41"/>
      <c r="MBY45" s="41"/>
      <c r="MBZ45" s="41"/>
      <c r="MCA45" s="41"/>
      <c r="MCB45" s="41"/>
      <c r="MCC45" s="41"/>
      <c r="MCD45" s="41"/>
      <c r="MCE45" s="41"/>
      <c r="MCF45" s="41"/>
      <c r="MCG45" s="41"/>
      <c r="MCH45" s="41"/>
      <c r="MCI45" s="41"/>
      <c r="MCJ45" s="41"/>
      <c r="MCK45" s="41"/>
      <c r="MCL45" s="41"/>
      <c r="MCM45" s="41"/>
      <c r="MCN45" s="41"/>
      <c r="MCO45" s="41"/>
      <c r="MCP45" s="41"/>
      <c r="MCQ45" s="41"/>
      <c r="MCR45" s="41"/>
      <c r="MCS45" s="41"/>
      <c r="MCT45" s="41"/>
      <c r="MCU45" s="41"/>
      <c r="MCV45" s="41"/>
      <c r="MCW45" s="41"/>
      <c r="MCX45" s="41"/>
      <c r="MCY45" s="41"/>
      <c r="MCZ45" s="41"/>
      <c r="MDA45" s="41"/>
      <c r="MDB45" s="41"/>
      <c r="MDC45" s="41"/>
      <c r="MDD45" s="41"/>
      <c r="MDE45" s="41"/>
      <c r="MDF45" s="41"/>
      <c r="MDG45" s="41"/>
      <c r="MDH45" s="41"/>
      <c r="MDI45" s="41"/>
      <c r="MDJ45" s="41"/>
      <c r="MDK45" s="41"/>
      <c r="MDL45" s="41"/>
      <c r="MDM45" s="41"/>
      <c r="MDN45" s="41"/>
      <c r="MDO45" s="41"/>
      <c r="MDP45" s="41"/>
      <c r="MDQ45" s="41"/>
      <c r="MDR45" s="41"/>
      <c r="MDS45" s="41"/>
      <c r="MDT45" s="41"/>
      <c r="MDU45" s="41"/>
      <c r="MDV45" s="41"/>
      <c r="MDW45" s="41"/>
      <c r="MDX45" s="41"/>
      <c r="MDY45" s="41"/>
      <c r="MDZ45" s="41"/>
      <c r="MEA45" s="41"/>
      <c r="MEB45" s="41"/>
      <c r="MEC45" s="41"/>
      <c r="MED45" s="41"/>
      <c r="MEE45" s="41"/>
      <c r="MEF45" s="41"/>
      <c r="MEG45" s="41"/>
      <c r="MEH45" s="41"/>
      <c r="MEI45" s="41"/>
      <c r="MEJ45" s="41"/>
      <c r="MEK45" s="41"/>
      <c r="MEL45" s="41"/>
      <c r="MEM45" s="41"/>
      <c r="MEN45" s="41"/>
      <c r="MEO45" s="41"/>
      <c r="MEP45" s="41"/>
      <c r="MEQ45" s="41"/>
      <c r="MER45" s="41"/>
      <c r="MES45" s="41"/>
      <c r="MET45" s="41"/>
      <c r="MEU45" s="41"/>
      <c r="MEV45" s="41"/>
      <c r="MEW45" s="41"/>
      <c r="MEX45" s="41"/>
      <c r="MEY45" s="41"/>
      <c r="MEZ45" s="41"/>
      <c r="MFA45" s="41"/>
      <c r="MFB45" s="41"/>
      <c r="MFC45" s="41"/>
      <c r="MFD45" s="41"/>
      <c r="MFE45" s="41"/>
      <c r="MFF45" s="41"/>
      <c r="MFG45" s="41"/>
      <c r="MFH45" s="41"/>
      <c r="MFI45" s="41"/>
      <c r="MFJ45" s="41"/>
      <c r="MFK45" s="41"/>
      <c r="MFL45" s="41"/>
      <c r="MFM45" s="41"/>
      <c r="MFN45" s="41"/>
      <c r="MFO45" s="41"/>
      <c r="MFP45" s="41"/>
      <c r="MFQ45" s="41"/>
      <c r="MFR45" s="41"/>
      <c r="MFS45" s="41"/>
      <c r="MFT45" s="41"/>
      <c r="MFU45" s="41"/>
      <c r="MFV45" s="41"/>
      <c r="MFW45" s="41"/>
      <c r="MFX45" s="41"/>
      <c r="MFY45" s="41"/>
      <c r="MFZ45" s="41"/>
      <c r="MGA45" s="41"/>
      <c r="MGB45" s="41"/>
      <c r="MGC45" s="41"/>
      <c r="MGD45" s="41"/>
      <c r="MGE45" s="41"/>
      <c r="MGF45" s="41"/>
      <c r="MGG45" s="41"/>
      <c r="MGH45" s="41"/>
      <c r="MGI45" s="41"/>
      <c r="MGJ45" s="41"/>
      <c r="MGK45" s="41"/>
      <c r="MGL45" s="41"/>
      <c r="MGM45" s="41"/>
      <c r="MGN45" s="41"/>
      <c r="MGO45" s="41"/>
      <c r="MGP45" s="41"/>
      <c r="MGQ45" s="41"/>
      <c r="MGR45" s="41"/>
      <c r="MGS45" s="41"/>
      <c r="MGT45" s="41"/>
      <c r="MGU45" s="41"/>
      <c r="MGV45" s="41"/>
      <c r="MGW45" s="41"/>
      <c r="MGX45" s="41"/>
      <c r="MGY45" s="41"/>
      <c r="MGZ45" s="41"/>
      <c r="MHA45" s="41"/>
      <c r="MHB45" s="41"/>
      <c r="MHC45" s="41"/>
      <c r="MHD45" s="41"/>
      <c r="MHE45" s="41"/>
      <c r="MHF45" s="41"/>
      <c r="MHG45" s="41"/>
      <c r="MHH45" s="41"/>
      <c r="MHI45" s="41"/>
      <c r="MHJ45" s="41"/>
      <c r="MHK45" s="41"/>
      <c r="MHL45" s="41"/>
      <c r="MHM45" s="41"/>
      <c r="MHN45" s="41"/>
      <c r="MHO45" s="41"/>
      <c r="MHP45" s="41"/>
      <c r="MHQ45" s="41"/>
      <c r="MHR45" s="41"/>
      <c r="MHS45" s="41"/>
      <c r="MHT45" s="41"/>
      <c r="MHU45" s="41"/>
      <c r="MHV45" s="41"/>
      <c r="MHW45" s="41"/>
      <c r="MHX45" s="41"/>
      <c r="MHY45" s="41"/>
      <c r="MHZ45" s="41"/>
      <c r="MIA45" s="41"/>
      <c r="MIB45" s="41"/>
      <c r="MIC45" s="41"/>
      <c r="MID45" s="41"/>
      <c r="MIE45" s="41"/>
      <c r="MIF45" s="41"/>
      <c r="MIG45" s="41"/>
      <c r="MIH45" s="41"/>
      <c r="MII45" s="41"/>
      <c r="MIJ45" s="41"/>
      <c r="MIK45" s="41"/>
      <c r="MIL45" s="41"/>
      <c r="MIM45" s="41"/>
      <c r="MIN45" s="41"/>
      <c r="MIO45" s="41"/>
      <c r="MIP45" s="41"/>
      <c r="MIQ45" s="41"/>
      <c r="MIR45" s="41"/>
      <c r="MIS45" s="41"/>
      <c r="MIT45" s="41"/>
      <c r="MIU45" s="41"/>
      <c r="MIV45" s="41"/>
      <c r="MIW45" s="41"/>
      <c r="MIX45" s="41"/>
      <c r="MIY45" s="41"/>
      <c r="MIZ45" s="41"/>
      <c r="MJA45" s="41"/>
      <c r="MJB45" s="41"/>
      <c r="MJC45" s="41"/>
      <c r="MJD45" s="41"/>
      <c r="MJE45" s="41"/>
      <c r="MJF45" s="41"/>
      <c r="MJG45" s="41"/>
      <c r="MJH45" s="41"/>
      <c r="MJI45" s="41"/>
      <c r="MJJ45" s="41"/>
      <c r="MJK45" s="41"/>
      <c r="MJL45" s="41"/>
      <c r="MJM45" s="41"/>
      <c r="MJN45" s="41"/>
      <c r="MJO45" s="41"/>
      <c r="MJP45" s="41"/>
      <c r="MJQ45" s="41"/>
      <c r="MJR45" s="41"/>
      <c r="MJS45" s="41"/>
      <c r="MJT45" s="41"/>
      <c r="MJU45" s="41"/>
      <c r="MJV45" s="41"/>
      <c r="MJW45" s="41"/>
      <c r="MJX45" s="41"/>
      <c r="MJY45" s="41"/>
      <c r="MJZ45" s="41"/>
      <c r="MKA45" s="41"/>
      <c r="MKB45" s="41"/>
      <c r="MKC45" s="41"/>
      <c r="MKD45" s="41"/>
      <c r="MKE45" s="41"/>
      <c r="MKF45" s="41"/>
      <c r="MKG45" s="41"/>
      <c r="MKH45" s="41"/>
      <c r="MKI45" s="41"/>
      <c r="MKJ45" s="41"/>
      <c r="MKK45" s="41"/>
      <c r="MKL45" s="41"/>
      <c r="MKM45" s="41"/>
      <c r="MKN45" s="41"/>
      <c r="MKO45" s="41"/>
      <c r="MKP45" s="41"/>
      <c r="MKQ45" s="41"/>
      <c r="MKR45" s="41"/>
      <c r="MKS45" s="41"/>
      <c r="MKT45" s="41"/>
      <c r="MKU45" s="41"/>
      <c r="MKV45" s="41"/>
      <c r="MKW45" s="41"/>
      <c r="MKX45" s="41"/>
      <c r="MKY45" s="41"/>
      <c r="MKZ45" s="41"/>
      <c r="MLA45" s="41"/>
      <c r="MLB45" s="41"/>
      <c r="MLC45" s="41"/>
      <c r="MLD45" s="41"/>
      <c r="MLE45" s="41"/>
      <c r="MLF45" s="41"/>
      <c r="MLG45" s="41"/>
      <c r="MLH45" s="41"/>
      <c r="MLI45" s="41"/>
      <c r="MLJ45" s="41"/>
      <c r="MLK45" s="41"/>
      <c r="MLL45" s="41"/>
      <c r="MLM45" s="41"/>
      <c r="MLN45" s="41"/>
      <c r="MLO45" s="41"/>
      <c r="MLP45" s="41"/>
      <c r="MLQ45" s="41"/>
      <c r="MLR45" s="41"/>
      <c r="MLS45" s="41"/>
      <c r="MLT45" s="41"/>
      <c r="MLU45" s="41"/>
      <c r="MLV45" s="41"/>
      <c r="MLW45" s="41"/>
      <c r="MLX45" s="41"/>
      <c r="MLY45" s="41"/>
      <c r="MLZ45" s="41"/>
      <c r="MMA45" s="41"/>
      <c r="MMB45" s="41"/>
      <c r="MMC45" s="41"/>
      <c r="MMD45" s="41"/>
      <c r="MME45" s="41"/>
      <c r="MMF45" s="41"/>
      <c r="MMG45" s="41"/>
      <c r="MMH45" s="41"/>
      <c r="MMI45" s="41"/>
      <c r="MMJ45" s="41"/>
      <c r="MMK45" s="41"/>
      <c r="MML45" s="41"/>
      <c r="MMM45" s="41"/>
      <c r="MMN45" s="41"/>
      <c r="MMO45" s="41"/>
      <c r="MMP45" s="41"/>
      <c r="MMQ45" s="41"/>
      <c r="MMR45" s="41"/>
      <c r="MMS45" s="41"/>
      <c r="MMT45" s="41"/>
      <c r="MMU45" s="41"/>
      <c r="MMV45" s="41"/>
      <c r="MMW45" s="41"/>
      <c r="MMX45" s="41"/>
      <c r="MMY45" s="41"/>
      <c r="MMZ45" s="41"/>
      <c r="MNA45" s="41"/>
      <c r="MNB45" s="41"/>
      <c r="MNC45" s="41"/>
      <c r="MND45" s="41"/>
      <c r="MNE45" s="41"/>
      <c r="MNF45" s="41"/>
      <c r="MNG45" s="41"/>
      <c r="MNH45" s="41"/>
      <c r="MNI45" s="41"/>
      <c r="MNJ45" s="41"/>
      <c r="MNK45" s="41"/>
      <c r="MNL45" s="41"/>
      <c r="MNM45" s="41"/>
      <c r="MNN45" s="41"/>
      <c r="MNO45" s="41"/>
      <c r="MNP45" s="41"/>
      <c r="MNQ45" s="41"/>
      <c r="MNR45" s="41"/>
      <c r="MNS45" s="41"/>
      <c r="MNT45" s="41"/>
      <c r="MNU45" s="41"/>
      <c r="MNV45" s="41"/>
      <c r="MNW45" s="41"/>
      <c r="MNX45" s="41"/>
      <c r="MNY45" s="41"/>
      <c r="MNZ45" s="41"/>
      <c r="MOA45" s="41"/>
      <c r="MOB45" s="41"/>
      <c r="MOC45" s="41"/>
      <c r="MOD45" s="41"/>
      <c r="MOE45" s="41"/>
      <c r="MOF45" s="41"/>
      <c r="MOG45" s="41"/>
      <c r="MOH45" s="41"/>
      <c r="MOI45" s="41"/>
      <c r="MOJ45" s="41"/>
      <c r="MOK45" s="41"/>
      <c r="MOL45" s="41"/>
      <c r="MOM45" s="41"/>
      <c r="MON45" s="41"/>
      <c r="MOO45" s="41"/>
      <c r="MOP45" s="41"/>
      <c r="MOQ45" s="41"/>
      <c r="MOR45" s="41"/>
      <c r="MOS45" s="41"/>
      <c r="MOT45" s="41"/>
      <c r="MOU45" s="41"/>
      <c r="MOV45" s="41"/>
      <c r="MOW45" s="41"/>
      <c r="MOX45" s="41"/>
      <c r="MOY45" s="41"/>
      <c r="MOZ45" s="41"/>
      <c r="MPA45" s="41"/>
      <c r="MPB45" s="41"/>
      <c r="MPC45" s="41"/>
      <c r="MPD45" s="41"/>
      <c r="MPE45" s="41"/>
      <c r="MPF45" s="41"/>
      <c r="MPG45" s="41"/>
      <c r="MPH45" s="41"/>
      <c r="MPI45" s="41"/>
      <c r="MPJ45" s="41"/>
      <c r="MPK45" s="41"/>
      <c r="MPL45" s="41"/>
      <c r="MPM45" s="41"/>
      <c r="MPN45" s="41"/>
      <c r="MPO45" s="41"/>
      <c r="MPP45" s="41"/>
      <c r="MPQ45" s="41"/>
      <c r="MPR45" s="41"/>
      <c r="MPS45" s="41"/>
      <c r="MPT45" s="41"/>
      <c r="MPU45" s="41"/>
      <c r="MPV45" s="41"/>
      <c r="MPW45" s="41"/>
      <c r="MPX45" s="41"/>
      <c r="MPY45" s="41"/>
      <c r="MPZ45" s="41"/>
      <c r="MQA45" s="41"/>
      <c r="MQB45" s="41"/>
      <c r="MQC45" s="41"/>
      <c r="MQD45" s="41"/>
      <c r="MQE45" s="41"/>
      <c r="MQF45" s="41"/>
      <c r="MQG45" s="41"/>
      <c r="MQH45" s="41"/>
      <c r="MQI45" s="41"/>
      <c r="MQJ45" s="41"/>
      <c r="MQK45" s="41"/>
      <c r="MQL45" s="41"/>
      <c r="MQM45" s="41"/>
      <c r="MQN45" s="41"/>
      <c r="MQO45" s="41"/>
      <c r="MQP45" s="41"/>
      <c r="MQQ45" s="41"/>
      <c r="MQR45" s="41"/>
      <c r="MQS45" s="41"/>
      <c r="MQT45" s="41"/>
      <c r="MQU45" s="41"/>
      <c r="MQV45" s="41"/>
      <c r="MQW45" s="41"/>
      <c r="MQX45" s="41"/>
      <c r="MQY45" s="41"/>
      <c r="MQZ45" s="41"/>
      <c r="MRA45" s="41"/>
      <c r="MRB45" s="41"/>
      <c r="MRC45" s="41"/>
      <c r="MRD45" s="41"/>
      <c r="MRE45" s="41"/>
      <c r="MRF45" s="41"/>
      <c r="MRG45" s="41"/>
      <c r="MRH45" s="41"/>
      <c r="MRI45" s="41"/>
      <c r="MRJ45" s="41"/>
      <c r="MRK45" s="41"/>
      <c r="MRL45" s="41"/>
      <c r="MRM45" s="41"/>
      <c r="MRN45" s="41"/>
      <c r="MRO45" s="41"/>
      <c r="MRP45" s="41"/>
      <c r="MRQ45" s="41"/>
      <c r="MRR45" s="41"/>
      <c r="MRS45" s="41"/>
      <c r="MRT45" s="41"/>
      <c r="MRU45" s="41"/>
      <c r="MRV45" s="41"/>
      <c r="MRW45" s="41"/>
      <c r="MRX45" s="41"/>
      <c r="MRY45" s="41"/>
      <c r="MRZ45" s="41"/>
      <c r="MSA45" s="41"/>
      <c r="MSB45" s="41"/>
      <c r="MSC45" s="41"/>
      <c r="MSD45" s="41"/>
      <c r="MSE45" s="41"/>
      <c r="MSF45" s="41"/>
      <c r="MSG45" s="41"/>
      <c r="MSH45" s="41"/>
      <c r="MSI45" s="41"/>
      <c r="MSJ45" s="41"/>
      <c r="MSK45" s="41"/>
      <c r="MSL45" s="41"/>
      <c r="MSM45" s="41"/>
      <c r="MSN45" s="41"/>
      <c r="MSO45" s="41"/>
      <c r="MSP45" s="41"/>
      <c r="MSQ45" s="41"/>
      <c r="MSR45" s="41"/>
      <c r="MSS45" s="41"/>
      <c r="MST45" s="41"/>
      <c r="MSU45" s="41"/>
      <c r="MSV45" s="41"/>
      <c r="MSW45" s="41"/>
      <c r="MSX45" s="41"/>
      <c r="MSY45" s="41"/>
      <c r="MSZ45" s="41"/>
      <c r="MTA45" s="41"/>
      <c r="MTB45" s="41"/>
      <c r="MTC45" s="41"/>
      <c r="MTD45" s="41"/>
      <c r="MTE45" s="41"/>
      <c r="MTF45" s="41"/>
      <c r="MTG45" s="41"/>
      <c r="MTH45" s="41"/>
      <c r="MTI45" s="41"/>
      <c r="MTJ45" s="41"/>
      <c r="MTK45" s="41"/>
      <c r="MTL45" s="41"/>
      <c r="MTM45" s="41"/>
      <c r="MTN45" s="41"/>
      <c r="MTO45" s="41"/>
      <c r="MTP45" s="41"/>
      <c r="MTQ45" s="41"/>
      <c r="MTR45" s="41"/>
      <c r="MTS45" s="41"/>
      <c r="MTT45" s="41"/>
      <c r="MTU45" s="41"/>
      <c r="MTV45" s="41"/>
      <c r="MTW45" s="41"/>
      <c r="MTX45" s="41"/>
      <c r="MTY45" s="41"/>
      <c r="MTZ45" s="41"/>
      <c r="MUA45" s="41"/>
      <c r="MUB45" s="41"/>
      <c r="MUC45" s="41"/>
      <c r="MUD45" s="41"/>
      <c r="MUE45" s="41"/>
      <c r="MUF45" s="41"/>
      <c r="MUG45" s="41"/>
      <c r="MUH45" s="41"/>
      <c r="MUI45" s="41"/>
      <c r="MUJ45" s="41"/>
      <c r="MUK45" s="41"/>
      <c r="MUL45" s="41"/>
      <c r="MUM45" s="41"/>
      <c r="MUN45" s="41"/>
      <c r="MUO45" s="41"/>
      <c r="MUP45" s="41"/>
      <c r="MUQ45" s="41"/>
      <c r="MUR45" s="41"/>
      <c r="MUS45" s="41"/>
      <c r="MUT45" s="41"/>
      <c r="MUU45" s="41"/>
      <c r="MUV45" s="41"/>
      <c r="MUW45" s="41"/>
      <c r="MUX45" s="41"/>
      <c r="MUY45" s="41"/>
      <c r="MUZ45" s="41"/>
      <c r="MVA45" s="41"/>
      <c r="MVB45" s="41"/>
      <c r="MVC45" s="41"/>
      <c r="MVD45" s="41"/>
      <c r="MVE45" s="41"/>
      <c r="MVF45" s="41"/>
      <c r="MVG45" s="41"/>
      <c r="MVH45" s="41"/>
      <c r="MVI45" s="41"/>
      <c r="MVJ45" s="41"/>
      <c r="MVK45" s="41"/>
      <c r="MVL45" s="41"/>
      <c r="MVM45" s="41"/>
      <c r="MVN45" s="41"/>
      <c r="MVO45" s="41"/>
      <c r="MVP45" s="41"/>
      <c r="MVQ45" s="41"/>
      <c r="MVR45" s="41"/>
      <c r="MVS45" s="41"/>
      <c r="MVT45" s="41"/>
      <c r="MVU45" s="41"/>
      <c r="MVV45" s="41"/>
      <c r="MVW45" s="41"/>
      <c r="MVX45" s="41"/>
      <c r="MVY45" s="41"/>
      <c r="MVZ45" s="41"/>
      <c r="MWA45" s="41"/>
      <c r="MWB45" s="41"/>
      <c r="MWC45" s="41"/>
      <c r="MWD45" s="41"/>
      <c r="MWE45" s="41"/>
      <c r="MWF45" s="41"/>
      <c r="MWG45" s="41"/>
      <c r="MWH45" s="41"/>
      <c r="MWI45" s="41"/>
      <c r="MWJ45" s="41"/>
      <c r="MWK45" s="41"/>
      <c r="MWL45" s="41"/>
      <c r="MWM45" s="41"/>
      <c r="MWN45" s="41"/>
      <c r="MWO45" s="41"/>
      <c r="MWP45" s="41"/>
      <c r="MWQ45" s="41"/>
      <c r="MWR45" s="41"/>
      <c r="MWS45" s="41"/>
      <c r="MWT45" s="41"/>
      <c r="MWU45" s="41"/>
      <c r="MWV45" s="41"/>
      <c r="MWW45" s="41"/>
      <c r="MWX45" s="41"/>
      <c r="MWY45" s="41"/>
      <c r="MWZ45" s="41"/>
      <c r="MXA45" s="41"/>
      <c r="MXB45" s="41"/>
      <c r="MXC45" s="41"/>
      <c r="MXD45" s="41"/>
      <c r="MXE45" s="41"/>
      <c r="MXF45" s="41"/>
      <c r="MXG45" s="41"/>
      <c r="MXH45" s="41"/>
      <c r="MXI45" s="41"/>
      <c r="MXJ45" s="41"/>
      <c r="MXK45" s="41"/>
      <c r="MXL45" s="41"/>
      <c r="MXM45" s="41"/>
      <c r="MXN45" s="41"/>
      <c r="MXO45" s="41"/>
      <c r="MXP45" s="41"/>
      <c r="MXQ45" s="41"/>
      <c r="MXR45" s="41"/>
      <c r="MXS45" s="41"/>
      <c r="MXT45" s="41"/>
      <c r="MXU45" s="41"/>
      <c r="MXV45" s="41"/>
      <c r="MXW45" s="41"/>
      <c r="MXX45" s="41"/>
      <c r="MXY45" s="41"/>
      <c r="MXZ45" s="41"/>
      <c r="MYA45" s="41"/>
      <c r="MYB45" s="41"/>
      <c r="MYC45" s="41"/>
      <c r="MYD45" s="41"/>
      <c r="MYE45" s="41"/>
      <c r="MYF45" s="41"/>
      <c r="MYG45" s="41"/>
      <c r="MYH45" s="41"/>
      <c r="MYI45" s="41"/>
      <c r="MYJ45" s="41"/>
      <c r="MYK45" s="41"/>
      <c r="MYL45" s="41"/>
      <c r="MYM45" s="41"/>
      <c r="MYN45" s="41"/>
      <c r="MYO45" s="41"/>
      <c r="MYP45" s="41"/>
      <c r="MYQ45" s="41"/>
      <c r="MYR45" s="41"/>
      <c r="MYS45" s="41"/>
      <c r="MYT45" s="41"/>
      <c r="MYU45" s="41"/>
      <c r="MYV45" s="41"/>
      <c r="MYW45" s="41"/>
      <c r="MYX45" s="41"/>
      <c r="MYY45" s="41"/>
      <c r="MYZ45" s="41"/>
      <c r="MZA45" s="41"/>
      <c r="MZB45" s="41"/>
      <c r="MZC45" s="41"/>
      <c r="MZD45" s="41"/>
      <c r="MZE45" s="41"/>
      <c r="MZF45" s="41"/>
      <c r="MZG45" s="41"/>
      <c r="MZH45" s="41"/>
      <c r="MZI45" s="41"/>
      <c r="MZJ45" s="41"/>
      <c r="MZK45" s="41"/>
      <c r="MZL45" s="41"/>
      <c r="MZM45" s="41"/>
      <c r="MZN45" s="41"/>
      <c r="MZO45" s="41"/>
      <c r="MZP45" s="41"/>
      <c r="MZQ45" s="41"/>
      <c r="MZR45" s="41"/>
      <c r="MZS45" s="41"/>
      <c r="MZT45" s="41"/>
      <c r="MZU45" s="41"/>
      <c r="MZV45" s="41"/>
      <c r="MZW45" s="41"/>
      <c r="MZX45" s="41"/>
      <c r="MZY45" s="41"/>
      <c r="MZZ45" s="41"/>
      <c r="NAA45" s="41"/>
      <c r="NAB45" s="41"/>
      <c r="NAC45" s="41"/>
      <c r="NAD45" s="41"/>
      <c r="NAE45" s="41"/>
      <c r="NAF45" s="41"/>
      <c r="NAG45" s="41"/>
      <c r="NAH45" s="41"/>
      <c r="NAI45" s="41"/>
      <c r="NAJ45" s="41"/>
      <c r="NAK45" s="41"/>
      <c r="NAL45" s="41"/>
      <c r="NAM45" s="41"/>
      <c r="NAN45" s="41"/>
      <c r="NAO45" s="41"/>
      <c r="NAP45" s="41"/>
      <c r="NAQ45" s="41"/>
      <c r="NAR45" s="41"/>
      <c r="NAS45" s="41"/>
      <c r="NAT45" s="41"/>
      <c r="NAU45" s="41"/>
      <c r="NAV45" s="41"/>
      <c r="NAW45" s="41"/>
      <c r="NAX45" s="41"/>
      <c r="NAY45" s="41"/>
      <c r="NAZ45" s="41"/>
      <c r="NBA45" s="41"/>
      <c r="NBB45" s="41"/>
      <c r="NBC45" s="41"/>
      <c r="NBD45" s="41"/>
      <c r="NBE45" s="41"/>
      <c r="NBF45" s="41"/>
      <c r="NBG45" s="41"/>
      <c r="NBH45" s="41"/>
      <c r="NBI45" s="41"/>
      <c r="NBJ45" s="41"/>
      <c r="NBK45" s="41"/>
      <c r="NBL45" s="41"/>
      <c r="NBM45" s="41"/>
      <c r="NBN45" s="41"/>
      <c r="NBO45" s="41"/>
      <c r="NBP45" s="41"/>
      <c r="NBQ45" s="41"/>
      <c r="NBR45" s="41"/>
      <c r="NBS45" s="41"/>
      <c r="NBT45" s="41"/>
      <c r="NBU45" s="41"/>
      <c r="NBV45" s="41"/>
      <c r="NBW45" s="41"/>
      <c r="NBX45" s="41"/>
      <c r="NBY45" s="41"/>
      <c r="NBZ45" s="41"/>
      <c r="NCA45" s="41"/>
      <c r="NCB45" s="41"/>
      <c r="NCC45" s="41"/>
      <c r="NCD45" s="41"/>
      <c r="NCE45" s="41"/>
      <c r="NCF45" s="41"/>
      <c r="NCG45" s="41"/>
      <c r="NCH45" s="41"/>
      <c r="NCI45" s="41"/>
      <c r="NCJ45" s="41"/>
      <c r="NCK45" s="41"/>
      <c r="NCL45" s="41"/>
      <c r="NCM45" s="41"/>
      <c r="NCN45" s="41"/>
      <c r="NCO45" s="41"/>
      <c r="NCP45" s="41"/>
      <c r="NCQ45" s="41"/>
      <c r="NCR45" s="41"/>
      <c r="NCS45" s="41"/>
      <c r="NCT45" s="41"/>
      <c r="NCU45" s="41"/>
      <c r="NCV45" s="41"/>
      <c r="NCW45" s="41"/>
      <c r="NCX45" s="41"/>
      <c r="NCY45" s="41"/>
      <c r="NCZ45" s="41"/>
      <c r="NDA45" s="41"/>
      <c r="NDB45" s="41"/>
      <c r="NDC45" s="41"/>
      <c r="NDD45" s="41"/>
      <c r="NDE45" s="41"/>
      <c r="NDF45" s="41"/>
      <c r="NDG45" s="41"/>
      <c r="NDH45" s="41"/>
      <c r="NDI45" s="41"/>
      <c r="NDJ45" s="41"/>
      <c r="NDK45" s="41"/>
      <c r="NDL45" s="41"/>
      <c r="NDM45" s="41"/>
      <c r="NDN45" s="41"/>
      <c r="NDO45" s="41"/>
      <c r="NDP45" s="41"/>
      <c r="NDQ45" s="41"/>
      <c r="NDR45" s="41"/>
      <c r="NDS45" s="41"/>
      <c r="NDT45" s="41"/>
      <c r="NDU45" s="41"/>
      <c r="NDV45" s="41"/>
      <c r="NDW45" s="41"/>
      <c r="NDX45" s="41"/>
      <c r="NDY45" s="41"/>
      <c r="NDZ45" s="41"/>
      <c r="NEA45" s="41"/>
      <c r="NEB45" s="41"/>
      <c r="NEC45" s="41"/>
      <c r="NED45" s="41"/>
      <c r="NEE45" s="41"/>
      <c r="NEF45" s="41"/>
      <c r="NEG45" s="41"/>
      <c r="NEH45" s="41"/>
      <c r="NEI45" s="41"/>
      <c r="NEJ45" s="41"/>
      <c r="NEK45" s="41"/>
      <c r="NEL45" s="41"/>
      <c r="NEM45" s="41"/>
      <c r="NEN45" s="41"/>
      <c r="NEO45" s="41"/>
      <c r="NEP45" s="41"/>
      <c r="NEQ45" s="41"/>
      <c r="NER45" s="41"/>
      <c r="NES45" s="41"/>
      <c r="NET45" s="41"/>
      <c r="NEU45" s="41"/>
      <c r="NEV45" s="41"/>
      <c r="NEW45" s="41"/>
      <c r="NEX45" s="41"/>
      <c r="NEY45" s="41"/>
      <c r="NEZ45" s="41"/>
      <c r="NFA45" s="41"/>
      <c r="NFB45" s="41"/>
      <c r="NFC45" s="41"/>
      <c r="NFD45" s="41"/>
      <c r="NFE45" s="41"/>
      <c r="NFF45" s="41"/>
      <c r="NFG45" s="41"/>
      <c r="NFH45" s="41"/>
      <c r="NFI45" s="41"/>
      <c r="NFJ45" s="41"/>
      <c r="NFK45" s="41"/>
      <c r="NFL45" s="41"/>
      <c r="NFM45" s="41"/>
      <c r="NFN45" s="41"/>
      <c r="NFO45" s="41"/>
      <c r="NFP45" s="41"/>
      <c r="NFQ45" s="41"/>
      <c r="NFR45" s="41"/>
      <c r="NFS45" s="41"/>
      <c r="NFT45" s="41"/>
      <c r="NFU45" s="41"/>
      <c r="NFV45" s="41"/>
      <c r="NFW45" s="41"/>
      <c r="NFX45" s="41"/>
      <c r="NFY45" s="41"/>
      <c r="NFZ45" s="41"/>
      <c r="NGA45" s="41"/>
      <c r="NGB45" s="41"/>
      <c r="NGC45" s="41"/>
      <c r="NGD45" s="41"/>
      <c r="NGE45" s="41"/>
      <c r="NGF45" s="41"/>
      <c r="NGG45" s="41"/>
      <c r="NGH45" s="41"/>
      <c r="NGI45" s="41"/>
      <c r="NGJ45" s="41"/>
      <c r="NGK45" s="41"/>
      <c r="NGL45" s="41"/>
      <c r="NGM45" s="41"/>
      <c r="NGN45" s="41"/>
      <c r="NGO45" s="41"/>
      <c r="NGP45" s="41"/>
      <c r="NGQ45" s="41"/>
      <c r="NGR45" s="41"/>
      <c r="NGS45" s="41"/>
      <c r="NGT45" s="41"/>
      <c r="NGU45" s="41"/>
      <c r="NGV45" s="41"/>
      <c r="NGW45" s="41"/>
      <c r="NGX45" s="41"/>
      <c r="NGY45" s="41"/>
      <c r="NGZ45" s="41"/>
      <c r="NHA45" s="41"/>
      <c r="NHB45" s="41"/>
      <c r="NHC45" s="41"/>
      <c r="NHD45" s="41"/>
      <c r="NHE45" s="41"/>
      <c r="NHF45" s="41"/>
      <c r="NHG45" s="41"/>
      <c r="NHH45" s="41"/>
      <c r="NHI45" s="41"/>
      <c r="NHJ45" s="41"/>
      <c r="NHK45" s="41"/>
      <c r="NHL45" s="41"/>
      <c r="NHM45" s="41"/>
      <c r="NHN45" s="41"/>
      <c r="NHO45" s="41"/>
      <c r="NHP45" s="41"/>
      <c r="NHQ45" s="41"/>
      <c r="NHR45" s="41"/>
      <c r="NHS45" s="41"/>
      <c r="NHT45" s="41"/>
      <c r="NHU45" s="41"/>
      <c r="NHV45" s="41"/>
      <c r="NHW45" s="41"/>
      <c r="NHX45" s="41"/>
      <c r="NHY45" s="41"/>
      <c r="NHZ45" s="41"/>
      <c r="NIA45" s="41"/>
      <c r="NIB45" s="41"/>
      <c r="NIC45" s="41"/>
      <c r="NID45" s="41"/>
      <c r="NIE45" s="41"/>
      <c r="NIF45" s="41"/>
      <c r="NIG45" s="41"/>
      <c r="NIH45" s="41"/>
      <c r="NII45" s="41"/>
      <c r="NIJ45" s="41"/>
      <c r="NIK45" s="41"/>
      <c r="NIL45" s="41"/>
      <c r="NIM45" s="41"/>
      <c r="NIN45" s="41"/>
      <c r="NIO45" s="41"/>
      <c r="NIP45" s="41"/>
      <c r="NIQ45" s="41"/>
      <c r="NIR45" s="41"/>
      <c r="NIS45" s="41"/>
      <c r="NIT45" s="41"/>
      <c r="NIU45" s="41"/>
      <c r="NIV45" s="41"/>
      <c r="NIW45" s="41"/>
      <c r="NIX45" s="41"/>
      <c r="NIY45" s="41"/>
      <c r="NIZ45" s="41"/>
      <c r="NJA45" s="41"/>
      <c r="NJB45" s="41"/>
      <c r="NJC45" s="41"/>
      <c r="NJD45" s="41"/>
      <c r="NJE45" s="41"/>
      <c r="NJF45" s="41"/>
      <c r="NJG45" s="41"/>
      <c r="NJH45" s="41"/>
      <c r="NJI45" s="41"/>
      <c r="NJJ45" s="41"/>
      <c r="NJK45" s="41"/>
      <c r="NJL45" s="41"/>
      <c r="NJM45" s="41"/>
      <c r="NJN45" s="41"/>
      <c r="NJO45" s="41"/>
      <c r="NJP45" s="41"/>
      <c r="NJQ45" s="41"/>
      <c r="NJR45" s="41"/>
      <c r="NJS45" s="41"/>
      <c r="NJT45" s="41"/>
      <c r="NJU45" s="41"/>
      <c r="NJV45" s="41"/>
      <c r="NJW45" s="41"/>
      <c r="NJX45" s="41"/>
      <c r="NJY45" s="41"/>
      <c r="NJZ45" s="41"/>
      <c r="NKA45" s="41"/>
      <c r="NKB45" s="41"/>
      <c r="NKC45" s="41"/>
      <c r="NKD45" s="41"/>
      <c r="NKE45" s="41"/>
      <c r="NKF45" s="41"/>
      <c r="NKG45" s="41"/>
      <c r="NKH45" s="41"/>
      <c r="NKI45" s="41"/>
      <c r="NKJ45" s="41"/>
      <c r="NKK45" s="41"/>
      <c r="NKL45" s="41"/>
      <c r="NKM45" s="41"/>
      <c r="NKN45" s="41"/>
      <c r="NKO45" s="41"/>
      <c r="NKP45" s="41"/>
      <c r="NKQ45" s="41"/>
      <c r="NKR45" s="41"/>
      <c r="NKS45" s="41"/>
      <c r="NKT45" s="41"/>
      <c r="NKU45" s="41"/>
      <c r="NKV45" s="41"/>
      <c r="NKW45" s="41"/>
      <c r="NKX45" s="41"/>
      <c r="NKY45" s="41"/>
      <c r="NKZ45" s="41"/>
      <c r="NLA45" s="41"/>
      <c r="NLB45" s="41"/>
      <c r="NLC45" s="41"/>
      <c r="NLD45" s="41"/>
      <c r="NLE45" s="41"/>
      <c r="NLF45" s="41"/>
      <c r="NLG45" s="41"/>
      <c r="NLH45" s="41"/>
      <c r="NLI45" s="41"/>
      <c r="NLJ45" s="41"/>
      <c r="NLK45" s="41"/>
      <c r="NLL45" s="41"/>
      <c r="NLM45" s="41"/>
      <c r="NLN45" s="41"/>
      <c r="NLO45" s="41"/>
      <c r="NLP45" s="41"/>
      <c r="NLQ45" s="41"/>
      <c r="NLR45" s="41"/>
      <c r="NLS45" s="41"/>
      <c r="NLT45" s="41"/>
      <c r="NLU45" s="41"/>
      <c r="NLV45" s="41"/>
      <c r="NLW45" s="41"/>
      <c r="NLX45" s="41"/>
      <c r="NLY45" s="41"/>
      <c r="NLZ45" s="41"/>
      <c r="NMA45" s="41"/>
      <c r="NMB45" s="41"/>
      <c r="NMC45" s="41"/>
      <c r="NMD45" s="41"/>
      <c r="NME45" s="41"/>
      <c r="NMF45" s="41"/>
      <c r="NMG45" s="41"/>
      <c r="NMH45" s="41"/>
      <c r="NMI45" s="41"/>
      <c r="NMJ45" s="41"/>
      <c r="NMK45" s="41"/>
      <c r="NML45" s="41"/>
      <c r="NMM45" s="41"/>
      <c r="NMN45" s="41"/>
      <c r="NMO45" s="41"/>
      <c r="NMP45" s="41"/>
      <c r="NMQ45" s="41"/>
      <c r="NMR45" s="41"/>
      <c r="NMS45" s="41"/>
      <c r="NMT45" s="41"/>
      <c r="NMU45" s="41"/>
      <c r="NMV45" s="41"/>
      <c r="NMW45" s="41"/>
      <c r="NMX45" s="41"/>
      <c r="NMY45" s="41"/>
      <c r="NMZ45" s="41"/>
      <c r="NNA45" s="41"/>
      <c r="NNB45" s="41"/>
      <c r="NNC45" s="41"/>
      <c r="NND45" s="41"/>
      <c r="NNE45" s="41"/>
      <c r="NNF45" s="41"/>
      <c r="NNG45" s="41"/>
      <c r="NNH45" s="41"/>
      <c r="NNI45" s="41"/>
      <c r="NNJ45" s="41"/>
      <c r="NNK45" s="41"/>
      <c r="NNL45" s="41"/>
      <c r="NNM45" s="41"/>
      <c r="NNN45" s="41"/>
      <c r="NNO45" s="41"/>
      <c r="NNP45" s="41"/>
      <c r="NNQ45" s="41"/>
      <c r="NNR45" s="41"/>
      <c r="NNS45" s="41"/>
      <c r="NNT45" s="41"/>
      <c r="NNU45" s="41"/>
      <c r="NNV45" s="41"/>
      <c r="NNW45" s="41"/>
      <c r="NNX45" s="41"/>
      <c r="NNY45" s="41"/>
      <c r="NNZ45" s="41"/>
      <c r="NOA45" s="41"/>
      <c r="NOB45" s="41"/>
      <c r="NOC45" s="41"/>
      <c r="NOD45" s="41"/>
      <c r="NOE45" s="41"/>
      <c r="NOF45" s="41"/>
      <c r="NOG45" s="41"/>
      <c r="NOH45" s="41"/>
      <c r="NOI45" s="41"/>
      <c r="NOJ45" s="41"/>
      <c r="NOK45" s="41"/>
      <c r="NOL45" s="41"/>
      <c r="NOM45" s="41"/>
      <c r="NON45" s="41"/>
      <c r="NOO45" s="41"/>
      <c r="NOP45" s="41"/>
      <c r="NOQ45" s="41"/>
      <c r="NOR45" s="41"/>
      <c r="NOS45" s="41"/>
      <c r="NOT45" s="41"/>
      <c r="NOU45" s="41"/>
      <c r="NOV45" s="41"/>
      <c r="NOW45" s="41"/>
      <c r="NOX45" s="41"/>
      <c r="NOY45" s="41"/>
      <c r="NOZ45" s="41"/>
      <c r="NPA45" s="41"/>
      <c r="NPB45" s="41"/>
      <c r="NPC45" s="41"/>
      <c r="NPD45" s="41"/>
      <c r="NPE45" s="41"/>
      <c r="NPF45" s="41"/>
      <c r="NPG45" s="41"/>
      <c r="NPH45" s="41"/>
      <c r="NPI45" s="41"/>
      <c r="NPJ45" s="41"/>
      <c r="NPK45" s="41"/>
      <c r="NPL45" s="41"/>
      <c r="NPM45" s="41"/>
      <c r="NPN45" s="41"/>
      <c r="NPO45" s="41"/>
      <c r="NPP45" s="41"/>
      <c r="NPQ45" s="41"/>
      <c r="NPR45" s="41"/>
      <c r="NPS45" s="41"/>
      <c r="NPT45" s="41"/>
      <c r="NPU45" s="41"/>
      <c r="NPV45" s="41"/>
      <c r="NPW45" s="41"/>
      <c r="NPX45" s="41"/>
      <c r="NPY45" s="41"/>
      <c r="NPZ45" s="41"/>
      <c r="NQA45" s="41"/>
      <c r="NQB45" s="41"/>
      <c r="NQC45" s="41"/>
      <c r="NQD45" s="41"/>
      <c r="NQE45" s="41"/>
      <c r="NQF45" s="41"/>
      <c r="NQG45" s="41"/>
      <c r="NQH45" s="41"/>
      <c r="NQI45" s="41"/>
      <c r="NQJ45" s="41"/>
      <c r="NQK45" s="41"/>
      <c r="NQL45" s="41"/>
      <c r="NQM45" s="41"/>
      <c r="NQN45" s="41"/>
      <c r="NQO45" s="41"/>
      <c r="NQP45" s="41"/>
      <c r="NQQ45" s="41"/>
      <c r="NQR45" s="41"/>
      <c r="NQS45" s="41"/>
      <c r="NQT45" s="41"/>
      <c r="NQU45" s="41"/>
      <c r="NQV45" s="41"/>
      <c r="NQW45" s="41"/>
      <c r="NQX45" s="41"/>
      <c r="NQY45" s="41"/>
      <c r="NQZ45" s="41"/>
      <c r="NRA45" s="41"/>
      <c r="NRB45" s="41"/>
      <c r="NRC45" s="41"/>
      <c r="NRD45" s="41"/>
      <c r="NRE45" s="41"/>
      <c r="NRF45" s="41"/>
      <c r="NRG45" s="41"/>
      <c r="NRH45" s="41"/>
      <c r="NRI45" s="41"/>
      <c r="NRJ45" s="41"/>
      <c r="NRK45" s="41"/>
      <c r="NRL45" s="41"/>
      <c r="NRM45" s="41"/>
      <c r="NRN45" s="41"/>
      <c r="NRO45" s="41"/>
      <c r="NRP45" s="41"/>
      <c r="NRQ45" s="41"/>
      <c r="NRR45" s="41"/>
      <c r="NRS45" s="41"/>
      <c r="NRT45" s="41"/>
      <c r="NRU45" s="41"/>
      <c r="NRV45" s="41"/>
      <c r="NRW45" s="41"/>
      <c r="NRX45" s="41"/>
      <c r="NRY45" s="41"/>
      <c r="NRZ45" s="41"/>
      <c r="NSA45" s="41"/>
      <c r="NSB45" s="41"/>
      <c r="NSC45" s="41"/>
      <c r="NSD45" s="41"/>
      <c r="NSE45" s="41"/>
      <c r="NSF45" s="41"/>
      <c r="NSG45" s="41"/>
      <c r="NSH45" s="41"/>
      <c r="NSI45" s="41"/>
      <c r="NSJ45" s="41"/>
      <c r="NSK45" s="41"/>
      <c r="NSL45" s="41"/>
      <c r="NSM45" s="41"/>
      <c r="NSN45" s="41"/>
      <c r="NSO45" s="41"/>
      <c r="NSP45" s="41"/>
      <c r="NSQ45" s="41"/>
      <c r="NSR45" s="41"/>
      <c r="NSS45" s="41"/>
      <c r="NST45" s="41"/>
      <c r="NSU45" s="41"/>
      <c r="NSV45" s="41"/>
      <c r="NSW45" s="41"/>
      <c r="NSX45" s="41"/>
      <c r="NSY45" s="41"/>
      <c r="NSZ45" s="41"/>
      <c r="NTA45" s="41"/>
      <c r="NTB45" s="41"/>
      <c r="NTC45" s="41"/>
      <c r="NTD45" s="41"/>
      <c r="NTE45" s="41"/>
      <c r="NTF45" s="41"/>
      <c r="NTG45" s="41"/>
      <c r="NTH45" s="41"/>
      <c r="NTI45" s="41"/>
      <c r="NTJ45" s="41"/>
      <c r="NTK45" s="41"/>
      <c r="NTL45" s="41"/>
      <c r="NTM45" s="41"/>
      <c r="NTN45" s="41"/>
      <c r="NTO45" s="41"/>
      <c r="NTP45" s="41"/>
      <c r="NTQ45" s="41"/>
      <c r="NTR45" s="41"/>
      <c r="NTS45" s="41"/>
      <c r="NTT45" s="41"/>
      <c r="NTU45" s="41"/>
      <c r="NTV45" s="41"/>
      <c r="NTW45" s="41"/>
      <c r="NTX45" s="41"/>
      <c r="NTY45" s="41"/>
      <c r="NTZ45" s="41"/>
      <c r="NUA45" s="41"/>
      <c r="NUB45" s="41"/>
      <c r="NUC45" s="41"/>
      <c r="NUD45" s="41"/>
      <c r="NUE45" s="41"/>
      <c r="NUF45" s="41"/>
      <c r="NUG45" s="41"/>
      <c r="NUH45" s="41"/>
      <c r="NUI45" s="41"/>
      <c r="NUJ45" s="41"/>
      <c r="NUK45" s="41"/>
      <c r="NUL45" s="41"/>
      <c r="NUM45" s="41"/>
      <c r="NUN45" s="41"/>
      <c r="NUO45" s="41"/>
      <c r="NUP45" s="41"/>
      <c r="NUQ45" s="41"/>
      <c r="NUR45" s="41"/>
      <c r="NUS45" s="41"/>
      <c r="NUT45" s="41"/>
      <c r="NUU45" s="41"/>
      <c r="NUV45" s="41"/>
      <c r="NUW45" s="41"/>
      <c r="NUX45" s="41"/>
      <c r="NUY45" s="41"/>
      <c r="NUZ45" s="41"/>
      <c r="NVA45" s="41"/>
      <c r="NVB45" s="41"/>
      <c r="NVC45" s="41"/>
      <c r="NVD45" s="41"/>
      <c r="NVE45" s="41"/>
      <c r="NVF45" s="41"/>
      <c r="NVG45" s="41"/>
      <c r="NVH45" s="41"/>
      <c r="NVI45" s="41"/>
      <c r="NVJ45" s="41"/>
      <c r="NVK45" s="41"/>
      <c r="NVL45" s="41"/>
      <c r="NVM45" s="41"/>
      <c r="NVN45" s="41"/>
      <c r="NVO45" s="41"/>
      <c r="NVP45" s="41"/>
      <c r="NVQ45" s="41"/>
      <c r="NVR45" s="41"/>
      <c r="NVS45" s="41"/>
      <c r="NVT45" s="41"/>
      <c r="NVU45" s="41"/>
      <c r="NVV45" s="41"/>
      <c r="NVW45" s="41"/>
      <c r="NVX45" s="41"/>
      <c r="NVY45" s="41"/>
      <c r="NVZ45" s="41"/>
      <c r="NWA45" s="41"/>
      <c r="NWB45" s="41"/>
      <c r="NWC45" s="41"/>
      <c r="NWD45" s="41"/>
      <c r="NWE45" s="41"/>
      <c r="NWF45" s="41"/>
      <c r="NWG45" s="41"/>
      <c r="NWH45" s="41"/>
      <c r="NWI45" s="41"/>
      <c r="NWJ45" s="41"/>
      <c r="NWK45" s="41"/>
      <c r="NWL45" s="41"/>
      <c r="NWM45" s="41"/>
      <c r="NWN45" s="41"/>
      <c r="NWO45" s="41"/>
      <c r="NWP45" s="41"/>
      <c r="NWQ45" s="41"/>
      <c r="NWR45" s="41"/>
      <c r="NWS45" s="41"/>
      <c r="NWT45" s="41"/>
      <c r="NWU45" s="41"/>
      <c r="NWV45" s="41"/>
      <c r="NWW45" s="41"/>
      <c r="NWX45" s="41"/>
      <c r="NWY45" s="41"/>
      <c r="NWZ45" s="41"/>
      <c r="NXA45" s="41"/>
      <c r="NXB45" s="41"/>
      <c r="NXC45" s="41"/>
      <c r="NXD45" s="41"/>
      <c r="NXE45" s="41"/>
      <c r="NXF45" s="41"/>
      <c r="NXG45" s="41"/>
      <c r="NXH45" s="41"/>
      <c r="NXI45" s="41"/>
      <c r="NXJ45" s="41"/>
      <c r="NXK45" s="41"/>
      <c r="NXL45" s="41"/>
      <c r="NXM45" s="41"/>
      <c r="NXN45" s="41"/>
      <c r="NXO45" s="41"/>
      <c r="NXP45" s="41"/>
      <c r="NXQ45" s="41"/>
      <c r="NXR45" s="41"/>
      <c r="NXS45" s="41"/>
      <c r="NXT45" s="41"/>
      <c r="NXU45" s="41"/>
      <c r="NXV45" s="41"/>
      <c r="NXW45" s="41"/>
      <c r="NXX45" s="41"/>
      <c r="NXY45" s="41"/>
      <c r="NXZ45" s="41"/>
      <c r="NYA45" s="41"/>
      <c r="NYB45" s="41"/>
      <c r="NYC45" s="41"/>
      <c r="NYD45" s="41"/>
      <c r="NYE45" s="41"/>
      <c r="NYF45" s="41"/>
      <c r="NYG45" s="41"/>
      <c r="NYH45" s="41"/>
      <c r="NYI45" s="41"/>
      <c r="NYJ45" s="41"/>
      <c r="NYK45" s="41"/>
      <c r="NYL45" s="41"/>
      <c r="NYM45" s="41"/>
      <c r="NYN45" s="41"/>
      <c r="NYO45" s="41"/>
      <c r="NYP45" s="41"/>
      <c r="NYQ45" s="41"/>
      <c r="NYR45" s="41"/>
      <c r="NYS45" s="41"/>
      <c r="NYT45" s="41"/>
      <c r="NYU45" s="41"/>
      <c r="NYV45" s="41"/>
      <c r="NYW45" s="41"/>
      <c r="NYX45" s="41"/>
      <c r="NYY45" s="41"/>
      <c r="NYZ45" s="41"/>
      <c r="NZA45" s="41"/>
      <c r="NZB45" s="41"/>
      <c r="NZC45" s="41"/>
      <c r="NZD45" s="41"/>
      <c r="NZE45" s="41"/>
      <c r="NZF45" s="41"/>
      <c r="NZG45" s="41"/>
      <c r="NZH45" s="41"/>
      <c r="NZI45" s="41"/>
      <c r="NZJ45" s="41"/>
      <c r="NZK45" s="41"/>
      <c r="NZL45" s="41"/>
      <c r="NZM45" s="41"/>
      <c r="NZN45" s="41"/>
      <c r="NZO45" s="41"/>
      <c r="NZP45" s="41"/>
      <c r="NZQ45" s="41"/>
      <c r="NZR45" s="41"/>
      <c r="NZS45" s="41"/>
      <c r="NZT45" s="41"/>
      <c r="NZU45" s="41"/>
      <c r="NZV45" s="41"/>
      <c r="NZW45" s="41"/>
      <c r="NZX45" s="41"/>
      <c r="NZY45" s="41"/>
      <c r="NZZ45" s="41"/>
      <c r="OAA45" s="41"/>
      <c r="OAB45" s="41"/>
      <c r="OAC45" s="41"/>
      <c r="OAD45" s="41"/>
      <c r="OAE45" s="41"/>
      <c r="OAF45" s="41"/>
      <c r="OAG45" s="41"/>
      <c r="OAH45" s="41"/>
      <c r="OAI45" s="41"/>
      <c r="OAJ45" s="41"/>
      <c r="OAK45" s="41"/>
      <c r="OAL45" s="41"/>
      <c r="OAM45" s="41"/>
      <c r="OAN45" s="41"/>
      <c r="OAO45" s="41"/>
      <c r="OAP45" s="41"/>
      <c r="OAQ45" s="41"/>
      <c r="OAR45" s="41"/>
      <c r="OAS45" s="41"/>
      <c r="OAT45" s="41"/>
      <c r="OAU45" s="41"/>
      <c r="OAV45" s="41"/>
      <c r="OAW45" s="41"/>
      <c r="OAX45" s="41"/>
      <c r="OAY45" s="41"/>
      <c r="OAZ45" s="41"/>
      <c r="OBA45" s="41"/>
      <c r="OBB45" s="41"/>
      <c r="OBC45" s="41"/>
      <c r="OBD45" s="41"/>
      <c r="OBE45" s="41"/>
      <c r="OBF45" s="41"/>
      <c r="OBG45" s="41"/>
      <c r="OBH45" s="41"/>
      <c r="OBI45" s="41"/>
      <c r="OBJ45" s="41"/>
      <c r="OBK45" s="41"/>
      <c r="OBL45" s="41"/>
      <c r="OBM45" s="41"/>
      <c r="OBN45" s="41"/>
      <c r="OBO45" s="41"/>
      <c r="OBP45" s="41"/>
      <c r="OBQ45" s="41"/>
      <c r="OBR45" s="41"/>
      <c r="OBS45" s="41"/>
      <c r="OBT45" s="41"/>
      <c r="OBU45" s="41"/>
      <c r="OBV45" s="41"/>
      <c r="OBW45" s="41"/>
      <c r="OBX45" s="41"/>
      <c r="OBY45" s="41"/>
      <c r="OBZ45" s="41"/>
      <c r="OCA45" s="41"/>
      <c r="OCB45" s="41"/>
      <c r="OCC45" s="41"/>
      <c r="OCD45" s="41"/>
      <c r="OCE45" s="41"/>
      <c r="OCF45" s="41"/>
      <c r="OCG45" s="41"/>
      <c r="OCH45" s="41"/>
      <c r="OCI45" s="41"/>
      <c r="OCJ45" s="41"/>
      <c r="OCK45" s="41"/>
      <c r="OCL45" s="41"/>
      <c r="OCM45" s="41"/>
      <c r="OCN45" s="41"/>
      <c r="OCO45" s="41"/>
      <c r="OCP45" s="41"/>
      <c r="OCQ45" s="41"/>
      <c r="OCR45" s="41"/>
      <c r="OCS45" s="41"/>
      <c r="OCT45" s="41"/>
      <c r="OCU45" s="41"/>
      <c r="OCV45" s="41"/>
      <c r="OCW45" s="41"/>
      <c r="OCX45" s="41"/>
      <c r="OCY45" s="41"/>
      <c r="OCZ45" s="41"/>
      <c r="ODA45" s="41"/>
      <c r="ODB45" s="41"/>
      <c r="ODC45" s="41"/>
      <c r="ODD45" s="41"/>
      <c r="ODE45" s="41"/>
      <c r="ODF45" s="41"/>
      <c r="ODG45" s="41"/>
      <c r="ODH45" s="41"/>
      <c r="ODI45" s="41"/>
      <c r="ODJ45" s="41"/>
      <c r="ODK45" s="41"/>
      <c r="ODL45" s="41"/>
      <c r="ODM45" s="41"/>
      <c r="ODN45" s="41"/>
      <c r="ODO45" s="41"/>
      <c r="ODP45" s="41"/>
      <c r="ODQ45" s="41"/>
      <c r="ODR45" s="41"/>
      <c r="ODS45" s="41"/>
      <c r="ODT45" s="41"/>
      <c r="ODU45" s="41"/>
      <c r="ODV45" s="41"/>
      <c r="ODW45" s="41"/>
      <c r="ODX45" s="41"/>
      <c r="ODY45" s="41"/>
      <c r="ODZ45" s="41"/>
      <c r="OEA45" s="41"/>
      <c r="OEB45" s="41"/>
      <c r="OEC45" s="41"/>
      <c r="OED45" s="41"/>
      <c r="OEE45" s="41"/>
      <c r="OEF45" s="41"/>
      <c r="OEG45" s="41"/>
      <c r="OEH45" s="41"/>
      <c r="OEI45" s="41"/>
      <c r="OEJ45" s="41"/>
      <c r="OEK45" s="41"/>
      <c r="OEL45" s="41"/>
      <c r="OEM45" s="41"/>
      <c r="OEN45" s="41"/>
      <c r="OEO45" s="41"/>
      <c r="OEP45" s="41"/>
      <c r="OEQ45" s="41"/>
      <c r="OER45" s="41"/>
      <c r="OES45" s="41"/>
      <c r="OET45" s="41"/>
      <c r="OEU45" s="41"/>
      <c r="OEV45" s="41"/>
      <c r="OEW45" s="41"/>
      <c r="OEX45" s="41"/>
      <c r="OEY45" s="41"/>
      <c r="OEZ45" s="41"/>
      <c r="OFA45" s="41"/>
      <c r="OFB45" s="41"/>
      <c r="OFC45" s="41"/>
      <c r="OFD45" s="41"/>
      <c r="OFE45" s="41"/>
      <c r="OFF45" s="41"/>
      <c r="OFG45" s="41"/>
      <c r="OFH45" s="41"/>
      <c r="OFI45" s="41"/>
      <c r="OFJ45" s="41"/>
      <c r="OFK45" s="41"/>
      <c r="OFL45" s="41"/>
      <c r="OFM45" s="41"/>
      <c r="OFN45" s="41"/>
      <c r="OFO45" s="41"/>
      <c r="OFP45" s="41"/>
      <c r="OFQ45" s="41"/>
      <c r="OFR45" s="41"/>
      <c r="OFS45" s="41"/>
      <c r="OFT45" s="41"/>
      <c r="OFU45" s="41"/>
      <c r="OFV45" s="41"/>
      <c r="OFW45" s="41"/>
      <c r="OFX45" s="41"/>
      <c r="OFY45" s="41"/>
      <c r="OFZ45" s="41"/>
      <c r="OGA45" s="41"/>
      <c r="OGB45" s="41"/>
      <c r="OGC45" s="41"/>
      <c r="OGD45" s="41"/>
      <c r="OGE45" s="41"/>
      <c r="OGF45" s="41"/>
      <c r="OGG45" s="41"/>
      <c r="OGH45" s="41"/>
      <c r="OGI45" s="41"/>
      <c r="OGJ45" s="41"/>
      <c r="OGK45" s="41"/>
      <c r="OGL45" s="41"/>
      <c r="OGM45" s="41"/>
      <c r="OGN45" s="41"/>
      <c r="OGO45" s="41"/>
      <c r="OGP45" s="41"/>
      <c r="OGQ45" s="41"/>
      <c r="OGR45" s="41"/>
      <c r="OGS45" s="41"/>
      <c r="OGT45" s="41"/>
      <c r="OGU45" s="41"/>
      <c r="OGV45" s="41"/>
      <c r="OGW45" s="41"/>
      <c r="OGX45" s="41"/>
      <c r="OGY45" s="41"/>
      <c r="OGZ45" s="41"/>
      <c r="OHA45" s="41"/>
      <c r="OHB45" s="41"/>
      <c r="OHC45" s="41"/>
      <c r="OHD45" s="41"/>
      <c r="OHE45" s="41"/>
      <c r="OHF45" s="41"/>
      <c r="OHG45" s="41"/>
      <c r="OHH45" s="41"/>
      <c r="OHI45" s="41"/>
      <c r="OHJ45" s="41"/>
      <c r="OHK45" s="41"/>
      <c r="OHL45" s="41"/>
      <c r="OHM45" s="41"/>
      <c r="OHN45" s="41"/>
      <c r="OHO45" s="41"/>
      <c r="OHP45" s="41"/>
      <c r="OHQ45" s="41"/>
      <c r="OHR45" s="41"/>
      <c r="OHS45" s="41"/>
      <c r="OHT45" s="41"/>
      <c r="OHU45" s="41"/>
      <c r="OHV45" s="41"/>
      <c r="OHW45" s="41"/>
      <c r="OHX45" s="41"/>
      <c r="OHY45" s="41"/>
      <c r="OHZ45" s="41"/>
      <c r="OIA45" s="41"/>
      <c r="OIB45" s="41"/>
      <c r="OIC45" s="41"/>
      <c r="OID45" s="41"/>
      <c r="OIE45" s="41"/>
      <c r="OIF45" s="41"/>
      <c r="OIG45" s="41"/>
      <c r="OIH45" s="41"/>
      <c r="OII45" s="41"/>
      <c r="OIJ45" s="41"/>
      <c r="OIK45" s="41"/>
      <c r="OIL45" s="41"/>
      <c r="OIM45" s="41"/>
      <c r="OIN45" s="41"/>
      <c r="OIO45" s="41"/>
      <c r="OIP45" s="41"/>
      <c r="OIQ45" s="41"/>
      <c r="OIR45" s="41"/>
      <c r="OIS45" s="41"/>
      <c r="OIT45" s="41"/>
      <c r="OIU45" s="41"/>
      <c r="OIV45" s="41"/>
      <c r="OIW45" s="41"/>
      <c r="OIX45" s="41"/>
      <c r="OIY45" s="41"/>
      <c r="OIZ45" s="41"/>
      <c r="OJA45" s="41"/>
      <c r="OJB45" s="41"/>
      <c r="OJC45" s="41"/>
      <c r="OJD45" s="41"/>
      <c r="OJE45" s="41"/>
      <c r="OJF45" s="41"/>
      <c r="OJG45" s="41"/>
      <c r="OJH45" s="41"/>
      <c r="OJI45" s="41"/>
      <c r="OJJ45" s="41"/>
      <c r="OJK45" s="41"/>
      <c r="OJL45" s="41"/>
      <c r="OJM45" s="41"/>
      <c r="OJN45" s="41"/>
      <c r="OJO45" s="41"/>
      <c r="OJP45" s="41"/>
      <c r="OJQ45" s="41"/>
      <c r="OJR45" s="41"/>
      <c r="OJS45" s="41"/>
      <c r="OJT45" s="41"/>
      <c r="OJU45" s="41"/>
      <c r="OJV45" s="41"/>
      <c r="OJW45" s="41"/>
      <c r="OJX45" s="41"/>
      <c r="OJY45" s="41"/>
      <c r="OJZ45" s="41"/>
      <c r="OKA45" s="41"/>
      <c r="OKB45" s="41"/>
      <c r="OKC45" s="41"/>
      <c r="OKD45" s="41"/>
      <c r="OKE45" s="41"/>
      <c r="OKF45" s="41"/>
      <c r="OKG45" s="41"/>
      <c r="OKH45" s="41"/>
      <c r="OKI45" s="41"/>
      <c r="OKJ45" s="41"/>
      <c r="OKK45" s="41"/>
      <c r="OKL45" s="41"/>
      <c r="OKM45" s="41"/>
      <c r="OKN45" s="41"/>
      <c r="OKO45" s="41"/>
      <c r="OKP45" s="41"/>
      <c r="OKQ45" s="41"/>
      <c r="OKR45" s="41"/>
      <c r="OKS45" s="41"/>
      <c r="OKT45" s="41"/>
      <c r="OKU45" s="41"/>
      <c r="OKV45" s="41"/>
      <c r="OKW45" s="41"/>
      <c r="OKX45" s="41"/>
      <c r="OKY45" s="41"/>
      <c r="OKZ45" s="41"/>
      <c r="OLA45" s="41"/>
      <c r="OLB45" s="41"/>
      <c r="OLC45" s="41"/>
      <c r="OLD45" s="41"/>
      <c r="OLE45" s="41"/>
      <c r="OLF45" s="41"/>
      <c r="OLG45" s="41"/>
      <c r="OLH45" s="41"/>
      <c r="OLI45" s="41"/>
      <c r="OLJ45" s="41"/>
      <c r="OLK45" s="41"/>
      <c r="OLL45" s="41"/>
      <c r="OLM45" s="41"/>
      <c r="OLN45" s="41"/>
      <c r="OLO45" s="41"/>
      <c r="OLP45" s="41"/>
      <c r="OLQ45" s="41"/>
      <c r="OLR45" s="41"/>
      <c r="OLS45" s="41"/>
      <c r="OLT45" s="41"/>
      <c r="OLU45" s="41"/>
      <c r="OLV45" s="41"/>
      <c r="OLW45" s="41"/>
      <c r="OLX45" s="41"/>
      <c r="OLY45" s="41"/>
      <c r="OLZ45" s="41"/>
      <c r="OMA45" s="41"/>
      <c r="OMB45" s="41"/>
      <c r="OMC45" s="41"/>
      <c r="OMD45" s="41"/>
      <c r="OME45" s="41"/>
      <c r="OMF45" s="41"/>
      <c r="OMG45" s="41"/>
      <c r="OMH45" s="41"/>
      <c r="OMI45" s="41"/>
      <c r="OMJ45" s="41"/>
      <c r="OMK45" s="41"/>
      <c r="OML45" s="41"/>
      <c r="OMM45" s="41"/>
      <c r="OMN45" s="41"/>
      <c r="OMO45" s="41"/>
      <c r="OMP45" s="41"/>
      <c r="OMQ45" s="41"/>
      <c r="OMR45" s="41"/>
      <c r="OMS45" s="41"/>
      <c r="OMT45" s="41"/>
      <c r="OMU45" s="41"/>
      <c r="OMV45" s="41"/>
      <c r="OMW45" s="41"/>
      <c r="OMX45" s="41"/>
      <c r="OMY45" s="41"/>
      <c r="OMZ45" s="41"/>
      <c r="ONA45" s="41"/>
      <c r="ONB45" s="41"/>
      <c r="ONC45" s="41"/>
      <c r="OND45" s="41"/>
      <c r="ONE45" s="41"/>
      <c r="ONF45" s="41"/>
      <c r="ONG45" s="41"/>
      <c r="ONH45" s="41"/>
      <c r="ONI45" s="41"/>
      <c r="ONJ45" s="41"/>
      <c r="ONK45" s="41"/>
      <c r="ONL45" s="41"/>
      <c r="ONM45" s="41"/>
      <c r="ONN45" s="41"/>
      <c r="ONO45" s="41"/>
      <c r="ONP45" s="41"/>
      <c r="ONQ45" s="41"/>
      <c r="ONR45" s="41"/>
      <c r="ONS45" s="41"/>
      <c r="ONT45" s="41"/>
      <c r="ONU45" s="41"/>
      <c r="ONV45" s="41"/>
      <c r="ONW45" s="41"/>
      <c r="ONX45" s="41"/>
      <c r="ONY45" s="41"/>
      <c r="ONZ45" s="41"/>
      <c r="OOA45" s="41"/>
      <c r="OOB45" s="41"/>
      <c r="OOC45" s="41"/>
      <c r="OOD45" s="41"/>
      <c r="OOE45" s="41"/>
      <c r="OOF45" s="41"/>
      <c r="OOG45" s="41"/>
      <c r="OOH45" s="41"/>
      <c r="OOI45" s="41"/>
      <c r="OOJ45" s="41"/>
      <c r="OOK45" s="41"/>
      <c r="OOL45" s="41"/>
      <c r="OOM45" s="41"/>
      <c r="OON45" s="41"/>
      <c r="OOO45" s="41"/>
      <c r="OOP45" s="41"/>
      <c r="OOQ45" s="41"/>
      <c r="OOR45" s="41"/>
      <c r="OOS45" s="41"/>
      <c r="OOT45" s="41"/>
      <c r="OOU45" s="41"/>
      <c r="OOV45" s="41"/>
      <c r="OOW45" s="41"/>
      <c r="OOX45" s="41"/>
      <c r="OOY45" s="41"/>
      <c r="OOZ45" s="41"/>
      <c r="OPA45" s="41"/>
      <c r="OPB45" s="41"/>
      <c r="OPC45" s="41"/>
      <c r="OPD45" s="41"/>
      <c r="OPE45" s="41"/>
      <c r="OPF45" s="41"/>
      <c r="OPG45" s="41"/>
      <c r="OPH45" s="41"/>
      <c r="OPI45" s="41"/>
      <c r="OPJ45" s="41"/>
      <c r="OPK45" s="41"/>
      <c r="OPL45" s="41"/>
      <c r="OPM45" s="41"/>
      <c r="OPN45" s="41"/>
      <c r="OPO45" s="41"/>
      <c r="OPP45" s="41"/>
      <c r="OPQ45" s="41"/>
      <c r="OPR45" s="41"/>
      <c r="OPS45" s="41"/>
      <c r="OPT45" s="41"/>
      <c r="OPU45" s="41"/>
      <c r="OPV45" s="41"/>
      <c r="OPW45" s="41"/>
      <c r="OPX45" s="41"/>
      <c r="OPY45" s="41"/>
      <c r="OPZ45" s="41"/>
      <c r="OQA45" s="41"/>
      <c r="OQB45" s="41"/>
      <c r="OQC45" s="41"/>
      <c r="OQD45" s="41"/>
      <c r="OQE45" s="41"/>
      <c r="OQF45" s="41"/>
      <c r="OQG45" s="41"/>
      <c r="OQH45" s="41"/>
      <c r="OQI45" s="41"/>
      <c r="OQJ45" s="41"/>
      <c r="OQK45" s="41"/>
      <c r="OQL45" s="41"/>
      <c r="OQM45" s="41"/>
      <c r="OQN45" s="41"/>
      <c r="OQO45" s="41"/>
      <c r="OQP45" s="41"/>
      <c r="OQQ45" s="41"/>
      <c r="OQR45" s="41"/>
      <c r="OQS45" s="41"/>
      <c r="OQT45" s="41"/>
      <c r="OQU45" s="41"/>
      <c r="OQV45" s="41"/>
      <c r="OQW45" s="41"/>
      <c r="OQX45" s="41"/>
      <c r="OQY45" s="41"/>
      <c r="OQZ45" s="41"/>
      <c r="ORA45" s="41"/>
      <c r="ORB45" s="41"/>
      <c r="ORC45" s="41"/>
      <c r="ORD45" s="41"/>
      <c r="ORE45" s="41"/>
      <c r="ORF45" s="41"/>
      <c r="ORG45" s="41"/>
      <c r="ORH45" s="41"/>
      <c r="ORI45" s="41"/>
      <c r="ORJ45" s="41"/>
      <c r="ORK45" s="41"/>
      <c r="ORL45" s="41"/>
      <c r="ORM45" s="41"/>
      <c r="ORN45" s="41"/>
      <c r="ORO45" s="41"/>
      <c r="ORP45" s="41"/>
      <c r="ORQ45" s="41"/>
      <c r="ORR45" s="41"/>
      <c r="ORS45" s="41"/>
      <c r="ORT45" s="41"/>
      <c r="ORU45" s="41"/>
      <c r="ORV45" s="41"/>
      <c r="ORW45" s="41"/>
      <c r="ORX45" s="41"/>
      <c r="ORY45" s="41"/>
      <c r="ORZ45" s="41"/>
      <c r="OSA45" s="41"/>
      <c r="OSB45" s="41"/>
      <c r="OSC45" s="41"/>
      <c r="OSD45" s="41"/>
      <c r="OSE45" s="41"/>
      <c r="OSF45" s="41"/>
      <c r="OSG45" s="41"/>
      <c r="OSH45" s="41"/>
      <c r="OSI45" s="41"/>
      <c r="OSJ45" s="41"/>
      <c r="OSK45" s="41"/>
      <c r="OSL45" s="41"/>
      <c r="OSM45" s="41"/>
      <c r="OSN45" s="41"/>
      <c r="OSO45" s="41"/>
      <c r="OSP45" s="41"/>
      <c r="OSQ45" s="41"/>
      <c r="OSR45" s="41"/>
      <c r="OSS45" s="41"/>
      <c r="OST45" s="41"/>
      <c r="OSU45" s="41"/>
      <c r="OSV45" s="41"/>
      <c r="OSW45" s="41"/>
      <c r="OSX45" s="41"/>
      <c r="OSY45" s="41"/>
      <c r="OSZ45" s="41"/>
      <c r="OTA45" s="41"/>
      <c r="OTB45" s="41"/>
      <c r="OTC45" s="41"/>
      <c r="OTD45" s="41"/>
      <c r="OTE45" s="41"/>
      <c r="OTF45" s="41"/>
      <c r="OTG45" s="41"/>
      <c r="OTH45" s="41"/>
      <c r="OTI45" s="41"/>
      <c r="OTJ45" s="41"/>
      <c r="OTK45" s="41"/>
      <c r="OTL45" s="41"/>
      <c r="OTM45" s="41"/>
      <c r="OTN45" s="41"/>
      <c r="OTO45" s="41"/>
      <c r="OTP45" s="41"/>
      <c r="OTQ45" s="41"/>
      <c r="OTR45" s="41"/>
      <c r="OTS45" s="41"/>
      <c r="OTT45" s="41"/>
      <c r="OTU45" s="41"/>
      <c r="OTV45" s="41"/>
      <c r="OTW45" s="41"/>
      <c r="OTX45" s="41"/>
      <c r="OTY45" s="41"/>
      <c r="OTZ45" s="41"/>
      <c r="OUA45" s="41"/>
      <c r="OUB45" s="41"/>
      <c r="OUC45" s="41"/>
      <c r="OUD45" s="41"/>
      <c r="OUE45" s="41"/>
      <c r="OUF45" s="41"/>
      <c r="OUG45" s="41"/>
      <c r="OUH45" s="41"/>
      <c r="OUI45" s="41"/>
      <c r="OUJ45" s="41"/>
      <c r="OUK45" s="41"/>
      <c r="OUL45" s="41"/>
      <c r="OUM45" s="41"/>
      <c r="OUN45" s="41"/>
      <c r="OUO45" s="41"/>
      <c r="OUP45" s="41"/>
      <c r="OUQ45" s="41"/>
      <c r="OUR45" s="41"/>
      <c r="OUS45" s="41"/>
      <c r="OUT45" s="41"/>
      <c r="OUU45" s="41"/>
      <c r="OUV45" s="41"/>
      <c r="OUW45" s="41"/>
      <c r="OUX45" s="41"/>
      <c r="OUY45" s="41"/>
      <c r="OUZ45" s="41"/>
      <c r="OVA45" s="41"/>
      <c r="OVB45" s="41"/>
      <c r="OVC45" s="41"/>
      <c r="OVD45" s="41"/>
      <c r="OVE45" s="41"/>
      <c r="OVF45" s="41"/>
      <c r="OVG45" s="41"/>
      <c r="OVH45" s="41"/>
      <c r="OVI45" s="41"/>
      <c r="OVJ45" s="41"/>
      <c r="OVK45" s="41"/>
      <c r="OVL45" s="41"/>
      <c r="OVM45" s="41"/>
      <c r="OVN45" s="41"/>
      <c r="OVO45" s="41"/>
      <c r="OVP45" s="41"/>
      <c r="OVQ45" s="41"/>
      <c r="OVR45" s="41"/>
      <c r="OVS45" s="41"/>
      <c r="OVT45" s="41"/>
      <c r="OVU45" s="41"/>
      <c r="OVV45" s="41"/>
      <c r="OVW45" s="41"/>
      <c r="OVX45" s="41"/>
      <c r="OVY45" s="41"/>
      <c r="OVZ45" s="41"/>
      <c r="OWA45" s="41"/>
      <c r="OWB45" s="41"/>
      <c r="OWC45" s="41"/>
      <c r="OWD45" s="41"/>
      <c r="OWE45" s="41"/>
      <c r="OWF45" s="41"/>
      <c r="OWG45" s="41"/>
      <c r="OWH45" s="41"/>
      <c r="OWI45" s="41"/>
      <c r="OWJ45" s="41"/>
      <c r="OWK45" s="41"/>
      <c r="OWL45" s="41"/>
      <c r="OWM45" s="41"/>
      <c r="OWN45" s="41"/>
      <c r="OWO45" s="41"/>
      <c r="OWP45" s="41"/>
      <c r="OWQ45" s="41"/>
      <c r="OWR45" s="41"/>
      <c r="OWS45" s="41"/>
      <c r="OWT45" s="41"/>
      <c r="OWU45" s="41"/>
      <c r="OWV45" s="41"/>
      <c r="OWW45" s="41"/>
      <c r="OWX45" s="41"/>
      <c r="OWY45" s="41"/>
      <c r="OWZ45" s="41"/>
      <c r="OXA45" s="41"/>
      <c r="OXB45" s="41"/>
      <c r="OXC45" s="41"/>
      <c r="OXD45" s="41"/>
      <c r="OXE45" s="41"/>
      <c r="OXF45" s="41"/>
      <c r="OXG45" s="41"/>
      <c r="OXH45" s="41"/>
      <c r="OXI45" s="41"/>
      <c r="OXJ45" s="41"/>
      <c r="OXK45" s="41"/>
      <c r="OXL45" s="41"/>
      <c r="OXM45" s="41"/>
      <c r="OXN45" s="41"/>
      <c r="OXO45" s="41"/>
      <c r="OXP45" s="41"/>
      <c r="OXQ45" s="41"/>
      <c r="OXR45" s="41"/>
      <c r="OXS45" s="41"/>
      <c r="OXT45" s="41"/>
      <c r="OXU45" s="41"/>
      <c r="OXV45" s="41"/>
      <c r="OXW45" s="41"/>
      <c r="OXX45" s="41"/>
      <c r="OXY45" s="41"/>
      <c r="OXZ45" s="41"/>
      <c r="OYA45" s="41"/>
      <c r="OYB45" s="41"/>
      <c r="OYC45" s="41"/>
      <c r="OYD45" s="41"/>
      <c r="OYE45" s="41"/>
      <c r="OYF45" s="41"/>
      <c r="OYG45" s="41"/>
      <c r="OYH45" s="41"/>
      <c r="OYI45" s="41"/>
      <c r="OYJ45" s="41"/>
      <c r="OYK45" s="41"/>
      <c r="OYL45" s="41"/>
      <c r="OYM45" s="41"/>
      <c r="OYN45" s="41"/>
      <c r="OYO45" s="41"/>
      <c r="OYP45" s="41"/>
      <c r="OYQ45" s="41"/>
      <c r="OYR45" s="41"/>
      <c r="OYS45" s="41"/>
      <c r="OYT45" s="41"/>
      <c r="OYU45" s="41"/>
      <c r="OYV45" s="41"/>
      <c r="OYW45" s="41"/>
      <c r="OYX45" s="41"/>
      <c r="OYY45" s="41"/>
      <c r="OYZ45" s="41"/>
      <c r="OZA45" s="41"/>
      <c r="OZB45" s="41"/>
      <c r="OZC45" s="41"/>
      <c r="OZD45" s="41"/>
      <c r="OZE45" s="41"/>
      <c r="OZF45" s="41"/>
      <c r="OZG45" s="41"/>
      <c r="OZH45" s="41"/>
      <c r="OZI45" s="41"/>
      <c r="OZJ45" s="41"/>
      <c r="OZK45" s="41"/>
      <c r="OZL45" s="41"/>
      <c r="OZM45" s="41"/>
      <c r="OZN45" s="41"/>
      <c r="OZO45" s="41"/>
      <c r="OZP45" s="41"/>
      <c r="OZQ45" s="41"/>
      <c r="OZR45" s="41"/>
      <c r="OZS45" s="41"/>
      <c r="OZT45" s="41"/>
      <c r="OZU45" s="41"/>
      <c r="OZV45" s="41"/>
      <c r="OZW45" s="41"/>
      <c r="OZX45" s="41"/>
      <c r="OZY45" s="41"/>
      <c r="OZZ45" s="41"/>
      <c r="PAA45" s="41"/>
      <c r="PAB45" s="41"/>
      <c r="PAC45" s="41"/>
      <c r="PAD45" s="41"/>
      <c r="PAE45" s="41"/>
      <c r="PAF45" s="41"/>
      <c r="PAG45" s="41"/>
      <c r="PAH45" s="41"/>
      <c r="PAI45" s="41"/>
      <c r="PAJ45" s="41"/>
      <c r="PAK45" s="41"/>
      <c r="PAL45" s="41"/>
      <c r="PAM45" s="41"/>
      <c r="PAN45" s="41"/>
      <c r="PAO45" s="41"/>
      <c r="PAP45" s="41"/>
      <c r="PAQ45" s="41"/>
      <c r="PAR45" s="41"/>
      <c r="PAS45" s="41"/>
      <c r="PAT45" s="41"/>
      <c r="PAU45" s="41"/>
      <c r="PAV45" s="41"/>
      <c r="PAW45" s="41"/>
      <c r="PAX45" s="41"/>
      <c r="PAY45" s="41"/>
      <c r="PAZ45" s="41"/>
      <c r="PBA45" s="41"/>
      <c r="PBB45" s="41"/>
      <c r="PBC45" s="41"/>
      <c r="PBD45" s="41"/>
      <c r="PBE45" s="41"/>
      <c r="PBF45" s="41"/>
      <c r="PBG45" s="41"/>
      <c r="PBH45" s="41"/>
      <c r="PBI45" s="41"/>
      <c r="PBJ45" s="41"/>
      <c r="PBK45" s="41"/>
      <c r="PBL45" s="41"/>
      <c r="PBM45" s="41"/>
      <c r="PBN45" s="41"/>
      <c r="PBO45" s="41"/>
      <c r="PBP45" s="41"/>
      <c r="PBQ45" s="41"/>
      <c r="PBR45" s="41"/>
      <c r="PBS45" s="41"/>
      <c r="PBT45" s="41"/>
      <c r="PBU45" s="41"/>
      <c r="PBV45" s="41"/>
      <c r="PBW45" s="41"/>
      <c r="PBX45" s="41"/>
      <c r="PBY45" s="41"/>
      <c r="PBZ45" s="41"/>
      <c r="PCA45" s="41"/>
      <c r="PCB45" s="41"/>
      <c r="PCC45" s="41"/>
      <c r="PCD45" s="41"/>
      <c r="PCE45" s="41"/>
      <c r="PCF45" s="41"/>
      <c r="PCG45" s="41"/>
      <c r="PCH45" s="41"/>
      <c r="PCI45" s="41"/>
      <c r="PCJ45" s="41"/>
      <c r="PCK45" s="41"/>
      <c r="PCL45" s="41"/>
      <c r="PCM45" s="41"/>
      <c r="PCN45" s="41"/>
      <c r="PCO45" s="41"/>
      <c r="PCP45" s="41"/>
      <c r="PCQ45" s="41"/>
      <c r="PCR45" s="41"/>
      <c r="PCS45" s="41"/>
      <c r="PCT45" s="41"/>
      <c r="PCU45" s="41"/>
      <c r="PCV45" s="41"/>
      <c r="PCW45" s="41"/>
      <c r="PCX45" s="41"/>
      <c r="PCY45" s="41"/>
      <c r="PCZ45" s="41"/>
      <c r="PDA45" s="41"/>
      <c r="PDB45" s="41"/>
      <c r="PDC45" s="41"/>
      <c r="PDD45" s="41"/>
      <c r="PDE45" s="41"/>
      <c r="PDF45" s="41"/>
      <c r="PDG45" s="41"/>
      <c r="PDH45" s="41"/>
      <c r="PDI45" s="41"/>
      <c r="PDJ45" s="41"/>
      <c r="PDK45" s="41"/>
      <c r="PDL45" s="41"/>
      <c r="PDM45" s="41"/>
      <c r="PDN45" s="41"/>
      <c r="PDO45" s="41"/>
      <c r="PDP45" s="41"/>
      <c r="PDQ45" s="41"/>
      <c r="PDR45" s="41"/>
      <c r="PDS45" s="41"/>
      <c r="PDT45" s="41"/>
      <c r="PDU45" s="41"/>
      <c r="PDV45" s="41"/>
      <c r="PDW45" s="41"/>
      <c r="PDX45" s="41"/>
      <c r="PDY45" s="41"/>
      <c r="PDZ45" s="41"/>
      <c r="PEA45" s="41"/>
      <c r="PEB45" s="41"/>
      <c r="PEC45" s="41"/>
      <c r="PED45" s="41"/>
      <c r="PEE45" s="41"/>
      <c r="PEF45" s="41"/>
      <c r="PEG45" s="41"/>
      <c r="PEH45" s="41"/>
      <c r="PEI45" s="41"/>
      <c r="PEJ45" s="41"/>
      <c r="PEK45" s="41"/>
      <c r="PEL45" s="41"/>
      <c r="PEM45" s="41"/>
      <c r="PEN45" s="41"/>
      <c r="PEO45" s="41"/>
      <c r="PEP45" s="41"/>
      <c r="PEQ45" s="41"/>
      <c r="PER45" s="41"/>
      <c r="PES45" s="41"/>
      <c r="PET45" s="41"/>
      <c r="PEU45" s="41"/>
      <c r="PEV45" s="41"/>
      <c r="PEW45" s="41"/>
      <c r="PEX45" s="41"/>
      <c r="PEY45" s="41"/>
      <c r="PEZ45" s="41"/>
      <c r="PFA45" s="41"/>
      <c r="PFB45" s="41"/>
      <c r="PFC45" s="41"/>
      <c r="PFD45" s="41"/>
      <c r="PFE45" s="41"/>
      <c r="PFF45" s="41"/>
      <c r="PFG45" s="41"/>
      <c r="PFH45" s="41"/>
      <c r="PFI45" s="41"/>
      <c r="PFJ45" s="41"/>
      <c r="PFK45" s="41"/>
      <c r="PFL45" s="41"/>
      <c r="PFM45" s="41"/>
      <c r="PFN45" s="41"/>
      <c r="PFO45" s="41"/>
      <c r="PFP45" s="41"/>
      <c r="PFQ45" s="41"/>
      <c r="PFR45" s="41"/>
      <c r="PFS45" s="41"/>
      <c r="PFT45" s="41"/>
      <c r="PFU45" s="41"/>
      <c r="PFV45" s="41"/>
      <c r="PFW45" s="41"/>
      <c r="PFX45" s="41"/>
      <c r="PFY45" s="41"/>
      <c r="PFZ45" s="41"/>
      <c r="PGA45" s="41"/>
      <c r="PGB45" s="41"/>
      <c r="PGC45" s="41"/>
      <c r="PGD45" s="41"/>
      <c r="PGE45" s="41"/>
      <c r="PGF45" s="41"/>
      <c r="PGG45" s="41"/>
      <c r="PGH45" s="41"/>
      <c r="PGI45" s="41"/>
      <c r="PGJ45" s="41"/>
      <c r="PGK45" s="41"/>
      <c r="PGL45" s="41"/>
      <c r="PGM45" s="41"/>
      <c r="PGN45" s="41"/>
      <c r="PGO45" s="41"/>
      <c r="PGP45" s="41"/>
      <c r="PGQ45" s="41"/>
      <c r="PGR45" s="41"/>
      <c r="PGS45" s="41"/>
      <c r="PGT45" s="41"/>
      <c r="PGU45" s="41"/>
      <c r="PGV45" s="41"/>
      <c r="PGW45" s="41"/>
      <c r="PGX45" s="41"/>
      <c r="PGY45" s="41"/>
      <c r="PGZ45" s="41"/>
      <c r="PHA45" s="41"/>
      <c r="PHB45" s="41"/>
      <c r="PHC45" s="41"/>
      <c r="PHD45" s="41"/>
      <c r="PHE45" s="41"/>
      <c r="PHF45" s="41"/>
      <c r="PHG45" s="41"/>
      <c r="PHH45" s="41"/>
      <c r="PHI45" s="41"/>
      <c r="PHJ45" s="41"/>
      <c r="PHK45" s="41"/>
      <c r="PHL45" s="41"/>
      <c r="PHM45" s="41"/>
      <c r="PHN45" s="41"/>
      <c r="PHO45" s="41"/>
      <c r="PHP45" s="41"/>
      <c r="PHQ45" s="41"/>
      <c r="PHR45" s="41"/>
      <c r="PHS45" s="41"/>
      <c r="PHT45" s="41"/>
      <c r="PHU45" s="41"/>
      <c r="PHV45" s="41"/>
      <c r="PHW45" s="41"/>
      <c r="PHX45" s="41"/>
      <c r="PHY45" s="41"/>
      <c r="PHZ45" s="41"/>
      <c r="PIA45" s="41"/>
      <c r="PIB45" s="41"/>
      <c r="PIC45" s="41"/>
      <c r="PID45" s="41"/>
      <c r="PIE45" s="41"/>
      <c r="PIF45" s="41"/>
      <c r="PIG45" s="41"/>
      <c r="PIH45" s="41"/>
      <c r="PII45" s="41"/>
      <c r="PIJ45" s="41"/>
      <c r="PIK45" s="41"/>
      <c r="PIL45" s="41"/>
      <c r="PIM45" s="41"/>
      <c r="PIN45" s="41"/>
      <c r="PIO45" s="41"/>
      <c r="PIP45" s="41"/>
      <c r="PIQ45" s="41"/>
      <c r="PIR45" s="41"/>
      <c r="PIS45" s="41"/>
      <c r="PIT45" s="41"/>
      <c r="PIU45" s="41"/>
      <c r="PIV45" s="41"/>
      <c r="PIW45" s="41"/>
      <c r="PIX45" s="41"/>
      <c r="PIY45" s="41"/>
      <c r="PIZ45" s="41"/>
      <c r="PJA45" s="41"/>
      <c r="PJB45" s="41"/>
      <c r="PJC45" s="41"/>
      <c r="PJD45" s="41"/>
      <c r="PJE45" s="41"/>
      <c r="PJF45" s="41"/>
      <c r="PJG45" s="41"/>
      <c r="PJH45" s="41"/>
      <c r="PJI45" s="41"/>
      <c r="PJJ45" s="41"/>
      <c r="PJK45" s="41"/>
      <c r="PJL45" s="41"/>
      <c r="PJM45" s="41"/>
      <c r="PJN45" s="41"/>
      <c r="PJO45" s="41"/>
      <c r="PJP45" s="41"/>
      <c r="PJQ45" s="41"/>
      <c r="PJR45" s="41"/>
      <c r="PJS45" s="41"/>
      <c r="PJT45" s="41"/>
      <c r="PJU45" s="41"/>
      <c r="PJV45" s="41"/>
      <c r="PJW45" s="41"/>
      <c r="PJX45" s="41"/>
      <c r="PJY45" s="41"/>
      <c r="PJZ45" s="41"/>
      <c r="PKA45" s="41"/>
      <c r="PKB45" s="41"/>
      <c r="PKC45" s="41"/>
      <c r="PKD45" s="41"/>
      <c r="PKE45" s="41"/>
      <c r="PKF45" s="41"/>
      <c r="PKG45" s="41"/>
      <c r="PKH45" s="41"/>
      <c r="PKI45" s="41"/>
      <c r="PKJ45" s="41"/>
      <c r="PKK45" s="41"/>
      <c r="PKL45" s="41"/>
      <c r="PKM45" s="41"/>
      <c r="PKN45" s="41"/>
      <c r="PKO45" s="41"/>
      <c r="PKP45" s="41"/>
      <c r="PKQ45" s="41"/>
      <c r="PKR45" s="41"/>
      <c r="PKS45" s="41"/>
      <c r="PKT45" s="41"/>
      <c r="PKU45" s="41"/>
      <c r="PKV45" s="41"/>
      <c r="PKW45" s="41"/>
      <c r="PKX45" s="41"/>
      <c r="PKY45" s="41"/>
      <c r="PKZ45" s="41"/>
      <c r="PLA45" s="41"/>
      <c r="PLB45" s="41"/>
      <c r="PLC45" s="41"/>
      <c r="PLD45" s="41"/>
      <c r="PLE45" s="41"/>
      <c r="PLF45" s="41"/>
      <c r="PLG45" s="41"/>
      <c r="PLH45" s="41"/>
      <c r="PLI45" s="41"/>
      <c r="PLJ45" s="41"/>
      <c r="PLK45" s="41"/>
      <c r="PLL45" s="41"/>
      <c r="PLM45" s="41"/>
      <c r="PLN45" s="41"/>
      <c r="PLO45" s="41"/>
      <c r="PLP45" s="41"/>
      <c r="PLQ45" s="41"/>
      <c r="PLR45" s="41"/>
      <c r="PLS45" s="41"/>
      <c r="PLT45" s="41"/>
      <c r="PLU45" s="41"/>
      <c r="PLV45" s="41"/>
      <c r="PLW45" s="41"/>
      <c r="PLX45" s="41"/>
      <c r="PLY45" s="41"/>
      <c r="PLZ45" s="41"/>
      <c r="PMA45" s="41"/>
      <c r="PMB45" s="41"/>
      <c r="PMC45" s="41"/>
      <c r="PMD45" s="41"/>
      <c r="PME45" s="41"/>
      <c r="PMF45" s="41"/>
      <c r="PMG45" s="41"/>
      <c r="PMH45" s="41"/>
      <c r="PMI45" s="41"/>
      <c r="PMJ45" s="41"/>
      <c r="PMK45" s="41"/>
      <c r="PML45" s="41"/>
      <c r="PMM45" s="41"/>
      <c r="PMN45" s="41"/>
      <c r="PMO45" s="41"/>
      <c r="PMP45" s="41"/>
      <c r="PMQ45" s="41"/>
      <c r="PMR45" s="41"/>
      <c r="PMS45" s="41"/>
      <c r="PMT45" s="41"/>
      <c r="PMU45" s="41"/>
      <c r="PMV45" s="41"/>
      <c r="PMW45" s="41"/>
      <c r="PMX45" s="41"/>
      <c r="PMY45" s="41"/>
      <c r="PMZ45" s="41"/>
      <c r="PNA45" s="41"/>
      <c r="PNB45" s="41"/>
      <c r="PNC45" s="41"/>
      <c r="PND45" s="41"/>
      <c r="PNE45" s="41"/>
      <c r="PNF45" s="41"/>
      <c r="PNG45" s="41"/>
      <c r="PNH45" s="41"/>
      <c r="PNI45" s="41"/>
      <c r="PNJ45" s="41"/>
      <c r="PNK45" s="41"/>
      <c r="PNL45" s="41"/>
      <c r="PNM45" s="41"/>
      <c r="PNN45" s="41"/>
      <c r="PNO45" s="41"/>
      <c r="PNP45" s="41"/>
      <c r="PNQ45" s="41"/>
      <c r="PNR45" s="41"/>
      <c r="PNS45" s="41"/>
      <c r="PNT45" s="41"/>
      <c r="PNU45" s="41"/>
      <c r="PNV45" s="41"/>
      <c r="PNW45" s="41"/>
      <c r="PNX45" s="41"/>
      <c r="PNY45" s="41"/>
      <c r="PNZ45" s="41"/>
      <c r="POA45" s="41"/>
      <c r="POB45" s="41"/>
      <c r="POC45" s="41"/>
      <c r="POD45" s="41"/>
      <c r="POE45" s="41"/>
      <c r="POF45" s="41"/>
      <c r="POG45" s="41"/>
      <c r="POH45" s="41"/>
      <c r="POI45" s="41"/>
      <c r="POJ45" s="41"/>
      <c r="POK45" s="41"/>
      <c r="POL45" s="41"/>
      <c r="POM45" s="41"/>
      <c r="PON45" s="41"/>
      <c r="POO45" s="41"/>
      <c r="POP45" s="41"/>
      <c r="POQ45" s="41"/>
      <c r="POR45" s="41"/>
      <c r="POS45" s="41"/>
      <c r="POT45" s="41"/>
      <c r="POU45" s="41"/>
      <c r="POV45" s="41"/>
      <c r="POW45" s="41"/>
      <c r="POX45" s="41"/>
      <c r="POY45" s="41"/>
      <c r="POZ45" s="41"/>
      <c r="PPA45" s="41"/>
      <c r="PPB45" s="41"/>
      <c r="PPC45" s="41"/>
      <c r="PPD45" s="41"/>
      <c r="PPE45" s="41"/>
      <c r="PPF45" s="41"/>
      <c r="PPG45" s="41"/>
      <c r="PPH45" s="41"/>
      <c r="PPI45" s="41"/>
      <c r="PPJ45" s="41"/>
      <c r="PPK45" s="41"/>
      <c r="PPL45" s="41"/>
      <c r="PPM45" s="41"/>
      <c r="PPN45" s="41"/>
      <c r="PPO45" s="41"/>
      <c r="PPP45" s="41"/>
      <c r="PPQ45" s="41"/>
      <c r="PPR45" s="41"/>
      <c r="PPS45" s="41"/>
      <c r="PPT45" s="41"/>
      <c r="PPU45" s="41"/>
      <c r="PPV45" s="41"/>
      <c r="PPW45" s="41"/>
      <c r="PPX45" s="41"/>
      <c r="PPY45" s="41"/>
      <c r="PPZ45" s="41"/>
      <c r="PQA45" s="41"/>
      <c r="PQB45" s="41"/>
      <c r="PQC45" s="41"/>
      <c r="PQD45" s="41"/>
      <c r="PQE45" s="41"/>
      <c r="PQF45" s="41"/>
      <c r="PQG45" s="41"/>
      <c r="PQH45" s="41"/>
      <c r="PQI45" s="41"/>
      <c r="PQJ45" s="41"/>
      <c r="PQK45" s="41"/>
      <c r="PQL45" s="41"/>
      <c r="PQM45" s="41"/>
      <c r="PQN45" s="41"/>
      <c r="PQO45" s="41"/>
      <c r="PQP45" s="41"/>
      <c r="PQQ45" s="41"/>
      <c r="PQR45" s="41"/>
      <c r="PQS45" s="41"/>
      <c r="PQT45" s="41"/>
      <c r="PQU45" s="41"/>
      <c r="PQV45" s="41"/>
      <c r="PQW45" s="41"/>
      <c r="PQX45" s="41"/>
      <c r="PQY45" s="41"/>
      <c r="PQZ45" s="41"/>
      <c r="PRA45" s="41"/>
      <c r="PRB45" s="41"/>
      <c r="PRC45" s="41"/>
      <c r="PRD45" s="41"/>
      <c r="PRE45" s="41"/>
      <c r="PRF45" s="41"/>
      <c r="PRG45" s="41"/>
      <c r="PRH45" s="41"/>
      <c r="PRI45" s="41"/>
      <c r="PRJ45" s="41"/>
      <c r="PRK45" s="41"/>
      <c r="PRL45" s="41"/>
      <c r="PRM45" s="41"/>
      <c r="PRN45" s="41"/>
      <c r="PRO45" s="41"/>
      <c r="PRP45" s="41"/>
      <c r="PRQ45" s="41"/>
      <c r="PRR45" s="41"/>
      <c r="PRS45" s="41"/>
      <c r="PRT45" s="41"/>
      <c r="PRU45" s="41"/>
      <c r="PRV45" s="41"/>
      <c r="PRW45" s="41"/>
      <c r="PRX45" s="41"/>
      <c r="PRY45" s="41"/>
      <c r="PRZ45" s="41"/>
      <c r="PSA45" s="41"/>
      <c r="PSB45" s="41"/>
      <c r="PSC45" s="41"/>
      <c r="PSD45" s="41"/>
      <c r="PSE45" s="41"/>
      <c r="PSF45" s="41"/>
      <c r="PSG45" s="41"/>
      <c r="PSH45" s="41"/>
      <c r="PSI45" s="41"/>
      <c r="PSJ45" s="41"/>
      <c r="PSK45" s="41"/>
      <c r="PSL45" s="41"/>
      <c r="PSM45" s="41"/>
      <c r="PSN45" s="41"/>
      <c r="PSO45" s="41"/>
      <c r="PSP45" s="41"/>
      <c r="PSQ45" s="41"/>
      <c r="PSR45" s="41"/>
      <c r="PSS45" s="41"/>
      <c r="PST45" s="41"/>
      <c r="PSU45" s="41"/>
      <c r="PSV45" s="41"/>
      <c r="PSW45" s="41"/>
      <c r="PSX45" s="41"/>
      <c r="PSY45" s="41"/>
      <c r="PSZ45" s="41"/>
      <c r="PTA45" s="41"/>
      <c r="PTB45" s="41"/>
      <c r="PTC45" s="41"/>
      <c r="PTD45" s="41"/>
      <c r="PTE45" s="41"/>
      <c r="PTF45" s="41"/>
      <c r="PTG45" s="41"/>
      <c r="PTH45" s="41"/>
      <c r="PTI45" s="41"/>
      <c r="PTJ45" s="41"/>
      <c r="PTK45" s="41"/>
      <c r="PTL45" s="41"/>
      <c r="PTM45" s="41"/>
      <c r="PTN45" s="41"/>
      <c r="PTO45" s="41"/>
      <c r="PTP45" s="41"/>
      <c r="PTQ45" s="41"/>
      <c r="PTR45" s="41"/>
      <c r="PTS45" s="41"/>
      <c r="PTT45" s="41"/>
      <c r="PTU45" s="41"/>
      <c r="PTV45" s="41"/>
      <c r="PTW45" s="41"/>
      <c r="PTX45" s="41"/>
      <c r="PTY45" s="41"/>
      <c r="PTZ45" s="41"/>
      <c r="PUA45" s="41"/>
      <c r="PUB45" s="41"/>
      <c r="PUC45" s="41"/>
      <c r="PUD45" s="41"/>
      <c r="PUE45" s="41"/>
      <c r="PUF45" s="41"/>
      <c r="PUG45" s="41"/>
      <c r="PUH45" s="41"/>
      <c r="PUI45" s="41"/>
      <c r="PUJ45" s="41"/>
      <c r="PUK45" s="41"/>
      <c r="PUL45" s="41"/>
      <c r="PUM45" s="41"/>
      <c r="PUN45" s="41"/>
      <c r="PUO45" s="41"/>
      <c r="PUP45" s="41"/>
      <c r="PUQ45" s="41"/>
      <c r="PUR45" s="41"/>
      <c r="PUS45" s="41"/>
      <c r="PUT45" s="41"/>
      <c r="PUU45" s="41"/>
      <c r="PUV45" s="41"/>
      <c r="PUW45" s="41"/>
      <c r="PUX45" s="41"/>
      <c r="PUY45" s="41"/>
      <c r="PUZ45" s="41"/>
      <c r="PVA45" s="41"/>
      <c r="PVB45" s="41"/>
      <c r="PVC45" s="41"/>
      <c r="PVD45" s="41"/>
      <c r="PVE45" s="41"/>
      <c r="PVF45" s="41"/>
      <c r="PVG45" s="41"/>
      <c r="PVH45" s="41"/>
      <c r="PVI45" s="41"/>
      <c r="PVJ45" s="41"/>
      <c r="PVK45" s="41"/>
      <c r="PVL45" s="41"/>
      <c r="PVM45" s="41"/>
      <c r="PVN45" s="41"/>
      <c r="PVO45" s="41"/>
      <c r="PVP45" s="41"/>
      <c r="PVQ45" s="41"/>
      <c r="PVR45" s="41"/>
      <c r="PVS45" s="41"/>
      <c r="PVT45" s="41"/>
      <c r="PVU45" s="41"/>
      <c r="PVV45" s="41"/>
      <c r="PVW45" s="41"/>
      <c r="PVX45" s="41"/>
      <c r="PVY45" s="41"/>
      <c r="PVZ45" s="41"/>
      <c r="PWA45" s="41"/>
      <c r="PWB45" s="41"/>
      <c r="PWC45" s="41"/>
      <c r="PWD45" s="41"/>
      <c r="PWE45" s="41"/>
      <c r="PWF45" s="41"/>
      <c r="PWG45" s="41"/>
      <c r="PWH45" s="41"/>
      <c r="PWI45" s="41"/>
      <c r="PWJ45" s="41"/>
      <c r="PWK45" s="41"/>
      <c r="PWL45" s="41"/>
      <c r="PWM45" s="41"/>
      <c r="PWN45" s="41"/>
      <c r="PWO45" s="41"/>
      <c r="PWP45" s="41"/>
      <c r="PWQ45" s="41"/>
      <c r="PWR45" s="41"/>
      <c r="PWS45" s="41"/>
      <c r="PWT45" s="41"/>
      <c r="PWU45" s="41"/>
      <c r="PWV45" s="41"/>
      <c r="PWW45" s="41"/>
      <c r="PWX45" s="41"/>
      <c r="PWY45" s="41"/>
      <c r="PWZ45" s="41"/>
      <c r="PXA45" s="41"/>
      <c r="PXB45" s="41"/>
      <c r="PXC45" s="41"/>
      <c r="PXD45" s="41"/>
      <c r="PXE45" s="41"/>
      <c r="PXF45" s="41"/>
      <c r="PXG45" s="41"/>
      <c r="PXH45" s="41"/>
      <c r="PXI45" s="41"/>
      <c r="PXJ45" s="41"/>
      <c r="PXK45" s="41"/>
      <c r="PXL45" s="41"/>
      <c r="PXM45" s="41"/>
      <c r="PXN45" s="41"/>
      <c r="PXO45" s="41"/>
      <c r="PXP45" s="41"/>
      <c r="PXQ45" s="41"/>
      <c r="PXR45" s="41"/>
      <c r="PXS45" s="41"/>
      <c r="PXT45" s="41"/>
      <c r="PXU45" s="41"/>
      <c r="PXV45" s="41"/>
      <c r="PXW45" s="41"/>
      <c r="PXX45" s="41"/>
      <c r="PXY45" s="41"/>
      <c r="PXZ45" s="41"/>
      <c r="PYA45" s="41"/>
      <c r="PYB45" s="41"/>
      <c r="PYC45" s="41"/>
      <c r="PYD45" s="41"/>
      <c r="PYE45" s="41"/>
      <c r="PYF45" s="41"/>
      <c r="PYG45" s="41"/>
      <c r="PYH45" s="41"/>
      <c r="PYI45" s="41"/>
      <c r="PYJ45" s="41"/>
      <c r="PYK45" s="41"/>
      <c r="PYL45" s="41"/>
      <c r="PYM45" s="41"/>
      <c r="PYN45" s="41"/>
      <c r="PYO45" s="41"/>
      <c r="PYP45" s="41"/>
      <c r="PYQ45" s="41"/>
      <c r="PYR45" s="41"/>
      <c r="PYS45" s="41"/>
      <c r="PYT45" s="41"/>
      <c r="PYU45" s="41"/>
      <c r="PYV45" s="41"/>
      <c r="PYW45" s="41"/>
      <c r="PYX45" s="41"/>
      <c r="PYY45" s="41"/>
      <c r="PYZ45" s="41"/>
      <c r="PZA45" s="41"/>
      <c r="PZB45" s="41"/>
      <c r="PZC45" s="41"/>
      <c r="PZD45" s="41"/>
      <c r="PZE45" s="41"/>
      <c r="PZF45" s="41"/>
      <c r="PZG45" s="41"/>
      <c r="PZH45" s="41"/>
      <c r="PZI45" s="41"/>
      <c r="PZJ45" s="41"/>
      <c r="PZK45" s="41"/>
      <c r="PZL45" s="41"/>
      <c r="PZM45" s="41"/>
      <c r="PZN45" s="41"/>
      <c r="PZO45" s="41"/>
      <c r="PZP45" s="41"/>
      <c r="PZQ45" s="41"/>
      <c r="PZR45" s="41"/>
      <c r="PZS45" s="41"/>
      <c r="PZT45" s="41"/>
      <c r="PZU45" s="41"/>
      <c r="PZV45" s="41"/>
      <c r="PZW45" s="41"/>
      <c r="PZX45" s="41"/>
      <c r="PZY45" s="41"/>
      <c r="PZZ45" s="41"/>
      <c r="QAA45" s="41"/>
      <c r="QAB45" s="41"/>
      <c r="QAC45" s="41"/>
      <c r="QAD45" s="41"/>
      <c r="QAE45" s="41"/>
      <c r="QAF45" s="41"/>
      <c r="QAG45" s="41"/>
      <c r="QAH45" s="41"/>
      <c r="QAI45" s="41"/>
      <c r="QAJ45" s="41"/>
      <c r="QAK45" s="41"/>
      <c r="QAL45" s="41"/>
      <c r="QAM45" s="41"/>
      <c r="QAN45" s="41"/>
      <c r="QAO45" s="41"/>
      <c r="QAP45" s="41"/>
      <c r="QAQ45" s="41"/>
      <c r="QAR45" s="41"/>
      <c r="QAS45" s="41"/>
      <c r="QAT45" s="41"/>
      <c r="QAU45" s="41"/>
      <c r="QAV45" s="41"/>
      <c r="QAW45" s="41"/>
      <c r="QAX45" s="41"/>
      <c r="QAY45" s="41"/>
      <c r="QAZ45" s="41"/>
      <c r="QBA45" s="41"/>
      <c r="QBB45" s="41"/>
      <c r="QBC45" s="41"/>
      <c r="QBD45" s="41"/>
      <c r="QBE45" s="41"/>
      <c r="QBF45" s="41"/>
      <c r="QBG45" s="41"/>
      <c r="QBH45" s="41"/>
      <c r="QBI45" s="41"/>
      <c r="QBJ45" s="41"/>
      <c r="QBK45" s="41"/>
      <c r="QBL45" s="41"/>
      <c r="QBM45" s="41"/>
      <c r="QBN45" s="41"/>
      <c r="QBO45" s="41"/>
      <c r="QBP45" s="41"/>
      <c r="QBQ45" s="41"/>
      <c r="QBR45" s="41"/>
      <c r="QBS45" s="41"/>
      <c r="QBT45" s="41"/>
      <c r="QBU45" s="41"/>
      <c r="QBV45" s="41"/>
      <c r="QBW45" s="41"/>
      <c r="QBX45" s="41"/>
      <c r="QBY45" s="41"/>
      <c r="QBZ45" s="41"/>
      <c r="QCA45" s="41"/>
      <c r="QCB45" s="41"/>
      <c r="QCC45" s="41"/>
      <c r="QCD45" s="41"/>
      <c r="QCE45" s="41"/>
      <c r="QCF45" s="41"/>
      <c r="QCG45" s="41"/>
      <c r="QCH45" s="41"/>
      <c r="QCI45" s="41"/>
      <c r="QCJ45" s="41"/>
      <c r="QCK45" s="41"/>
      <c r="QCL45" s="41"/>
      <c r="QCM45" s="41"/>
      <c r="QCN45" s="41"/>
      <c r="QCO45" s="41"/>
      <c r="QCP45" s="41"/>
      <c r="QCQ45" s="41"/>
      <c r="QCR45" s="41"/>
      <c r="QCS45" s="41"/>
      <c r="QCT45" s="41"/>
      <c r="QCU45" s="41"/>
      <c r="QCV45" s="41"/>
      <c r="QCW45" s="41"/>
      <c r="QCX45" s="41"/>
      <c r="QCY45" s="41"/>
      <c r="QCZ45" s="41"/>
      <c r="QDA45" s="41"/>
      <c r="QDB45" s="41"/>
      <c r="QDC45" s="41"/>
      <c r="QDD45" s="41"/>
      <c r="QDE45" s="41"/>
      <c r="QDF45" s="41"/>
      <c r="QDG45" s="41"/>
      <c r="QDH45" s="41"/>
      <c r="QDI45" s="41"/>
      <c r="QDJ45" s="41"/>
      <c r="QDK45" s="41"/>
      <c r="QDL45" s="41"/>
      <c r="QDM45" s="41"/>
      <c r="QDN45" s="41"/>
      <c r="QDO45" s="41"/>
      <c r="QDP45" s="41"/>
      <c r="QDQ45" s="41"/>
      <c r="QDR45" s="41"/>
      <c r="QDS45" s="41"/>
      <c r="QDT45" s="41"/>
      <c r="QDU45" s="41"/>
      <c r="QDV45" s="41"/>
      <c r="QDW45" s="41"/>
      <c r="QDX45" s="41"/>
      <c r="QDY45" s="41"/>
      <c r="QDZ45" s="41"/>
      <c r="QEA45" s="41"/>
      <c r="QEB45" s="41"/>
      <c r="QEC45" s="41"/>
      <c r="QED45" s="41"/>
      <c r="QEE45" s="41"/>
      <c r="QEF45" s="41"/>
      <c r="QEG45" s="41"/>
      <c r="QEH45" s="41"/>
      <c r="QEI45" s="41"/>
      <c r="QEJ45" s="41"/>
      <c r="QEK45" s="41"/>
      <c r="QEL45" s="41"/>
      <c r="QEM45" s="41"/>
      <c r="QEN45" s="41"/>
      <c r="QEO45" s="41"/>
      <c r="QEP45" s="41"/>
      <c r="QEQ45" s="41"/>
      <c r="QER45" s="41"/>
      <c r="QES45" s="41"/>
      <c r="QET45" s="41"/>
      <c r="QEU45" s="41"/>
      <c r="QEV45" s="41"/>
      <c r="QEW45" s="41"/>
      <c r="QEX45" s="41"/>
      <c r="QEY45" s="41"/>
      <c r="QEZ45" s="41"/>
      <c r="QFA45" s="41"/>
      <c r="QFB45" s="41"/>
      <c r="QFC45" s="41"/>
      <c r="QFD45" s="41"/>
      <c r="QFE45" s="41"/>
      <c r="QFF45" s="41"/>
      <c r="QFG45" s="41"/>
      <c r="QFH45" s="41"/>
      <c r="QFI45" s="41"/>
      <c r="QFJ45" s="41"/>
      <c r="QFK45" s="41"/>
      <c r="QFL45" s="41"/>
      <c r="QFM45" s="41"/>
      <c r="QFN45" s="41"/>
      <c r="QFO45" s="41"/>
      <c r="QFP45" s="41"/>
      <c r="QFQ45" s="41"/>
      <c r="QFR45" s="41"/>
      <c r="QFS45" s="41"/>
      <c r="QFT45" s="41"/>
      <c r="QFU45" s="41"/>
      <c r="QFV45" s="41"/>
      <c r="QFW45" s="41"/>
      <c r="QFX45" s="41"/>
      <c r="QFY45" s="41"/>
      <c r="QFZ45" s="41"/>
      <c r="QGA45" s="41"/>
      <c r="QGB45" s="41"/>
      <c r="QGC45" s="41"/>
      <c r="QGD45" s="41"/>
      <c r="QGE45" s="41"/>
      <c r="QGF45" s="41"/>
      <c r="QGG45" s="41"/>
      <c r="QGH45" s="41"/>
      <c r="QGI45" s="41"/>
      <c r="QGJ45" s="41"/>
      <c r="QGK45" s="41"/>
      <c r="QGL45" s="41"/>
      <c r="QGM45" s="41"/>
      <c r="QGN45" s="41"/>
      <c r="QGO45" s="41"/>
      <c r="QGP45" s="41"/>
      <c r="QGQ45" s="41"/>
      <c r="QGR45" s="41"/>
      <c r="QGS45" s="41"/>
      <c r="QGT45" s="41"/>
      <c r="QGU45" s="41"/>
      <c r="QGV45" s="41"/>
      <c r="QGW45" s="41"/>
      <c r="QGX45" s="41"/>
      <c r="QGY45" s="41"/>
      <c r="QGZ45" s="41"/>
      <c r="QHA45" s="41"/>
      <c r="QHB45" s="41"/>
      <c r="QHC45" s="41"/>
      <c r="QHD45" s="41"/>
      <c r="QHE45" s="41"/>
      <c r="QHF45" s="41"/>
      <c r="QHG45" s="41"/>
      <c r="QHH45" s="41"/>
      <c r="QHI45" s="41"/>
      <c r="QHJ45" s="41"/>
      <c r="QHK45" s="41"/>
      <c r="QHL45" s="41"/>
      <c r="QHM45" s="41"/>
      <c r="QHN45" s="41"/>
      <c r="QHO45" s="41"/>
      <c r="QHP45" s="41"/>
      <c r="QHQ45" s="41"/>
      <c r="QHR45" s="41"/>
      <c r="QHS45" s="41"/>
      <c r="QHT45" s="41"/>
      <c r="QHU45" s="41"/>
      <c r="QHV45" s="41"/>
      <c r="QHW45" s="41"/>
      <c r="QHX45" s="41"/>
      <c r="QHY45" s="41"/>
      <c r="QHZ45" s="41"/>
      <c r="QIA45" s="41"/>
      <c r="QIB45" s="41"/>
      <c r="QIC45" s="41"/>
      <c r="QID45" s="41"/>
      <c r="QIE45" s="41"/>
      <c r="QIF45" s="41"/>
      <c r="QIG45" s="41"/>
      <c r="QIH45" s="41"/>
      <c r="QII45" s="41"/>
      <c r="QIJ45" s="41"/>
      <c r="QIK45" s="41"/>
      <c r="QIL45" s="41"/>
      <c r="QIM45" s="41"/>
      <c r="QIN45" s="41"/>
      <c r="QIO45" s="41"/>
      <c r="QIP45" s="41"/>
      <c r="QIQ45" s="41"/>
      <c r="QIR45" s="41"/>
      <c r="QIS45" s="41"/>
      <c r="QIT45" s="41"/>
      <c r="QIU45" s="41"/>
      <c r="QIV45" s="41"/>
      <c r="QIW45" s="41"/>
      <c r="QIX45" s="41"/>
      <c r="QIY45" s="41"/>
      <c r="QIZ45" s="41"/>
      <c r="QJA45" s="41"/>
      <c r="QJB45" s="41"/>
      <c r="QJC45" s="41"/>
      <c r="QJD45" s="41"/>
      <c r="QJE45" s="41"/>
      <c r="QJF45" s="41"/>
      <c r="QJG45" s="41"/>
      <c r="QJH45" s="41"/>
      <c r="QJI45" s="41"/>
      <c r="QJJ45" s="41"/>
      <c r="QJK45" s="41"/>
      <c r="QJL45" s="41"/>
      <c r="QJM45" s="41"/>
      <c r="QJN45" s="41"/>
      <c r="QJO45" s="41"/>
      <c r="QJP45" s="41"/>
      <c r="QJQ45" s="41"/>
      <c r="QJR45" s="41"/>
      <c r="QJS45" s="41"/>
      <c r="QJT45" s="41"/>
      <c r="QJU45" s="41"/>
      <c r="QJV45" s="41"/>
      <c r="QJW45" s="41"/>
      <c r="QJX45" s="41"/>
      <c r="QJY45" s="41"/>
      <c r="QJZ45" s="41"/>
      <c r="QKA45" s="41"/>
      <c r="QKB45" s="41"/>
      <c r="QKC45" s="41"/>
      <c r="QKD45" s="41"/>
      <c r="QKE45" s="41"/>
      <c r="QKF45" s="41"/>
      <c r="QKG45" s="41"/>
      <c r="QKH45" s="41"/>
      <c r="QKI45" s="41"/>
      <c r="QKJ45" s="41"/>
      <c r="QKK45" s="41"/>
      <c r="QKL45" s="41"/>
      <c r="QKM45" s="41"/>
      <c r="QKN45" s="41"/>
      <c r="QKO45" s="41"/>
      <c r="QKP45" s="41"/>
      <c r="QKQ45" s="41"/>
      <c r="QKR45" s="41"/>
      <c r="QKS45" s="41"/>
      <c r="QKT45" s="41"/>
      <c r="QKU45" s="41"/>
      <c r="QKV45" s="41"/>
      <c r="QKW45" s="41"/>
      <c r="QKX45" s="41"/>
      <c r="QKY45" s="41"/>
      <c r="QKZ45" s="41"/>
      <c r="QLA45" s="41"/>
      <c r="QLB45" s="41"/>
      <c r="QLC45" s="41"/>
      <c r="QLD45" s="41"/>
      <c r="QLE45" s="41"/>
      <c r="QLF45" s="41"/>
      <c r="QLG45" s="41"/>
      <c r="QLH45" s="41"/>
      <c r="QLI45" s="41"/>
      <c r="QLJ45" s="41"/>
      <c r="QLK45" s="41"/>
      <c r="QLL45" s="41"/>
      <c r="QLM45" s="41"/>
      <c r="QLN45" s="41"/>
      <c r="QLO45" s="41"/>
      <c r="QLP45" s="41"/>
      <c r="QLQ45" s="41"/>
      <c r="QLR45" s="41"/>
      <c r="QLS45" s="41"/>
      <c r="QLT45" s="41"/>
      <c r="QLU45" s="41"/>
      <c r="QLV45" s="41"/>
      <c r="QLW45" s="41"/>
      <c r="QLX45" s="41"/>
      <c r="QLY45" s="41"/>
      <c r="QLZ45" s="41"/>
      <c r="QMA45" s="41"/>
      <c r="QMB45" s="41"/>
      <c r="QMC45" s="41"/>
      <c r="QMD45" s="41"/>
      <c r="QME45" s="41"/>
      <c r="QMF45" s="41"/>
      <c r="QMG45" s="41"/>
      <c r="QMH45" s="41"/>
      <c r="QMI45" s="41"/>
      <c r="QMJ45" s="41"/>
      <c r="QMK45" s="41"/>
      <c r="QML45" s="41"/>
      <c r="QMM45" s="41"/>
      <c r="QMN45" s="41"/>
      <c r="QMO45" s="41"/>
      <c r="QMP45" s="41"/>
      <c r="QMQ45" s="41"/>
      <c r="QMR45" s="41"/>
      <c r="QMS45" s="41"/>
      <c r="QMT45" s="41"/>
      <c r="QMU45" s="41"/>
      <c r="QMV45" s="41"/>
      <c r="QMW45" s="41"/>
      <c r="QMX45" s="41"/>
      <c r="QMY45" s="41"/>
      <c r="QMZ45" s="41"/>
      <c r="QNA45" s="41"/>
      <c r="QNB45" s="41"/>
      <c r="QNC45" s="41"/>
      <c r="QND45" s="41"/>
      <c r="QNE45" s="41"/>
      <c r="QNF45" s="41"/>
      <c r="QNG45" s="41"/>
      <c r="QNH45" s="41"/>
      <c r="QNI45" s="41"/>
      <c r="QNJ45" s="41"/>
      <c r="QNK45" s="41"/>
      <c r="QNL45" s="41"/>
      <c r="QNM45" s="41"/>
      <c r="QNN45" s="41"/>
      <c r="QNO45" s="41"/>
      <c r="QNP45" s="41"/>
      <c r="QNQ45" s="41"/>
      <c r="QNR45" s="41"/>
      <c r="QNS45" s="41"/>
      <c r="QNT45" s="41"/>
      <c r="QNU45" s="41"/>
      <c r="QNV45" s="41"/>
      <c r="QNW45" s="41"/>
      <c r="QNX45" s="41"/>
      <c r="QNY45" s="41"/>
      <c r="QNZ45" s="41"/>
      <c r="QOA45" s="41"/>
      <c r="QOB45" s="41"/>
      <c r="QOC45" s="41"/>
      <c r="QOD45" s="41"/>
      <c r="QOE45" s="41"/>
      <c r="QOF45" s="41"/>
      <c r="QOG45" s="41"/>
      <c r="QOH45" s="41"/>
      <c r="QOI45" s="41"/>
      <c r="QOJ45" s="41"/>
      <c r="QOK45" s="41"/>
      <c r="QOL45" s="41"/>
      <c r="QOM45" s="41"/>
      <c r="QON45" s="41"/>
      <c r="QOO45" s="41"/>
      <c r="QOP45" s="41"/>
      <c r="QOQ45" s="41"/>
      <c r="QOR45" s="41"/>
      <c r="QOS45" s="41"/>
      <c r="QOT45" s="41"/>
      <c r="QOU45" s="41"/>
      <c r="QOV45" s="41"/>
      <c r="QOW45" s="41"/>
      <c r="QOX45" s="41"/>
      <c r="QOY45" s="41"/>
      <c r="QOZ45" s="41"/>
      <c r="QPA45" s="41"/>
      <c r="QPB45" s="41"/>
      <c r="QPC45" s="41"/>
      <c r="QPD45" s="41"/>
      <c r="QPE45" s="41"/>
      <c r="QPF45" s="41"/>
      <c r="QPG45" s="41"/>
      <c r="QPH45" s="41"/>
      <c r="QPI45" s="41"/>
      <c r="QPJ45" s="41"/>
      <c r="QPK45" s="41"/>
      <c r="QPL45" s="41"/>
      <c r="QPM45" s="41"/>
      <c r="QPN45" s="41"/>
      <c r="QPO45" s="41"/>
      <c r="QPP45" s="41"/>
      <c r="QPQ45" s="41"/>
      <c r="QPR45" s="41"/>
      <c r="QPS45" s="41"/>
      <c r="QPT45" s="41"/>
      <c r="QPU45" s="41"/>
      <c r="QPV45" s="41"/>
      <c r="QPW45" s="41"/>
      <c r="QPX45" s="41"/>
      <c r="QPY45" s="41"/>
      <c r="QPZ45" s="41"/>
      <c r="QQA45" s="41"/>
      <c r="QQB45" s="41"/>
      <c r="QQC45" s="41"/>
      <c r="QQD45" s="41"/>
      <c r="QQE45" s="41"/>
      <c r="QQF45" s="41"/>
      <c r="QQG45" s="41"/>
      <c r="QQH45" s="41"/>
      <c r="QQI45" s="41"/>
      <c r="QQJ45" s="41"/>
      <c r="QQK45" s="41"/>
      <c r="QQL45" s="41"/>
      <c r="QQM45" s="41"/>
      <c r="QQN45" s="41"/>
      <c r="QQO45" s="41"/>
      <c r="QQP45" s="41"/>
      <c r="QQQ45" s="41"/>
      <c r="QQR45" s="41"/>
      <c r="QQS45" s="41"/>
      <c r="QQT45" s="41"/>
      <c r="QQU45" s="41"/>
      <c r="QQV45" s="41"/>
      <c r="QQW45" s="41"/>
      <c r="QQX45" s="41"/>
      <c r="QQY45" s="41"/>
      <c r="QQZ45" s="41"/>
      <c r="QRA45" s="41"/>
      <c r="QRB45" s="41"/>
      <c r="QRC45" s="41"/>
      <c r="QRD45" s="41"/>
      <c r="QRE45" s="41"/>
      <c r="QRF45" s="41"/>
      <c r="QRG45" s="41"/>
      <c r="QRH45" s="41"/>
      <c r="QRI45" s="41"/>
      <c r="QRJ45" s="41"/>
      <c r="QRK45" s="41"/>
      <c r="QRL45" s="41"/>
      <c r="QRM45" s="41"/>
      <c r="QRN45" s="41"/>
      <c r="QRO45" s="41"/>
      <c r="QRP45" s="41"/>
      <c r="QRQ45" s="41"/>
      <c r="QRR45" s="41"/>
      <c r="QRS45" s="41"/>
      <c r="QRT45" s="41"/>
      <c r="QRU45" s="41"/>
      <c r="QRV45" s="41"/>
      <c r="QRW45" s="41"/>
      <c r="QRX45" s="41"/>
      <c r="QRY45" s="41"/>
      <c r="QRZ45" s="41"/>
      <c r="QSA45" s="41"/>
      <c r="QSB45" s="41"/>
      <c r="QSC45" s="41"/>
      <c r="QSD45" s="41"/>
      <c r="QSE45" s="41"/>
      <c r="QSF45" s="41"/>
      <c r="QSG45" s="41"/>
      <c r="QSH45" s="41"/>
      <c r="QSI45" s="41"/>
      <c r="QSJ45" s="41"/>
      <c r="QSK45" s="41"/>
      <c r="QSL45" s="41"/>
      <c r="QSM45" s="41"/>
      <c r="QSN45" s="41"/>
      <c r="QSO45" s="41"/>
      <c r="QSP45" s="41"/>
      <c r="QSQ45" s="41"/>
      <c r="QSR45" s="41"/>
      <c r="QSS45" s="41"/>
      <c r="QST45" s="41"/>
      <c r="QSU45" s="41"/>
      <c r="QSV45" s="41"/>
      <c r="QSW45" s="41"/>
      <c r="QSX45" s="41"/>
      <c r="QSY45" s="41"/>
      <c r="QSZ45" s="41"/>
      <c r="QTA45" s="41"/>
      <c r="QTB45" s="41"/>
      <c r="QTC45" s="41"/>
      <c r="QTD45" s="41"/>
      <c r="QTE45" s="41"/>
      <c r="QTF45" s="41"/>
      <c r="QTG45" s="41"/>
      <c r="QTH45" s="41"/>
      <c r="QTI45" s="41"/>
      <c r="QTJ45" s="41"/>
      <c r="QTK45" s="41"/>
      <c r="QTL45" s="41"/>
      <c r="QTM45" s="41"/>
      <c r="QTN45" s="41"/>
      <c r="QTO45" s="41"/>
      <c r="QTP45" s="41"/>
      <c r="QTQ45" s="41"/>
      <c r="QTR45" s="41"/>
      <c r="QTS45" s="41"/>
      <c r="QTT45" s="41"/>
      <c r="QTU45" s="41"/>
      <c r="QTV45" s="41"/>
      <c r="QTW45" s="41"/>
      <c r="QTX45" s="41"/>
      <c r="QTY45" s="41"/>
      <c r="QTZ45" s="41"/>
      <c r="QUA45" s="41"/>
      <c r="QUB45" s="41"/>
      <c r="QUC45" s="41"/>
      <c r="QUD45" s="41"/>
      <c r="QUE45" s="41"/>
      <c r="QUF45" s="41"/>
      <c r="QUG45" s="41"/>
      <c r="QUH45" s="41"/>
      <c r="QUI45" s="41"/>
      <c r="QUJ45" s="41"/>
      <c r="QUK45" s="41"/>
      <c r="QUL45" s="41"/>
      <c r="QUM45" s="41"/>
      <c r="QUN45" s="41"/>
      <c r="QUO45" s="41"/>
      <c r="QUP45" s="41"/>
      <c r="QUQ45" s="41"/>
      <c r="QUR45" s="41"/>
      <c r="QUS45" s="41"/>
      <c r="QUT45" s="41"/>
      <c r="QUU45" s="41"/>
      <c r="QUV45" s="41"/>
      <c r="QUW45" s="41"/>
      <c r="QUX45" s="41"/>
      <c r="QUY45" s="41"/>
      <c r="QUZ45" s="41"/>
      <c r="QVA45" s="41"/>
      <c r="QVB45" s="41"/>
      <c r="QVC45" s="41"/>
      <c r="QVD45" s="41"/>
      <c r="QVE45" s="41"/>
      <c r="QVF45" s="41"/>
      <c r="QVG45" s="41"/>
      <c r="QVH45" s="41"/>
      <c r="QVI45" s="41"/>
      <c r="QVJ45" s="41"/>
      <c r="QVK45" s="41"/>
      <c r="QVL45" s="41"/>
      <c r="QVM45" s="41"/>
      <c r="QVN45" s="41"/>
      <c r="QVO45" s="41"/>
      <c r="QVP45" s="41"/>
      <c r="QVQ45" s="41"/>
      <c r="QVR45" s="41"/>
      <c r="QVS45" s="41"/>
      <c r="QVT45" s="41"/>
      <c r="QVU45" s="41"/>
      <c r="QVV45" s="41"/>
      <c r="QVW45" s="41"/>
      <c r="QVX45" s="41"/>
      <c r="QVY45" s="41"/>
      <c r="QVZ45" s="41"/>
      <c r="QWA45" s="41"/>
      <c r="QWB45" s="41"/>
      <c r="QWC45" s="41"/>
      <c r="QWD45" s="41"/>
      <c r="QWE45" s="41"/>
      <c r="QWF45" s="41"/>
      <c r="QWG45" s="41"/>
      <c r="QWH45" s="41"/>
      <c r="QWI45" s="41"/>
      <c r="QWJ45" s="41"/>
      <c r="QWK45" s="41"/>
      <c r="QWL45" s="41"/>
      <c r="QWM45" s="41"/>
      <c r="QWN45" s="41"/>
      <c r="QWO45" s="41"/>
      <c r="QWP45" s="41"/>
      <c r="QWQ45" s="41"/>
      <c r="QWR45" s="41"/>
      <c r="QWS45" s="41"/>
      <c r="QWT45" s="41"/>
      <c r="QWU45" s="41"/>
      <c r="QWV45" s="41"/>
      <c r="QWW45" s="41"/>
      <c r="QWX45" s="41"/>
      <c r="QWY45" s="41"/>
      <c r="QWZ45" s="41"/>
      <c r="QXA45" s="41"/>
      <c r="QXB45" s="41"/>
      <c r="QXC45" s="41"/>
      <c r="QXD45" s="41"/>
      <c r="QXE45" s="41"/>
      <c r="QXF45" s="41"/>
      <c r="QXG45" s="41"/>
      <c r="QXH45" s="41"/>
      <c r="QXI45" s="41"/>
      <c r="QXJ45" s="41"/>
      <c r="QXK45" s="41"/>
      <c r="QXL45" s="41"/>
      <c r="QXM45" s="41"/>
      <c r="QXN45" s="41"/>
      <c r="QXO45" s="41"/>
      <c r="QXP45" s="41"/>
      <c r="QXQ45" s="41"/>
      <c r="QXR45" s="41"/>
      <c r="QXS45" s="41"/>
      <c r="QXT45" s="41"/>
      <c r="QXU45" s="41"/>
      <c r="QXV45" s="41"/>
      <c r="QXW45" s="41"/>
      <c r="QXX45" s="41"/>
      <c r="QXY45" s="41"/>
      <c r="QXZ45" s="41"/>
      <c r="QYA45" s="41"/>
      <c r="QYB45" s="41"/>
      <c r="QYC45" s="41"/>
      <c r="QYD45" s="41"/>
      <c r="QYE45" s="41"/>
      <c r="QYF45" s="41"/>
      <c r="QYG45" s="41"/>
      <c r="QYH45" s="41"/>
      <c r="QYI45" s="41"/>
      <c r="QYJ45" s="41"/>
      <c r="QYK45" s="41"/>
      <c r="QYL45" s="41"/>
      <c r="QYM45" s="41"/>
      <c r="QYN45" s="41"/>
      <c r="QYO45" s="41"/>
      <c r="QYP45" s="41"/>
      <c r="QYQ45" s="41"/>
      <c r="QYR45" s="41"/>
      <c r="QYS45" s="41"/>
      <c r="QYT45" s="41"/>
      <c r="QYU45" s="41"/>
      <c r="QYV45" s="41"/>
      <c r="QYW45" s="41"/>
      <c r="QYX45" s="41"/>
      <c r="QYY45" s="41"/>
      <c r="QYZ45" s="41"/>
      <c r="QZA45" s="41"/>
      <c r="QZB45" s="41"/>
      <c r="QZC45" s="41"/>
      <c r="QZD45" s="41"/>
      <c r="QZE45" s="41"/>
      <c r="QZF45" s="41"/>
      <c r="QZG45" s="41"/>
      <c r="QZH45" s="41"/>
      <c r="QZI45" s="41"/>
      <c r="QZJ45" s="41"/>
      <c r="QZK45" s="41"/>
      <c r="QZL45" s="41"/>
      <c r="QZM45" s="41"/>
      <c r="QZN45" s="41"/>
      <c r="QZO45" s="41"/>
      <c r="QZP45" s="41"/>
      <c r="QZQ45" s="41"/>
      <c r="QZR45" s="41"/>
      <c r="QZS45" s="41"/>
      <c r="QZT45" s="41"/>
      <c r="QZU45" s="41"/>
      <c r="QZV45" s="41"/>
      <c r="QZW45" s="41"/>
      <c r="QZX45" s="41"/>
      <c r="QZY45" s="41"/>
      <c r="QZZ45" s="41"/>
      <c r="RAA45" s="41"/>
      <c r="RAB45" s="41"/>
      <c r="RAC45" s="41"/>
      <c r="RAD45" s="41"/>
      <c r="RAE45" s="41"/>
      <c r="RAF45" s="41"/>
      <c r="RAG45" s="41"/>
      <c r="RAH45" s="41"/>
      <c r="RAI45" s="41"/>
      <c r="RAJ45" s="41"/>
      <c r="RAK45" s="41"/>
      <c r="RAL45" s="41"/>
      <c r="RAM45" s="41"/>
      <c r="RAN45" s="41"/>
      <c r="RAO45" s="41"/>
      <c r="RAP45" s="41"/>
      <c r="RAQ45" s="41"/>
      <c r="RAR45" s="41"/>
      <c r="RAS45" s="41"/>
      <c r="RAT45" s="41"/>
      <c r="RAU45" s="41"/>
      <c r="RAV45" s="41"/>
      <c r="RAW45" s="41"/>
      <c r="RAX45" s="41"/>
      <c r="RAY45" s="41"/>
      <c r="RAZ45" s="41"/>
      <c r="RBA45" s="41"/>
      <c r="RBB45" s="41"/>
      <c r="RBC45" s="41"/>
      <c r="RBD45" s="41"/>
      <c r="RBE45" s="41"/>
      <c r="RBF45" s="41"/>
      <c r="RBG45" s="41"/>
      <c r="RBH45" s="41"/>
      <c r="RBI45" s="41"/>
      <c r="RBJ45" s="41"/>
      <c r="RBK45" s="41"/>
      <c r="RBL45" s="41"/>
      <c r="RBM45" s="41"/>
      <c r="RBN45" s="41"/>
      <c r="RBO45" s="41"/>
      <c r="RBP45" s="41"/>
      <c r="RBQ45" s="41"/>
      <c r="RBR45" s="41"/>
      <c r="RBS45" s="41"/>
      <c r="RBT45" s="41"/>
      <c r="RBU45" s="41"/>
      <c r="RBV45" s="41"/>
      <c r="RBW45" s="41"/>
      <c r="RBX45" s="41"/>
      <c r="RBY45" s="41"/>
      <c r="RBZ45" s="41"/>
      <c r="RCA45" s="41"/>
      <c r="RCB45" s="41"/>
      <c r="RCC45" s="41"/>
      <c r="RCD45" s="41"/>
      <c r="RCE45" s="41"/>
      <c r="RCF45" s="41"/>
      <c r="RCG45" s="41"/>
      <c r="RCH45" s="41"/>
      <c r="RCI45" s="41"/>
      <c r="RCJ45" s="41"/>
      <c r="RCK45" s="41"/>
      <c r="RCL45" s="41"/>
      <c r="RCM45" s="41"/>
      <c r="RCN45" s="41"/>
      <c r="RCO45" s="41"/>
      <c r="RCP45" s="41"/>
      <c r="RCQ45" s="41"/>
      <c r="RCR45" s="41"/>
      <c r="RCS45" s="41"/>
      <c r="RCT45" s="41"/>
      <c r="RCU45" s="41"/>
      <c r="RCV45" s="41"/>
      <c r="RCW45" s="41"/>
      <c r="RCX45" s="41"/>
      <c r="RCY45" s="41"/>
      <c r="RCZ45" s="41"/>
      <c r="RDA45" s="41"/>
      <c r="RDB45" s="41"/>
      <c r="RDC45" s="41"/>
      <c r="RDD45" s="41"/>
      <c r="RDE45" s="41"/>
      <c r="RDF45" s="41"/>
      <c r="RDG45" s="41"/>
      <c r="RDH45" s="41"/>
      <c r="RDI45" s="41"/>
      <c r="RDJ45" s="41"/>
      <c r="RDK45" s="41"/>
      <c r="RDL45" s="41"/>
      <c r="RDM45" s="41"/>
      <c r="RDN45" s="41"/>
      <c r="RDO45" s="41"/>
      <c r="RDP45" s="41"/>
      <c r="RDQ45" s="41"/>
      <c r="RDR45" s="41"/>
      <c r="RDS45" s="41"/>
      <c r="RDT45" s="41"/>
      <c r="RDU45" s="41"/>
      <c r="RDV45" s="41"/>
      <c r="RDW45" s="41"/>
      <c r="RDX45" s="41"/>
      <c r="RDY45" s="41"/>
      <c r="RDZ45" s="41"/>
      <c r="REA45" s="41"/>
      <c r="REB45" s="41"/>
      <c r="REC45" s="41"/>
      <c r="RED45" s="41"/>
      <c r="REE45" s="41"/>
      <c r="REF45" s="41"/>
      <c r="REG45" s="41"/>
      <c r="REH45" s="41"/>
      <c r="REI45" s="41"/>
      <c r="REJ45" s="41"/>
      <c r="REK45" s="41"/>
      <c r="REL45" s="41"/>
      <c r="REM45" s="41"/>
      <c r="REN45" s="41"/>
      <c r="REO45" s="41"/>
      <c r="REP45" s="41"/>
      <c r="REQ45" s="41"/>
      <c r="RER45" s="41"/>
      <c r="RES45" s="41"/>
      <c r="RET45" s="41"/>
      <c r="REU45" s="41"/>
      <c r="REV45" s="41"/>
      <c r="REW45" s="41"/>
      <c r="REX45" s="41"/>
      <c r="REY45" s="41"/>
      <c r="REZ45" s="41"/>
      <c r="RFA45" s="41"/>
      <c r="RFB45" s="41"/>
      <c r="RFC45" s="41"/>
      <c r="RFD45" s="41"/>
      <c r="RFE45" s="41"/>
      <c r="RFF45" s="41"/>
      <c r="RFG45" s="41"/>
      <c r="RFH45" s="41"/>
      <c r="RFI45" s="41"/>
      <c r="RFJ45" s="41"/>
      <c r="RFK45" s="41"/>
      <c r="RFL45" s="41"/>
      <c r="RFM45" s="41"/>
      <c r="RFN45" s="41"/>
      <c r="RFO45" s="41"/>
      <c r="RFP45" s="41"/>
      <c r="RFQ45" s="41"/>
      <c r="RFR45" s="41"/>
      <c r="RFS45" s="41"/>
      <c r="RFT45" s="41"/>
      <c r="RFU45" s="41"/>
      <c r="RFV45" s="41"/>
      <c r="RFW45" s="41"/>
      <c r="RFX45" s="41"/>
      <c r="RFY45" s="41"/>
      <c r="RFZ45" s="41"/>
      <c r="RGA45" s="41"/>
      <c r="RGB45" s="41"/>
      <c r="RGC45" s="41"/>
      <c r="RGD45" s="41"/>
      <c r="RGE45" s="41"/>
      <c r="RGF45" s="41"/>
      <c r="RGG45" s="41"/>
      <c r="RGH45" s="41"/>
      <c r="RGI45" s="41"/>
      <c r="RGJ45" s="41"/>
      <c r="RGK45" s="41"/>
      <c r="RGL45" s="41"/>
      <c r="RGM45" s="41"/>
      <c r="RGN45" s="41"/>
      <c r="RGO45" s="41"/>
      <c r="RGP45" s="41"/>
      <c r="RGQ45" s="41"/>
      <c r="RGR45" s="41"/>
      <c r="RGS45" s="41"/>
      <c r="RGT45" s="41"/>
      <c r="RGU45" s="41"/>
      <c r="RGV45" s="41"/>
      <c r="RGW45" s="41"/>
      <c r="RGX45" s="41"/>
      <c r="RGY45" s="41"/>
      <c r="RGZ45" s="41"/>
      <c r="RHA45" s="41"/>
      <c r="RHB45" s="41"/>
      <c r="RHC45" s="41"/>
      <c r="RHD45" s="41"/>
      <c r="RHE45" s="41"/>
      <c r="RHF45" s="41"/>
      <c r="RHG45" s="41"/>
      <c r="RHH45" s="41"/>
      <c r="RHI45" s="41"/>
      <c r="RHJ45" s="41"/>
      <c r="RHK45" s="41"/>
      <c r="RHL45" s="41"/>
      <c r="RHM45" s="41"/>
      <c r="RHN45" s="41"/>
      <c r="RHO45" s="41"/>
      <c r="RHP45" s="41"/>
      <c r="RHQ45" s="41"/>
      <c r="RHR45" s="41"/>
      <c r="RHS45" s="41"/>
      <c r="RHT45" s="41"/>
      <c r="RHU45" s="41"/>
      <c r="RHV45" s="41"/>
      <c r="RHW45" s="41"/>
      <c r="RHX45" s="41"/>
      <c r="RHY45" s="41"/>
      <c r="RHZ45" s="41"/>
      <c r="RIA45" s="41"/>
      <c r="RIB45" s="41"/>
      <c r="RIC45" s="41"/>
      <c r="RID45" s="41"/>
      <c r="RIE45" s="41"/>
      <c r="RIF45" s="41"/>
      <c r="RIG45" s="41"/>
      <c r="RIH45" s="41"/>
      <c r="RII45" s="41"/>
      <c r="RIJ45" s="41"/>
      <c r="RIK45" s="41"/>
      <c r="RIL45" s="41"/>
      <c r="RIM45" s="41"/>
      <c r="RIN45" s="41"/>
      <c r="RIO45" s="41"/>
      <c r="RIP45" s="41"/>
      <c r="RIQ45" s="41"/>
      <c r="RIR45" s="41"/>
      <c r="RIS45" s="41"/>
      <c r="RIT45" s="41"/>
      <c r="RIU45" s="41"/>
      <c r="RIV45" s="41"/>
      <c r="RIW45" s="41"/>
      <c r="RIX45" s="41"/>
      <c r="RIY45" s="41"/>
      <c r="RIZ45" s="41"/>
      <c r="RJA45" s="41"/>
      <c r="RJB45" s="41"/>
      <c r="RJC45" s="41"/>
      <c r="RJD45" s="41"/>
      <c r="RJE45" s="41"/>
      <c r="RJF45" s="41"/>
      <c r="RJG45" s="41"/>
      <c r="RJH45" s="41"/>
      <c r="RJI45" s="41"/>
      <c r="RJJ45" s="41"/>
      <c r="RJK45" s="41"/>
      <c r="RJL45" s="41"/>
      <c r="RJM45" s="41"/>
      <c r="RJN45" s="41"/>
      <c r="RJO45" s="41"/>
      <c r="RJP45" s="41"/>
      <c r="RJQ45" s="41"/>
      <c r="RJR45" s="41"/>
      <c r="RJS45" s="41"/>
      <c r="RJT45" s="41"/>
      <c r="RJU45" s="41"/>
      <c r="RJV45" s="41"/>
      <c r="RJW45" s="41"/>
      <c r="RJX45" s="41"/>
      <c r="RJY45" s="41"/>
      <c r="RJZ45" s="41"/>
      <c r="RKA45" s="41"/>
      <c r="RKB45" s="41"/>
      <c r="RKC45" s="41"/>
      <c r="RKD45" s="41"/>
      <c r="RKE45" s="41"/>
      <c r="RKF45" s="41"/>
      <c r="RKG45" s="41"/>
      <c r="RKH45" s="41"/>
      <c r="RKI45" s="41"/>
      <c r="RKJ45" s="41"/>
      <c r="RKK45" s="41"/>
      <c r="RKL45" s="41"/>
      <c r="RKM45" s="41"/>
      <c r="RKN45" s="41"/>
      <c r="RKO45" s="41"/>
      <c r="RKP45" s="41"/>
      <c r="RKQ45" s="41"/>
      <c r="RKR45" s="41"/>
      <c r="RKS45" s="41"/>
      <c r="RKT45" s="41"/>
      <c r="RKU45" s="41"/>
      <c r="RKV45" s="41"/>
      <c r="RKW45" s="41"/>
      <c r="RKX45" s="41"/>
      <c r="RKY45" s="41"/>
      <c r="RKZ45" s="41"/>
      <c r="RLA45" s="41"/>
      <c r="RLB45" s="41"/>
      <c r="RLC45" s="41"/>
      <c r="RLD45" s="41"/>
      <c r="RLE45" s="41"/>
      <c r="RLF45" s="41"/>
      <c r="RLG45" s="41"/>
      <c r="RLH45" s="41"/>
      <c r="RLI45" s="41"/>
      <c r="RLJ45" s="41"/>
      <c r="RLK45" s="41"/>
      <c r="RLL45" s="41"/>
      <c r="RLM45" s="41"/>
      <c r="RLN45" s="41"/>
      <c r="RLO45" s="41"/>
      <c r="RLP45" s="41"/>
      <c r="RLQ45" s="41"/>
      <c r="RLR45" s="41"/>
      <c r="RLS45" s="41"/>
      <c r="RLT45" s="41"/>
      <c r="RLU45" s="41"/>
      <c r="RLV45" s="41"/>
      <c r="RLW45" s="41"/>
      <c r="RLX45" s="41"/>
      <c r="RLY45" s="41"/>
      <c r="RLZ45" s="41"/>
      <c r="RMA45" s="41"/>
      <c r="RMB45" s="41"/>
      <c r="RMC45" s="41"/>
      <c r="RMD45" s="41"/>
      <c r="RME45" s="41"/>
      <c r="RMF45" s="41"/>
      <c r="RMG45" s="41"/>
      <c r="RMH45" s="41"/>
      <c r="RMI45" s="41"/>
      <c r="RMJ45" s="41"/>
      <c r="RMK45" s="41"/>
      <c r="RML45" s="41"/>
      <c r="RMM45" s="41"/>
      <c r="RMN45" s="41"/>
      <c r="RMO45" s="41"/>
      <c r="RMP45" s="41"/>
      <c r="RMQ45" s="41"/>
      <c r="RMR45" s="41"/>
      <c r="RMS45" s="41"/>
      <c r="RMT45" s="41"/>
      <c r="RMU45" s="41"/>
      <c r="RMV45" s="41"/>
      <c r="RMW45" s="41"/>
      <c r="RMX45" s="41"/>
      <c r="RMY45" s="41"/>
      <c r="RMZ45" s="41"/>
      <c r="RNA45" s="41"/>
      <c r="RNB45" s="41"/>
      <c r="RNC45" s="41"/>
      <c r="RND45" s="41"/>
      <c r="RNE45" s="41"/>
      <c r="RNF45" s="41"/>
      <c r="RNG45" s="41"/>
      <c r="RNH45" s="41"/>
      <c r="RNI45" s="41"/>
      <c r="RNJ45" s="41"/>
      <c r="RNK45" s="41"/>
      <c r="RNL45" s="41"/>
      <c r="RNM45" s="41"/>
      <c r="RNN45" s="41"/>
      <c r="RNO45" s="41"/>
      <c r="RNP45" s="41"/>
      <c r="RNQ45" s="41"/>
      <c r="RNR45" s="41"/>
      <c r="RNS45" s="41"/>
      <c r="RNT45" s="41"/>
      <c r="RNU45" s="41"/>
      <c r="RNV45" s="41"/>
      <c r="RNW45" s="41"/>
      <c r="RNX45" s="41"/>
      <c r="RNY45" s="41"/>
      <c r="RNZ45" s="41"/>
      <c r="ROA45" s="41"/>
      <c r="ROB45" s="41"/>
      <c r="ROC45" s="41"/>
      <c r="ROD45" s="41"/>
      <c r="ROE45" s="41"/>
      <c r="ROF45" s="41"/>
      <c r="ROG45" s="41"/>
      <c r="ROH45" s="41"/>
      <c r="ROI45" s="41"/>
      <c r="ROJ45" s="41"/>
      <c r="ROK45" s="41"/>
      <c r="ROL45" s="41"/>
      <c r="ROM45" s="41"/>
      <c r="RON45" s="41"/>
      <c r="ROO45" s="41"/>
      <c r="ROP45" s="41"/>
      <c r="ROQ45" s="41"/>
      <c r="ROR45" s="41"/>
      <c r="ROS45" s="41"/>
      <c r="ROT45" s="41"/>
      <c r="ROU45" s="41"/>
      <c r="ROV45" s="41"/>
      <c r="ROW45" s="41"/>
      <c r="ROX45" s="41"/>
      <c r="ROY45" s="41"/>
      <c r="ROZ45" s="41"/>
      <c r="RPA45" s="41"/>
      <c r="RPB45" s="41"/>
      <c r="RPC45" s="41"/>
      <c r="RPD45" s="41"/>
      <c r="RPE45" s="41"/>
      <c r="RPF45" s="41"/>
      <c r="RPG45" s="41"/>
      <c r="RPH45" s="41"/>
      <c r="RPI45" s="41"/>
      <c r="RPJ45" s="41"/>
      <c r="RPK45" s="41"/>
      <c r="RPL45" s="41"/>
      <c r="RPM45" s="41"/>
      <c r="RPN45" s="41"/>
      <c r="RPO45" s="41"/>
      <c r="RPP45" s="41"/>
      <c r="RPQ45" s="41"/>
      <c r="RPR45" s="41"/>
      <c r="RPS45" s="41"/>
      <c r="RPT45" s="41"/>
      <c r="RPU45" s="41"/>
      <c r="RPV45" s="41"/>
      <c r="RPW45" s="41"/>
      <c r="RPX45" s="41"/>
      <c r="RPY45" s="41"/>
      <c r="RPZ45" s="41"/>
      <c r="RQA45" s="41"/>
      <c r="RQB45" s="41"/>
      <c r="RQC45" s="41"/>
      <c r="RQD45" s="41"/>
      <c r="RQE45" s="41"/>
      <c r="RQF45" s="41"/>
      <c r="RQG45" s="41"/>
      <c r="RQH45" s="41"/>
      <c r="RQI45" s="41"/>
      <c r="RQJ45" s="41"/>
      <c r="RQK45" s="41"/>
      <c r="RQL45" s="41"/>
      <c r="RQM45" s="41"/>
      <c r="RQN45" s="41"/>
      <c r="RQO45" s="41"/>
      <c r="RQP45" s="41"/>
      <c r="RQQ45" s="41"/>
      <c r="RQR45" s="41"/>
      <c r="RQS45" s="41"/>
      <c r="RQT45" s="41"/>
      <c r="RQU45" s="41"/>
      <c r="RQV45" s="41"/>
      <c r="RQW45" s="41"/>
      <c r="RQX45" s="41"/>
      <c r="RQY45" s="41"/>
      <c r="RQZ45" s="41"/>
      <c r="RRA45" s="41"/>
      <c r="RRB45" s="41"/>
      <c r="RRC45" s="41"/>
      <c r="RRD45" s="41"/>
      <c r="RRE45" s="41"/>
      <c r="RRF45" s="41"/>
      <c r="RRG45" s="41"/>
      <c r="RRH45" s="41"/>
      <c r="RRI45" s="41"/>
      <c r="RRJ45" s="41"/>
      <c r="RRK45" s="41"/>
      <c r="RRL45" s="41"/>
      <c r="RRM45" s="41"/>
      <c r="RRN45" s="41"/>
      <c r="RRO45" s="41"/>
      <c r="RRP45" s="41"/>
      <c r="RRQ45" s="41"/>
      <c r="RRR45" s="41"/>
      <c r="RRS45" s="41"/>
      <c r="RRT45" s="41"/>
      <c r="RRU45" s="41"/>
      <c r="RRV45" s="41"/>
      <c r="RRW45" s="41"/>
      <c r="RRX45" s="41"/>
      <c r="RRY45" s="41"/>
      <c r="RRZ45" s="41"/>
      <c r="RSA45" s="41"/>
      <c r="RSB45" s="41"/>
      <c r="RSC45" s="41"/>
      <c r="RSD45" s="41"/>
      <c r="RSE45" s="41"/>
      <c r="RSF45" s="41"/>
      <c r="RSG45" s="41"/>
      <c r="RSH45" s="41"/>
      <c r="RSI45" s="41"/>
      <c r="RSJ45" s="41"/>
      <c r="RSK45" s="41"/>
      <c r="RSL45" s="41"/>
      <c r="RSM45" s="41"/>
      <c r="RSN45" s="41"/>
      <c r="RSO45" s="41"/>
      <c r="RSP45" s="41"/>
      <c r="RSQ45" s="41"/>
      <c r="RSR45" s="41"/>
      <c r="RSS45" s="41"/>
      <c r="RST45" s="41"/>
      <c r="RSU45" s="41"/>
      <c r="RSV45" s="41"/>
      <c r="RSW45" s="41"/>
      <c r="RSX45" s="41"/>
      <c r="RSY45" s="41"/>
      <c r="RSZ45" s="41"/>
      <c r="RTA45" s="41"/>
      <c r="RTB45" s="41"/>
      <c r="RTC45" s="41"/>
      <c r="RTD45" s="41"/>
      <c r="RTE45" s="41"/>
      <c r="RTF45" s="41"/>
      <c r="RTG45" s="41"/>
      <c r="RTH45" s="41"/>
      <c r="RTI45" s="41"/>
      <c r="RTJ45" s="41"/>
      <c r="RTK45" s="41"/>
      <c r="RTL45" s="41"/>
      <c r="RTM45" s="41"/>
      <c r="RTN45" s="41"/>
      <c r="RTO45" s="41"/>
      <c r="RTP45" s="41"/>
      <c r="RTQ45" s="41"/>
      <c r="RTR45" s="41"/>
      <c r="RTS45" s="41"/>
      <c r="RTT45" s="41"/>
      <c r="RTU45" s="41"/>
      <c r="RTV45" s="41"/>
      <c r="RTW45" s="41"/>
      <c r="RTX45" s="41"/>
      <c r="RTY45" s="41"/>
      <c r="RTZ45" s="41"/>
      <c r="RUA45" s="41"/>
      <c r="RUB45" s="41"/>
      <c r="RUC45" s="41"/>
      <c r="RUD45" s="41"/>
      <c r="RUE45" s="41"/>
      <c r="RUF45" s="41"/>
      <c r="RUG45" s="41"/>
      <c r="RUH45" s="41"/>
      <c r="RUI45" s="41"/>
      <c r="RUJ45" s="41"/>
      <c r="RUK45" s="41"/>
      <c r="RUL45" s="41"/>
      <c r="RUM45" s="41"/>
      <c r="RUN45" s="41"/>
      <c r="RUO45" s="41"/>
      <c r="RUP45" s="41"/>
      <c r="RUQ45" s="41"/>
      <c r="RUR45" s="41"/>
      <c r="RUS45" s="41"/>
      <c r="RUT45" s="41"/>
      <c r="RUU45" s="41"/>
      <c r="RUV45" s="41"/>
      <c r="RUW45" s="41"/>
      <c r="RUX45" s="41"/>
      <c r="RUY45" s="41"/>
      <c r="RUZ45" s="41"/>
      <c r="RVA45" s="41"/>
      <c r="RVB45" s="41"/>
      <c r="RVC45" s="41"/>
      <c r="RVD45" s="41"/>
      <c r="RVE45" s="41"/>
      <c r="RVF45" s="41"/>
      <c r="RVG45" s="41"/>
      <c r="RVH45" s="41"/>
      <c r="RVI45" s="41"/>
      <c r="RVJ45" s="41"/>
      <c r="RVK45" s="41"/>
      <c r="RVL45" s="41"/>
      <c r="RVM45" s="41"/>
      <c r="RVN45" s="41"/>
      <c r="RVO45" s="41"/>
      <c r="RVP45" s="41"/>
      <c r="RVQ45" s="41"/>
      <c r="RVR45" s="41"/>
      <c r="RVS45" s="41"/>
      <c r="RVT45" s="41"/>
      <c r="RVU45" s="41"/>
      <c r="RVV45" s="41"/>
      <c r="RVW45" s="41"/>
      <c r="RVX45" s="41"/>
      <c r="RVY45" s="41"/>
      <c r="RVZ45" s="41"/>
      <c r="RWA45" s="41"/>
      <c r="RWB45" s="41"/>
      <c r="RWC45" s="41"/>
      <c r="RWD45" s="41"/>
      <c r="RWE45" s="41"/>
      <c r="RWF45" s="41"/>
      <c r="RWG45" s="41"/>
      <c r="RWH45" s="41"/>
      <c r="RWI45" s="41"/>
      <c r="RWJ45" s="41"/>
      <c r="RWK45" s="41"/>
      <c r="RWL45" s="41"/>
      <c r="RWM45" s="41"/>
      <c r="RWN45" s="41"/>
      <c r="RWO45" s="41"/>
      <c r="RWP45" s="41"/>
      <c r="RWQ45" s="41"/>
      <c r="RWR45" s="41"/>
      <c r="RWS45" s="41"/>
      <c r="RWT45" s="41"/>
      <c r="RWU45" s="41"/>
      <c r="RWV45" s="41"/>
      <c r="RWW45" s="41"/>
      <c r="RWX45" s="41"/>
      <c r="RWY45" s="41"/>
      <c r="RWZ45" s="41"/>
      <c r="RXA45" s="41"/>
      <c r="RXB45" s="41"/>
      <c r="RXC45" s="41"/>
      <c r="RXD45" s="41"/>
      <c r="RXE45" s="41"/>
      <c r="RXF45" s="41"/>
      <c r="RXG45" s="41"/>
      <c r="RXH45" s="41"/>
      <c r="RXI45" s="41"/>
      <c r="RXJ45" s="41"/>
      <c r="RXK45" s="41"/>
      <c r="RXL45" s="41"/>
      <c r="RXM45" s="41"/>
      <c r="RXN45" s="41"/>
      <c r="RXO45" s="41"/>
      <c r="RXP45" s="41"/>
      <c r="RXQ45" s="41"/>
      <c r="RXR45" s="41"/>
      <c r="RXS45" s="41"/>
      <c r="RXT45" s="41"/>
      <c r="RXU45" s="41"/>
      <c r="RXV45" s="41"/>
      <c r="RXW45" s="41"/>
      <c r="RXX45" s="41"/>
      <c r="RXY45" s="41"/>
      <c r="RXZ45" s="41"/>
      <c r="RYA45" s="41"/>
      <c r="RYB45" s="41"/>
      <c r="RYC45" s="41"/>
      <c r="RYD45" s="41"/>
      <c r="RYE45" s="41"/>
      <c r="RYF45" s="41"/>
      <c r="RYG45" s="41"/>
      <c r="RYH45" s="41"/>
      <c r="RYI45" s="41"/>
      <c r="RYJ45" s="41"/>
      <c r="RYK45" s="41"/>
      <c r="RYL45" s="41"/>
      <c r="RYM45" s="41"/>
      <c r="RYN45" s="41"/>
      <c r="RYO45" s="41"/>
      <c r="RYP45" s="41"/>
      <c r="RYQ45" s="41"/>
      <c r="RYR45" s="41"/>
      <c r="RYS45" s="41"/>
      <c r="RYT45" s="41"/>
      <c r="RYU45" s="41"/>
      <c r="RYV45" s="41"/>
      <c r="RYW45" s="41"/>
      <c r="RYX45" s="41"/>
      <c r="RYY45" s="41"/>
      <c r="RYZ45" s="41"/>
      <c r="RZA45" s="41"/>
      <c r="RZB45" s="41"/>
      <c r="RZC45" s="41"/>
      <c r="RZD45" s="41"/>
      <c r="RZE45" s="41"/>
      <c r="RZF45" s="41"/>
      <c r="RZG45" s="41"/>
      <c r="RZH45" s="41"/>
      <c r="RZI45" s="41"/>
      <c r="RZJ45" s="41"/>
      <c r="RZK45" s="41"/>
      <c r="RZL45" s="41"/>
      <c r="RZM45" s="41"/>
      <c r="RZN45" s="41"/>
      <c r="RZO45" s="41"/>
      <c r="RZP45" s="41"/>
      <c r="RZQ45" s="41"/>
      <c r="RZR45" s="41"/>
      <c r="RZS45" s="41"/>
      <c r="RZT45" s="41"/>
      <c r="RZU45" s="41"/>
      <c r="RZV45" s="41"/>
      <c r="RZW45" s="41"/>
      <c r="RZX45" s="41"/>
      <c r="RZY45" s="41"/>
      <c r="RZZ45" s="41"/>
      <c r="SAA45" s="41"/>
      <c r="SAB45" s="41"/>
      <c r="SAC45" s="41"/>
      <c r="SAD45" s="41"/>
      <c r="SAE45" s="41"/>
      <c r="SAF45" s="41"/>
      <c r="SAG45" s="41"/>
      <c r="SAH45" s="41"/>
      <c r="SAI45" s="41"/>
      <c r="SAJ45" s="41"/>
      <c r="SAK45" s="41"/>
      <c r="SAL45" s="41"/>
      <c r="SAM45" s="41"/>
      <c r="SAN45" s="41"/>
      <c r="SAO45" s="41"/>
      <c r="SAP45" s="41"/>
      <c r="SAQ45" s="41"/>
      <c r="SAR45" s="41"/>
      <c r="SAS45" s="41"/>
      <c r="SAT45" s="41"/>
      <c r="SAU45" s="41"/>
      <c r="SAV45" s="41"/>
      <c r="SAW45" s="41"/>
      <c r="SAX45" s="41"/>
      <c r="SAY45" s="41"/>
      <c r="SAZ45" s="41"/>
      <c r="SBA45" s="41"/>
      <c r="SBB45" s="41"/>
      <c r="SBC45" s="41"/>
      <c r="SBD45" s="41"/>
      <c r="SBE45" s="41"/>
      <c r="SBF45" s="41"/>
      <c r="SBG45" s="41"/>
      <c r="SBH45" s="41"/>
      <c r="SBI45" s="41"/>
      <c r="SBJ45" s="41"/>
      <c r="SBK45" s="41"/>
      <c r="SBL45" s="41"/>
      <c r="SBM45" s="41"/>
      <c r="SBN45" s="41"/>
      <c r="SBO45" s="41"/>
      <c r="SBP45" s="41"/>
      <c r="SBQ45" s="41"/>
      <c r="SBR45" s="41"/>
      <c r="SBS45" s="41"/>
      <c r="SBT45" s="41"/>
      <c r="SBU45" s="41"/>
      <c r="SBV45" s="41"/>
      <c r="SBW45" s="41"/>
      <c r="SBX45" s="41"/>
      <c r="SBY45" s="41"/>
      <c r="SBZ45" s="41"/>
      <c r="SCA45" s="41"/>
      <c r="SCB45" s="41"/>
      <c r="SCC45" s="41"/>
      <c r="SCD45" s="41"/>
      <c r="SCE45" s="41"/>
      <c r="SCF45" s="41"/>
      <c r="SCG45" s="41"/>
      <c r="SCH45" s="41"/>
      <c r="SCI45" s="41"/>
      <c r="SCJ45" s="41"/>
      <c r="SCK45" s="41"/>
      <c r="SCL45" s="41"/>
      <c r="SCM45" s="41"/>
      <c r="SCN45" s="41"/>
      <c r="SCO45" s="41"/>
      <c r="SCP45" s="41"/>
      <c r="SCQ45" s="41"/>
      <c r="SCR45" s="41"/>
      <c r="SCS45" s="41"/>
      <c r="SCT45" s="41"/>
      <c r="SCU45" s="41"/>
      <c r="SCV45" s="41"/>
      <c r="SCW45" s="41"/>
      <c r="SCX45" s="41"/>
      <c r="SCY45" s="41"/>
      <c r="SCZ45" s="41"/>
      <c r="SDA45" s="41"/>
      <c r="SDB45" s="41"/>
      <c r="SDC45" s="41"/>
      <c r="SDD45" s="41"/>
      <c r="SDE45" s="41"/>
      <c r="SDF45" s="41"/>
      <c r="SDG45" s="41"/>
      <c r="SDH45" s="41"/>
      <c r="SDI45" s="41"/>
      <c r="SDJ45" s="41"/>
      <c r="SDK45" s="41"/>
      <c r="SDL45" s="41"/>
      <c r="SDM45" s="41"/>
      <c r="SDN45" s="41"/>
      <c r="SDO45" s="41"/>
      <c r="SDP45" s="41"/>
      <c r="SDQ45" s="41"/>
      <c r="SDR45" s="41"/>
      <c r="SDS45" s="41"/>
      <c r="SDT45" s="41"/>
      <c r="SDU45" s="41"/>
      <c r="SDV45" s="41"/>
      <c r="SDW45" s="41"/>
      <c r="SDX45" s="41"/>
      <c r="SDY45" s="41"/>
      <c r="SDZ45" s="41"/>
      <c r="SEA45" s="41"/>
      <c r="SEB45" s="41"/>
      <c r="SEC45" s="41"/>
      <c r="SED45" s="41"/>
      <c r="SEE45" s="41"/>
      <c r="SEF45" s="41"/>
      <c r="SEG45" s="41"/>
      <c r="SEH45" s="41"/>
      <c r="SEI45" s="41"/>
      <c r="SEJ45" s="41"/>
      <c r="SEK45" s="41"/>
      <c r="SEL45" s="41"/>
      <c r="SEM45" s="41"/>
      <c r="SEN45" s="41"/>
      <c r="SEO45" s="41"/>
      <c r="SEP45" s="41"/>
      <c r="SEQ45" s="41"/>
      <c r="SER45" s="41"/>
      <c r="SES45" s="41"/>
      <c r="SET45" s="41"/>
      <c r="SEU45" s="41"/>
      <c r="SEV45" s="41"/>
      <c r="SEW45" s="41"/>
      <c r="SEX45" s="41"/>
      <c r="SEY45" s="41"/>
      <c r="SEZ45" s="41"/>
      <c r="SFA45" s="41"/>
      <c r="SFB45" s="41"/>
      <c r="SFC45" s="41"/>
      <c r="SFD45" s="41"/>
      <c r="SFE45" s="41"/>
      <c r="SFF45" s="41"/>
      <c r="SFG45" s="41"/>
      <c r="SFH45" s="41"/>
      <c r="SFI45" s="41"/>
      <c r="SFJ45" s="41"/>
      <c r="SFK45" s="41"/>
      <c r="SFL45" s="41"/>
      <c r="SFM45" s="41"/>
      <c r="SFN45" s="41"/>
      <c r="SFO45" s="41"/>
      <c r="SFP45" s="41"/>
      <c r="SFQ45" s="41"/>
      <c r="SFR45" s="41"/>
      <c r="SFS45" s="41"/>
      <c r="SFT45" s="41"/>
      <c r="SFU45" s="41"/>
      <c r="SFV45" s="41"/>
      <c r="SFW45" s="41"/>
      <c r="SFX45" s="41"/>
      <c r="SFY45" s="41"/>
      <c r="SFZ45" s="41"/>
      <c r="SGA45" s="41"/>
      <c r="SGB45" s="41"/>
      <c r="SGC45" s="41"/>
      <c r="SGD45" s="41"/>
      <c r="SGE45" s="41"/>
      <c r="SGF45" s="41"/>
      <c r="SGG45" s="41"/>
      <c r="SGH45" s="41"/>
      <c r="SGI45" s="41"/>
      <c r="SGJ45" s="41"/>
      <c r="SGK45" s="41"/>
      <c r="SGL45" s="41"/>
      <c r="SGM45" s="41"/>
      <c r="SGN45" s="41"/>
      <c r="SGO45" s="41"/>
      <c r="SGP45" s="41"/>
      <c r="SGQ45" s="41"/>
      <c r="SGR45" s="41"/>
      <c r="SGS45" s="41"/>
      <c r="SGT45" s="41"/>
      <c r="SGU45" s="41"/>
      <c r="SGV45" s="41"/>
      <c r="SGW45" s="41"/>
      <c r="SGX45" s="41"/>
      <c r="SGY45" s="41"/>
      <c r="SGZ45" s="41"/>
      <c r="SHA45" s="41"/>
      <c r="SHB45" s="41"/>
      <c r="SHC45" s="41"/>
      <c r="SHD45" s="41"/>
      <c r="SHE45" s="41"/>
      <c r="SHF45" s="41"/>
      <c r="SHG45" s="41"/>
      <c r="SHH45" s="41"/>
      <c r="SHI45" s="41"/>
      <c r="SHJ45" s="41"/>
      <c r="SHK45" s="41"/>
      <c r="SHL45" s="41"/>
      <c r="SHM45" s="41"/>
      <c r="SHN45" s="41"/>
      <c r="SHO45" s="41"/>
      <c r="SHP45" s="41"/>
      <c r="SHQ45" s="41"/>
      <c r="SHR45" s="41"/>
      <c r="SHS45" s="41"/>
      <c r="SHT45" s="41"/>
      <c r="SHU45" s="41"/>
      <c r="SHV45" s="41"/>
      <c r="SHW45" s="41"/>
      <c r="SHX45" s="41"/>
      <c r="SHY45" s="41"/>
      <c r="SHZ45" s="41"/>
      <c r="SIA45" s="41"/>
      <c r="SIB45" s="41"/>
      <c r="SIC45" s="41"/>
      <c r="SID45" s="41"/>
      <c r="SIE45" s="41"/>
      <c r="SIF45" s="41"/>
      <c r="SIG45" s="41"/>
      <c r="SIH45" s="41"/>
      <c r="SII45" s="41"/>
      <c r="SIJ45" s="41"/>
      <c r="SIK45" s="41"/>
      <c r="SIL45" s="41"/>
      <c r="SIM45" s="41"/>
      <c r="SIN45" s="41"/>
      <c r="SIO45" s="41"/>
      <c r="SIP45" s="41"/>
      <c r="SIQ45" s="41"/>
      <c r="SIR45" s="41"/>
      <c r="SIS45" s="41"/>
      <c r="SIT45" s="41"/>
      <c r="SIU45" s="41"/>
      <c r="SIV45" s="41"/>
      <c r="SIW45" s="41"/>
      <c r="SIX45" s="41"/>
      <c r="SIY45" s="41"/>
      <c r="SIZ45" s="41"/>
      <c r="SJA45" s="41"/>
      <c r="SJB45" s="41"/>
      <c r="SJC45" s="41"/>
      <c r="SJD45" s="41"/>
      <c r="SJE45" s="41"/>
      <c r="SJF45" s="41"/>
      <c r="SJG45" s="41"/>
      <c r="SJH45" s="41"/>
      <c r="SJI45" s="41"/>
      <c r="SJJ45" s="41"/>
      <c r="SJK45" s="41"/>
      <c r="SJL45" s="41"/>
      <c r="SJM45" s="41"/>
      <c r="SJN45" s="41"/>
      <c r="SJO45" s="41"/>
      <c r="SJP45" s="41"/>
      <c r="SJQ45" s="41"/>
      <c r="SJR45" s="41"/>
      <c r="SJS45" s="41"/>
      <c r="SJT45" s="41"/>
      <c r="SJU45" s="41"/>
      <c r="SJV45" s="41"/>
      <c r="SJW45" s="41"/>
      <c r="SJX45" s="41"/>
      <c r="SJY45" s="41"/>
      <c r="SJZ45" s="41"/>
      <c r="SKA45" s="41"/>
      <c r="SKB45" s="41"/>
      <c r="SKC45" s="41"/>
      <c r="SKD45" s="41"/>
      <c r="SKE45" s="41"/>
      <c r="SKF45" s="41"/>
      <c r="SKG45" s="41"/>
      <c r="SKH45" s="41"/>
      <c r="SKI45" s="41"/>
      <c r="SKJ45" s="41"/>
      <c r="SKK45" s="41"/>
      <c r="SKL45" s="41"/>
      <c r="SKM45" s="41"/>
      <c r="SKN45" s="41"/>
      <c r="SKO45" s="41"/>
      <c r="SKP45" s="41"/>
      <c r="SKQ45" s="41"/>
      <c r="SKR45" s="41"/>
      <c r="SKS45" s="41"/>
      <c r="SKT45" s="41"/>
      <c r="SKU45" s="41"/>
      <c r="SKV45" s="41"/>
      <c r="SKW45" s="41"/>
      <c r="SKX45" s="41"/>
      <c r="SKY45" s="41"/>
      <c r="SKZ45" s="41"/>
      <c r="SLA45" s="41"/>
      <c r="SLB45" s="41"/>
      <c r="SLC45" s="41"/>
      <c r="SLD45" s="41"/>
      <c r="SLE45" s="41"/>
      <c r="SLF45" s="41"/>
      <c r="SLG45" s="41"/>
      <c r="SLH45" s="41"/>
      <c r="SLI45" s="41"/>
      <c r="SLJ45" s="41"/>
      <c r="SLK45" s="41"/>
      <c r="SLL45" s="41"/>
      <c r="SLM45" s="41"/>
      <c r="SLN45" s="41"/>
      <c r="SLO45" s="41"/>
      <c r="SLP45" s="41"/>
      <c r="SLQ45" s="41"/>
      <c r="SLR45" s="41"/>
      <c r="SLS45" s="41"/>
      <c r="SLT45" s="41"/>
      <c r="SLU45" s="41"/>
      <c r="SLV45" s="41"/>
      <c r="SLW45" s="41"/>
      <c r="SLX45" s="41"/>
      <c r="SLY45" s="41"/>
      <c r="SLZ45" s="41"/>
      <c r="SMA45" s="41"/>
      <c r="SMB45" s="41"/>
      <c r="SMC45" s="41"/>
      <c r="SMD45" s="41"/>
      <c r="SME45" s="41"/>
      <c r="SMF45" s="41"/>
      <c r="SMG45" s="41"/>
      <c r="SMH45" s="41"/>
      <c r="SMI45" s="41"/>
      <c r="SMJ45" s="41"/>
      <c r="SMK45" s="41"/>
      <c r="SML45" s="41"/>
      <c r="SMM45" s="41"/>
      <c r="SMN45" s="41"/>
      <c r="SMO45" s="41"/>
      <c r="SMP45" s="41"/>
      <c r="SMQ45" s="41"/>
      <c r="SMR45" s="41"/>
      <c r="SMS45" s="41"/>
      <c r="SMT45" s="41"/>
      <c r="SMU45" s="41"/>
      <c r="SMV45" s="41"/>
      <c r="SMW45" s="41"/>
      <c r="SMX45" s="41"/>
      <c r="SMY45" s="41"/>
      <c r="SMZ45" s="41"/>
      <c r="SNA45" s="41"/>
      <c r="SNB45" s="41"/>
      <c r="SNC45" s="41"/>
      <c r="SND45" s="41"/>
      <c r="SNE45" s="41"/>
      <c r="SNF45" s="41"/>
      <c r="SNG45" s="41"/>
      <c r="SNH45" s="41"/>
      <c r="SNI45" s="41"/>
      <c r="SNJ45" s="41"/>
      <c r="SNK45" s="41"/>
      <c r="SNL45" s="41"/>
      <c r="SNM45" s="41"/>
      <c r="SNN45" s="41"/>
      <c r="SNO45" s="41"/>
      <c r="SNP45" s="41"/>
      <c r="SNQ45" s="41"/>
      <c r="SNR45" s="41"/>
      <c r="SNS45" s="41"/>
      <c r="SNT45" s="41"/>
      <c r="SNU45" s="41"/>
      <c r="SNV45" s="41"/>
      <c r="SNW45" s="41"/>
      <c r="SNX45" s="41"/>
      <c r="SNY45" s="41"/>
      <c r="SNZ45" s="41"/>
      <c r="SOA45" s="41"/>
      <c r="SOB45" s="41"/>
      <c r="SOC45" s="41"/>
      <c r="SOD45" s="41"/>
      <c r="SOE45" s="41"/>
      <c r="SOF45" s="41"/>
      <c r="SOG45" s="41"/>
      <c r="SOH45" s="41"/>
      <c r="SOI45" s="41"/>
      <c r="SOJ45" s="41"/>
      <c r="SOK45" s="41"/>
      <c r="SOL45" s="41"/>
      <c r="SOM45" s="41"/>
      <c r="SON45" s="41"/>
      <c r="SOO45" s="41"/>
      <c r="SOP45" s="41"/>
      <c r="SOQ45" s="41"/>
      <c r="SOR45" s="41"/>
      <c r="SOS45" s="41"/>
      <c r="SOT45" s="41"/>
      <c r="SOU45" s="41"/>
      <c r="SOV45" s="41"/>
      <c r="SOW45" s="41"/>
      <c r="SOX45" s="41"/>
      <c r="SOY45" s="41"/>
      <c r="SOZ45" s="41"/>
      <c r="SPA45" s="41"/>
      <c r="SPB45" s="41"/>
      <c r="SPC45" s="41"/>
      <c r="SPD45" s="41"/>
      <c r="SPE45" s="41"/>
      <c r="SPF45" s="41"/>
      <c r="SPG45" s="41"/>
      <c r="SPH45" s="41"/>
      <c r="SPI45" s="41"/>
      <c r="SPJ45" s="41"/>
      <c r="SPK45" s="41"/>
      <c r="SPL45" s="41"/>
      <c r="SPM45" s="41"/>
      <c r="SPN45" s="41"/>
      <c r="SPO45" s="41"/>
      <c r="SPP45" s="41"/>
      <c r="SPQ45" s="41"/>
      <c r="SPR45" s="41"/>
      <c r="SPS45" s="41"/>
      <c r="SPT45" s="41"/>
      <c r="SPU45" s="41"/>
      <c r="SPV45" s="41"/>
      <c r="SPW45" s="41"/>
      <c r="SPX45" s="41"/>
      <c r="SPY45" s="41"/>
      <c r="SPZ45" s="41"/>
      <c r="SQA45" s="41"/>
      <c r="SQB45" s="41"/>
      <c r="SQC45" s="41"/>
      <c r="SQD45" s="41"/>
      <c r="SQE45" s="41"/>
      <c r="SQF45" s="41"/>
      <c r="SQG45" s="41"/>
      <c r="SQH45" s="41"/>
      <c r="SQI45" s="41"/>
      <c r="SQJ45" s="41"/>
      <c r="SQK45" s="41"/>
      <c r="SQL45" s="41"/>
      <c r="SQM45" s="41"/>
      <c r="SQN45" s="41"/>
      <c r="SQO45" s="41"/>
      <c r="SQP45" s="41"/>
      <c r="SQQ45" s="41"/>
      <c r="SQR45" s="41"/>
      <c r="SQS45" s="41"/>
      <c r="SQT45" s="41"/>
      <c r="SQU45" s="41"/>
      <c r="SQV45" s="41"/>
      <c r="SQW45" s="41"/>
      <c r="SQX45" s="41"/>
      <c r="SQY45" s="41"/>
      <c r="SQZ45" s="41"/>
      <c r="SRA45" s="41"/>
      <c r="SRB45" s="41"/>
      <c r="SRC45" s="41"/>
      <c r="SRD45" s="41"/>
      <c r="SRE45" s="41"/>
      <c r="SRF45" s="41"/>
      <c r="SRG45" s="41"/>
      <c r="SRH45" s="41"/>
      <c r="SRI45" s="41"/>
      <c r="SRJ45" s="41"/>
      <c r="SRK45" s="41"/>
      <c r="SRL45" s="41"/>
      <c r="SRM45" s="41"/>
      <c r="SRN45" s="41"/>
      <c r="SRO45" s="41"/>
      <c r="SRP45" s="41"/>
      <c r="SRQ45" s="41"/>
      <c r="SRR45" s="41"/>
      <c r="SRS45" s="41"/>
      <c r="SRT45" s="41"/>
      <c r="SRU45" s="41"/>
      <c r="SRV45" s="41"/>
      <c r="SRW45" s="41"/>
      <c r="SRX45" s="41"/>
      <c r="SRY45" s="41"/>
      <c r="SRZ45" s="41"/>
      <c r="SSA45" s="41"/>
      <c r="SSB45" s="41"/>
      <c r="SSC45" s="41"/>
      <c r="SSD45" s="41"/>
      <c r="SSE45" s="41"/>
      <c r="SSF45" s="41"/>
      <c r="SSG45" s="41"/>
      <c r="SSH45" s="41"/>
      <c r="SSI45" s="41"/>
      <c r="SSJ45" s="41"/>
      <c r="SSK45" s="41"/>
      <c r="SSL45" s="41"/>
      <c r="SSM45" s="41"/>
      <c r="SSN45" s="41"/>
      <c r="SSO45" s="41"/>
      <c r="SSP45" s="41"/>
      <c r="SSQ45" s="41"/>
      <c r="SSR45" s="41"/>
      <c r="SSS45" s="41"/>
      <c r="SST45" s="41"/>
      <c r="SSU45" s="41"/>
      <c r="SSV45" s="41"/>
      <c r="SSW45" s="41"/>
      <c r="SSX45" s="41"/>
      <c r="SSY45" s="41"/>
      <c r="SSZ45" s="41"/>
      <c r="STA45" s="41"/>
      <c r="STB45" s="41"/>
      <c r="STC45" s="41"/>
      <c r="STD45" s="41"/>
      <c r="STE45" s="41"/>
      <c r="STF45" s="41"/>
      <c r="STG45" s="41"/>
      <c r="STH45" s="41"/>
      <c r="STI45" s="41"/>
      <c r="STJ45" s="41"/>
      <c r="STK45" s="41"/>
      <c r="STL45" s="41"/>
      <c r="STM45" s="41"/>
      <c r="STN45" s="41"/>
      <c r="STO45" s="41"/>
      <c r="STP45" s="41"/>
      <c r="STQ45" s="41"/>
      <c r="STR45" s="41"/>
      <c r="STS45" s="41"/>
      <c r="STT45" s="41"/>
      <c r="STU45" s="41"/>
      <c r="STV45" s="41"/>
      <c r="STW45" s="41"/>
      <c r="STX45" s="41"/>
      <c r="STY45" s="41"/>
      <c r="STZ45" s="41"/>
      <c r="SUA45" s="41"/>
      <c r="SUB45" s="41"/>
      <c r="SUC45" s="41"/>
      <c r="SUD45" s="41"/>
      <c r="SUE45" s="41"/>
      <c r="SUF45" s="41"/>
      <c r="SUG45" s="41"/>
      <c r="SUH45" s="41"/>
      <c r="SUI45" s="41"/>
      <c r="SUJ45" s="41"/>
      <c r="SUK45" s="41"/>
      <c r="SUL45" s="41"/>
      <c r="SUM45" s="41"/>
      <c r="SUN45" s="41"/>
      <c r="SUO45" s="41"/>
      <c r="SUP45" s="41"/>
      <c r="SUQ45" s="41"/>
      <c r="SUR45" s="41"/>
      <c r="SUS45" s="41"/>
      <c r="SUT45" s="41"/>
      <c r="SUU45" s="41"/>
      <c r="SUV45" s="41"/>
      <c r="SUW45" s="41"/>
      <c r="SUX45" s="41"/>
      <c r="SUY45" s="41"/>
      <c r="SUZ45" s="41"/>
      <c r="SVA45" s="41"/>
      <c r="SVB45" s="41"/>
      <c r="SVC45" s="41"/>
      <c r="SVD45" s="41"/>
      <c r="SVE45" s="41"/>
      <c r="SVF45" s="41"/>
      <c r="SVG45" s="41"/>
      <c r="SVH45" s="41"/>
      <c r="SVI45" s="41"/>
      <c r="SVJ45" s="41"/>
      <c r="SVK45" s="41"/>
      <c r="SVL45" s="41"/>
      <c r="SVM45" s="41"/>
      <c r="SVN45" s="41"/>
      <c r="SVO45" s="41"/>
      <c r="SVP45" s="41"/>
      <c r="SVQ45" s="41"/>
      <c r="SVR45" s="41"/>
      <c r="SVS45" s="41"/>
      <c r="SVT45" s="41"/>
      <c r="SVU45" s="41"/>
      <c r="SVV45" s="41"/>
      <c r="SVW45" s="41"/>
      <c r="SVX45" s="41"/>
      <c r="SVY45" s="41"/>
      <c r="SVZ45" s="41"/>
      <c r="SWA45" s="41"/>
      <c r="SWB45" s="41"/>
      <c r="SWC45" s="41"/>
      <c r="SWD45" s="41"/>
      <c r="SWE45" s="41"/>
      <c r="SWF45" s="41"/>
      <c r="SWG45" s="41"/>
      <c r="SWH45" s="41"/>
      <c r="SWI45" s="41"/>
      <c r="SWJ45" s="41"/>
      <c r="SWK45" s="41"/>
      <c r="SWL45" s="41"/>
      <c r="SWM45" s="41"/>
      <c r="SWN45" s="41"/>
      <c r="SWO45" s="41"/>
      <c r="SWP45" s="41"/>
      <c r="SWQ45" s="41"/>
      <c r="SWR45" s="41"/>
      <c r="SWS45" s="41"/>
      <c r="SWT45" s="41"/>
      <c r="SWU45" s="41"/>
      <c r="SWV45" s="41"/>
      <c r="SWW45" s="41"/>
      <c r="SWX45" s="41"/>
      <c r="SWY45" s="41"/>
      <c r="SWZ45" s="41"/>
      <c r="SXA45" s="41"/>
      <c r="SXB45" s="41"/>
      <c r="SXC45" s="41"/>
      <c r="SXD45" s="41"/>
      <c r="SXE45" s="41"/>
      <c r="SXF45" s="41"/>
      <c r="SXG45" s="41"/>
      <c r="SXH45" s="41"/>
      <c r="SXI45" s="41"/>
      <c r="SXJ45" s="41"/>
      <c r="SXK45" s="41"/>
      <c r="SXL45" s="41"/>
      <c r="SXM45" s="41"/>
      <c r="SXN45" s="41"/>
      <c r="SXO45" s="41"/>
      <c r="SXP45" s="41"/>
      <c r="SXQ45" s="41"/>
      <c r="SXR45" s="41"/>
      <c r="SXS45" s="41"/>
      <c r="SXT45" s="41"/>
      <c r="SXU45" s="41"/>
      <c r="SXV45" s="41"/>
      <c r="SXW45" s="41"/>
      <c r="SXX45" s="41"/>
      <c r="SXY45" s="41"/>
      <c r="SXZ45" s="41"/>
      <c r="SYA45" s="41"/>
      <c r="SYB45" s="41"/>
      <c r="SYC45" s="41"/>
      <c r="SYD45" s="41"/>
      <c r="SYE45" s="41"/>
      <c r="SYF45" s="41"/>
      <c r="SYG45" s="41"/>
      <c r="SYH45" s="41"/>
      <c r="SYI45" s="41"/>
      <c r="SYJ45" s="41"/>
      <c r="SYK45" s="41"/>
      <c r="SYL45" s="41"/>
      <c r="SYM45" s="41"/>
      <c r="SYN45" s="41"/>
      <c r="SYO45" s="41"/>
      <c r="SYP45" s="41"/>
      <c r="SYQ45" s="41"/>
      <c r="SYR45" s="41"/>
      <c r="SYS45" s="41"/>
      <c r="SYT45" s="41"/>
      <c r="SYU45" s="41"/>
      <c r="SYV45" s="41"/>
      <c r="SYW45" s="41"/>
      <c r="SYX45" s="41"/>
      <c r="SYY45" s="41"/>
      <c r="SYZ45" s="41"/>
      <c r="SZA45" s="41"/>
      <c r="SZB45" s="41"/>
      <c r="SZC45" s="41"/>
      <c r="SZD45" s="41"/>
      <c r="SZE45" s="41"/>
      <c r="SZF45" s="41"/>
      <c r="SZG45" s="41"/>
      <c r="SZH45" s="41"/>
      <c r="SZI45" s="41"/>
      <c r="SZJ45" s="41"/>
      <c r="SZK45" s="41"/>
      <c r="SZL45" s="41"/>
      <c r="SZM45" s="41"/>
      <c r="SZN45" s="41"/>
      <c r="SZO45" s="41"/>
      <c r="SZP45" s="41"/>
      <c r="SZQ45" s="41"/>
      <c r="SZR45" s="41"/>
      <c r="SZS45" s="41"/>
      <c r="SZT45" s="41"/>
      <c r="SZU45" s="41"/>
      <c r="SZV45" s="41"/>
      <c r="SZW45" s="41"/>
      <c r="SZX45" s="41"/>
      <c r="SZY45" s="41"/>
      <c r="SZZ45" s="41"/>
      <c r="TAA45" s="41"/>
      <c r="TAB45" s="41"/>
      <c r="TAC45" s="41"/>
      <c r="TAD45" s="41"/>
      <c r="TAE45" s="41"/>
      <c r="TAF45" s="41"/>
      <c r="TAG45" s="41"/>
      <c r="TAH45" s="41"/>
      <c r="TAI45" s="41"/>
      <c r="TAJ45" s="41"/>
      <c r="TAK45" s="41"/>
      <c r="TAL45" s="41"/>
      <c r="TAM45" s="41"/>
      <c r="TAN45" s="41"/>
      <c r="TAO45" s="41"/>
      <c r="TAP45" s="41"/>
      <c r="TAQ45" s="41"/>
      <c r="TAR45" s="41"/>
      <c r="TAS45" s="41"/>
      <c r="TAT45" s="41"/>
      <c r="TAU45" s="41"/>
      <c r="TAV45" s="41"/>
      <c r="TAW45" s="41"/>
      <c r="TAX45" s="41"/>
      <c r="TAY45" s="41"/>
      <c r="TAZ45" s="41"/>
      <c r="TBA45" s="41"/>
      <c r="TBB45" s="41"/>
      <c r="TBC45" s="41"/>
      <c r="TBD45" s="41"/>
      <c r="TBE45" s="41"/>
      <c r="TBF45" s="41"/>
      <c r="TBG45" s="41"/>
      <c r="TBH45" s="41"/>
      <c r="TBI45" s="41"/>
      <c r="TBJ45" s="41"/>
      <c r="TBK45" s="41"/>
      <c r="TBL45" s="41"/>
      <c r="TBM45" s="41"/>
      <c r="TBN45" s="41"/>
      <c r="TBO45" s="41"/>
      <c r="TBP45" s="41"/>
      <c r="TBQ45" s="41"/>
      <c r="TBR45" s="41"/>
      <c r="TBS45" s="41"/>
      <c r="TBT45" s="41"/>
      <c r="TBU45" s="41"/>
      <c r="TBV45" s="41"/>
      <c r="TBW45" s="41"/>
      <c r="TBX45" s="41"/>
      <c r="TBY45" s="41"/>
      <c r="TBZ45" s="41"/>
      <c r="TCA45" s="41"/>
      <c r="TCB45" s="41"/>
      <c r="TCC45" s="41"/>
      <c r="TCD45" s="41"/>
      <c r="TCE45" s="41"/>
      <c r="TCF45" s="41"/>
      <c r="TCG45" s="41"/>
      <c r="TCH45" s="41"/>
      <c r="TCI45" s="41"/>
      <c r="TCJ45" s="41"/>
      <c r="TCK45" s="41"/>
      <c r="TCL45" s="41"/>
      <c r="TCM45" s="41"/>
      <c r="TCN45" s="41"/>
      <c r="TCO45" s="41"/>
      <c r="TCP45" s="41"/>
      <c r="TCQ45" s="41"/>
      <c r="TCR45" s="41"/>
      <c r="TCS45" s="41"/>
      <c r="TCT45" s="41"/>
      <c r="TCU45" s="41"/>
      <c r="TCV45" s="41"/>
      <c r="TCW45" s="41"/>
      <c r="TCX45" s="41"/>
      <c r="TCY45" s="41"/>
      <c r="TCZ45" s="41"/>
      <c r="TDA45" s="41"/>
      <c r="TDB45" s="41"/>
      <c r="TDC45" s="41"/>
      <c r="TDD45" s="41"/>
      <c r="TDE45" s="41"/>
      <c r="TDF45" s="41"/>
      <c r="TDG45" s="41"/>
      <c r="TDH45" s="41"/>
      <c r="TDI45" s="41"/>
      <c r="TDJ45" s="41"/>
      <c r="TDK45" s="41"/>
      <c r="TDL45" s="41"/>
      <c r="TDM45" s="41"/>
      <c r="TDN45" s="41"/>
      <c r="TDO45" s="41"/>
      <c r="TDP45" s="41"/>
      <c r="TDQ45" s="41"/>
      <c r="TDR45" s="41"/>
      <c r="TDS45" s="41"/>
      <c r="TDT45" s="41"/>
      <c r="TDU45" s="41"/>
      <c r="TDV45" s="41"/>
      <c r="TDW45" s="41"/>
      <c r="TDX45" s="41"/>
      <c r="TDY45" s="41"/>
      <c r="TDZ45" s="41"/>
      <c r="TEA45" s="41"/>
      <c r="TEB45" s="41"/>
      <c r="TEC45" s="41"/>
      <c r="TED45" s="41"/>
      <c r="TEE45" s="41"/>
      <c r="TEF45" s="41"/>
      <c r="TEG45" s="41"/>
      <c r="TEH45" s="41"/>
      <c r="TEI45" s="41"/>
      <c r="TEJ45" s="41"/>
      <c r="TEK45" s="41"/>
      <c r="TEL45" s="41"/>
      <c r="TEM45" s="41"/>
      <c r="TEN45" s="41"/>
      <c r="TEO45" s="41"/>
      <c r="TEP45" s="41"/>
      <c r="TEQ45" s="41"/>
      <c r="TER45" s="41"/>
      <c r="TES45" s="41"/>
      <c r="TET45" s="41"/>
      <c r="TEU45" s="41"/>
      <c r="TEV45" s="41"/>
      <c r="TEW45" s="41"/>
      <c r="TEX45" s="41"/>
      <c r="TEY45" s="41"/>
      <c r="TEZ45" s="41"/>
      <c r="TFA45" s="41"/>
      <c r="TFB45" s="41"/>
      <c r="TFC45" s="41"/>
      <c r="TFD45" s="41"/>
      <c r="TFE45" s="41"/>
      <c r="TFF45" s="41"/>
      <c r="TFG45" s="41"/>
      <c r="TFH45" s="41"/>
      <c r="TFI45" s="41"/>
      <c r="TFJ45" s="41"/>
      <c r="TFK45" s="41"/>
      <c r="TFL45" s="41"/>
      <c r="TFM45" s="41"/>
      <c r="TFN45" s="41"/>
      <c r="TFO45" s="41"/>
      <c r="TFP45" s="41"/>
      <c r="TFQ45" s="41"/>
      <c r="TFR45" s="41"/>
      <c r="TFS45" s="41"/>
      <c r="TFT45" s="41"/>
      <c r="TFU45" s="41"/>
      <c r="TFV45" s="41"/>
      <c r="TFW45" s="41"/>
      <c r="TFX45" s="41"/>
      <c r="TFY45" s="41"/>
      <c r="TFZ45" s="41"/>
      <c r="TGA45" s="41"/>
      <c r="TGB45" s="41"/>
      <c r="TGC45" s="41"/>
      <c r="TGD45" s="41"/>
      <c r="TGE45" s="41"/>
      <c r="TGF45" s="41"/>
      <c r="TGG45" s="41"/>
      <c r="TGH45" s="41"/>
      <c r="TGI45" s="41"/>
      <c r="TGJ45" s="41"/>
      <c r="TGK45" s="41"/>
      <c r="TGL45" s="41"/>
      <c r="TGM45" s="41"/>
      <c r="TGN45" s="41"/>
      <c r="TGO45" s="41"/>
      <c r="TGP45" s="41"/>
      <c r="TGQ45" s="41"/>
      <c r="TGR45" s="41"/>
      <c r="TGS45" s="41"/>
      <c r="TGT45" s="41"/>
      <c r="TGU45" s="41"/>
      <c r="TGV45" s="41"/>
      <c r="TGW45" s="41"/>
      <c r="TGX45" s="41"/>
      <c r="TGY45" s="41"/>
      <c r="TGZ45" s="41"/>
      <c r="THA45" s="41"/>
      <c r="THB45" s="41"/>
      <c r="THC45" s="41"/>
      <c r="THD45" s="41"/>
      <c r="THE45" s="41"/>
      <c r="THF45" s="41"/>
      <c r="THG45" s="41"/>
      <c r="THH45" s="41"/>
      <c r="THI45" s="41"/>
      <c r="THJ45" s="41"/>
      <c r="THK45" s="41"/>
      <c r="THL45" s="41"/>
      <c r="THM45" s="41"/>
      <c r="THN45" s="41"/>
      <c r="THO45" s="41"/>
      <c r="THP45" s="41"/>
      <c r="THQ45" s="41"/>
      <c r="THR45" s="41"/>
      <c r="THS45" s="41"/>
      <c r="THT45" s="41"/>
      <c r="THU45" s="41"/>
      <c r="THV45" s="41"/>
      <c r="THW45" s="41"/>
      <c r="THX45" s="41"/>
      <c r="THY45" s="41"/>
      <c r="THZ45" s="41"/>
      <c r="TIA45" s="41"/>
      <c r="TIB45" s="41"/>
      <c r="TIC45" s="41"/>
      <c r="TID45" s="41"/>
      <c r="TIE45" s="41"/>
      <c r="TIF45" s="41"/>
      <c r="TIG45" s="41"/>
      <c r="TIH45" s="41"/>
      <c r="TII45" s="41"/>
      <c r="TIJ45" s="41"/>
      <c r="TIK45" s="41"/>
      <c r="TIL45" s="41"/>
      <c r="TIM45" s="41"/>
      <c r="TIN45" s="41"/>
      <c r="TIO45" s="41"/>
      <c r="TIP45" s="41"/>
      <c r="TIQ45" s="41"/>
      <c r="TIR45" s="41"/>
      <c r="TIS45" s="41"/>
      <c r="TIT45" s="41"/>
      <c r="TIU45" s="41"/>
      <c r="TIV45" s="41"/>
      <c r="TIW45" s="41"/>
      <c r="TIX45" s="41"/>
      <c r="TIY45" s="41"/>
      <c r="TIZ45" s="41"/>
      <c r="TJA45" s="41"/>
      <c r="TJB45" s="41"/>
      <c r="TJC45" s="41"/>
      <c r="TJD45" s="41"/>
      <c r="TJE45" s="41"/>
      <c r="TJF45" s="41"/>
      <c r="TJG45" s="41"/>
      <c r="TJH45" s="41"/>
      <c r="TJI45" s="41"/>
      <c r="TJJ45" s="41"/>
      <c r="TJK45" s="41"/>
      <c r="TJL45" s="41"/>
      <c r="TJM45" s="41"/>
      <c r="TJN45" s="41"/>
      <c r="TJO45" s="41"/>
      <c r="TJP45" s="41"/>
      <c r="TJQ45" s="41"/>
      <c r="TJR45" s="41"/>
      <c r="TJS45" s="41"/>
      <c r="TJT45" s="41"/>
      <c r="TJU45" s="41"/>
      <c r="TJV45" s="41"/>
      <c r="TJW45" s="41"/>
      <c r="TJX45" s="41"/>
      <c r="TJY45" s="41"/>
      <c r="TJZ45" s="41"/>
      <c r="TKA45" s="41"/>
      <c r="TKB45" s="41"/>
      <c r="TKC45" s="41"/>
      <c r="TKD45" s="41"/>
      <c r="TKE45" s="41"/>
      <c r="TKF45" s="41"/>
      <c r="TKG45" s="41"/>
      <c r="TKH45" s="41"/>
      <c r="TKI45" s="41"/>
      <c r="TKJ45" s="41"/>
      <c r="TKK45" s="41"/>
      <c r="TKL45" s="41"/>
      <c r="TKM45" s="41"/>
      <c r="TKN45" s="41"/>
      <c r="TKO45" s="41"/>
      <c r="TKP45" s="41"/>
      <c r="TKQ45" s="41"/>
      <c r="TKR45" s="41"/>
      <c r="TKS45" s="41"/>
      <c r="TKT45" s="41"/>
      <c r="TKU45" s="41"/>
      <c r="TKV45" s="41"/>
      <c r="TKW45" s="41"/>
      <c r="TKX45" s="41"/>
      <c r="TKY45" s="41"/>
      <c r="TKZ45" s="41"/>
      <c r="TLA45" s="41"/>
      <c r="TLB45" s="41"/>
      <c r="TLC45" s="41"/>
      <c r="TLD45" s="41"/>
      <c r="TLE45" s="41"/>
      <c r="TLF45" s="41"/>
      <c r="TLG45" s="41"/>
      <c r="TLH45" s="41"/>
      <c r="TLI45" s="41"/>
      <c r="TLJ45" s="41"/>
      <c r="TLK45" s="41"/>
      <c r="TLL45" s="41"/>
      <c r="TLM45" s="41"/>
      <c r="TLN45" s="41"/>
      <c r="TLO45" s="41"/>
      <c r="TLP45" s="41"/>
      <c r="TLQ45" s="41"/>
      <c r="TLR45" s="41"/>
      <c r="TLS45" s="41"/>
      <c r="TLT45" s="41"/>
      <c r="TLU45" s="41"/>
      <c r="TLV45" s="41"/>
      <c r="TLW45" s="41"/>
      <c r="TLX45" s="41"/>
      <c r="TLY45" s="41"/>
      <c r="TLZ45" s="41"/>
      <c r="TMA45" s="41"/>
      <c r="TMB45" s="41"/>
      <c r="TMC45" s="41"/>
      <c r="TMD45" s="41"/>
      <c r="TME45" s="41"/>
      <c r="TMF45" s="41"/>
      <c r="TMG45" s="41"/>
      <c r="TMH45" s="41"/>
      <c r="TMI45" s="41"/>
      <c r="TMJ45" s="41"/>
      <c r="TMK45" s="41"/>
      <c r="TML45" s="41"/>
      <c r="TMM45" s="41"/>
      <c r="TMN45" s="41"/>
      <c r="TMO45" s="41"/>
      <c r="TMP45" s="41"/>
      <c r="TMQ45" s="41"/>
      <c r="TMR45" s="41"/>
      <c r="TMS45" s="41"/>
      <c r="TMT45" s="41"/>
      <c r="TMU45" s="41"/>
      <c r="TMV45" s="41"/>
      <c r="TMW45" s="41"/>
      <c r="TMX45" s="41"/>
      <c r="TMY45" s="41"/>
      <c r="TMZ45" s="41"/>
      <c r="TNA45" s="41"/>
      <c r="TNB45" s="41"/>
      <c r="TNC45" s="41"/>
      <c r="TND45" s="41"/>
      <c r="TNE45" s="41"/>
      <c r="TNF45" s="41"/>
      <c r="TNG45" s="41"/>
      <c r="TNH45" s="41"/>
      <c r="TNI45" s="41"/>
      <c r="TNJ45" s="41"/>
      <c r="TNK45" s="41"/>
      <c r="TNL45" s="41"/>
      <c r="TNM45" s="41"/>
      <c r="TNN45" s="41"/>
      <c r="TNO45" s="41"/>
      <c r="TNP45" s="41"/>
      <c r="TNQ45" s="41"/>
      <c r="TNR45" s="41"/>
      <c r="TNS45" s="41"/>
      <c r="TNT45" s="41"/>
      <c r="TNU45" s="41"/>
      <c r="TNV45" s="41"/>
      <c r="TNW45" s="41"/>
      <c r="TNX45" s="41"/>
      <c r="TNY45" s="41"/>
      <c r="TNZ45" s="41"/>
      <c r="TOA45" s="41"/>
      <c r="TOB45" s="41"/>
      <c r="TOC45" s="41"/>
      <c r="TOD45" s="41"/>
      <c r="TOE45" s="41"/>
      <c r="TOF45" s="41"/>
      <c r="TOG45" s="41"/>
      <c r="TOH45" s="41"/>
      <c r="TOI45" s="41"/>
      <c r="TOJ45" s="41"/>
      <c r="TOK45" s="41"/>
      <c r="TOL45" s="41"/>
      <c r="TOM45" s="41"/>
      <c r="TON45" s="41"/>
      <c r="TOO45" s="41"/>
      <c r="TOP45" s="41"/>
      <c r="TOQ45" s="41"/>
      <c r="TOR45" s="41"/>
      <c r="TOS45" s="41"/>
      <c r="TOT45" s="41"/>
      <c r="TOU45" s="41"/>
      <c r="TOV45" s="41"/>
      <c r="TOW45" s="41"/>
      <c r="TOX45" s="41"/>
      <c r="TOY45" s="41"/>
      <c r="TOZ45" s="41"/>
      <c r="TPA45" s="41"/>
      <c r="TPB45" s="41"/>
      <c r="TPC45" s="41"/>
      <c r="TPD45" s="41"/>
      <c r="TPE45" s="41"/>
      <c r="TPF45" s="41"/>
      <c r="TPG45" s="41"/>
      <c r="TPH45" s="41"/>
      <c r="TPI45" s="41"/>
      <c r="TPJ45" s="41"/>
      <c r="TPK45" s="41"/>
      <c r="TPL45" s="41"/>
      <c r="TPM45" s="41"/>
      <c r="TPN45" s="41"/>
      <c r="TPO45" s="41"/>
      <c r="TPP45" s="41"/>
      <c r="TPQ45" s="41"/>
      <c r="TPR45" s="41"/>
      <c r="TPS45" s="41"/>
      <c r="TPT45" s="41"/>
      <c r="TPU45" s="41"/>
      <c r="TPV45" s="41"/>
      <c r="TPW45" s="41"/>
      <c r="TPX45" s="41"/>
      <c r="TPY45" s="41"/>
      <c r="TPZ45" s="41"/>
      <c r="TQA45" s="41"/>
      <c r="TQB45" s="41"/>
      <c r="TQC45" s="41"/>
      <c r="TQD45" s="41"/>
      <c r="TQE45" s="41"/>
      <c r="TQF45" s="41"/>
      <c r="TQG45" s="41"/>
      <c r="TQH45" s="41"/>
      <c r="TQI45" s="41"/>
      <c r="TQJ45" s="41"/>
      <c r="TQK45" s="41"/>
      <c r="TQL45" s="41"/>
      <c r="TQM45" s="41"/>
      <c r="TQN45" s="41"/>
      <c r="TQO45" s="41"/>
      <c r="TQP45" s="41"/>
      <c r="TQQ45" s="41"/>
      <c r="TQR45" s="41"/>
      <c r="TQS45" s="41"/>
      <c r="TQT45" s="41"/>
      <c r="TQU45" s="41"/>
      <c r="TQV45" s="41"/>
      <c r="TQW45" s="41"/>
      <c r="TQX45" s="41"/>
      <c r="TQY45" s="41"/>
      <c r="TQZ45" s="41"/>
      <c r="TRA45" s="41"/>
      <c r="TRB45" s="41"/>
      <c r="TRC45" s="41"/>
      <c r="TRD45" s="41"/>
      <c r="TRE45" s="41"/>
      <c r="TRF45" s="41"/>
      <c r="TRG45" s="41"/>
      <c r="TRH45" s="41"/>
      <c r="TRI45" s="41"/>
      <c r="TRJ45" s="41"/>
      <c r="TRK45" s="41"/>
      <c r="TRL45" s="41"/>
      <c r="TRM45" s="41"/>
      <c r="TRN45" s="41"/>
      <c r="TRO45" s="41"/>
      <c r="TRP45" s="41"/>
      <c r="TRQ45" s="41"/>
      <c r="TRR45" s="41"/>
      <c r="TRS45" s="41"/>
      <c r="TRT45" s="41"/>
      <c r="TRU45" s="41"/>
      <c r="TRV45" s="41"/>
      <c r="TRW45" s="41"/>
      <c r="TRX45" s="41"/>
      <c r="TRY45" s="41"/>
      <c r="TRZ45" s="41"/>
      <c r="TSA45" s="41"/>
      <c r="TSB45" s="41"/>
      <c r="TSC45" s="41"/>
      <c r="TSD45" s="41"/>
      <c r="TSE45" s="41"/>
      <c r="TSF45" s="41"/>
      <c r="TSG45" s="41"/>
      <c r="TSH45" s="41"/>
      <c r="TSI45" s="41"/>
      <c r="TSJ45" s="41"/>
      <c r="TSK45" s="41"/>
      <c r="TSL45" s="41"/>
      <c r="TSM45" s="41"/>
      <c r="TSN45" s="41"/>
      <c r="TSO45" s="41"/>
      <c r="TSP45" s="41"/>
      <c r="TSQ45" s="41"/>
      <c r="TSR45" s="41"/>
      <c r="TSS45" s="41"/>
      <c r="TST45" s="41"/>
      <c r="TSU45" s="41"/>
      <c r="TSV45" s="41"/>
      <c r="TSW45" s="41"/>
      <c r="TSX45" s="41"/>
      <c r="TSY45" s="41"/>
      <c r="TSZ45" s="41"/>
      <c r="TTA45" s="41"/>
      <c r="TTB45" s="41"/>
      <c r="TTC45" s="41"/>
      <c r="TTD45" s="41"/>
      <c r="TTE45" s="41"/>
      <c r="TTF45" s="41"/>
      <c r="TTG45" s="41"/>
      <c r="TTH45" s="41"/>
      <c r="TTI45" s="41"/>
      <c r="TTJ45" s="41"/>
      <c r="TTK45" s="41"/>
      <c r="TTL45" s="41"/>
      <c r="TTM45" s="41"/>
      <c r="TTN45" s="41"/>
      <c r="TTO45" s="41"/>
      <c r="TTP45" s="41"/>
      <c r="TTQ45" s="41"/>
      <c r="TTR45" s="41"/>
      <c r="TTS45" s="41"/>
      <c r="TTT45" s="41"/>
      <c r="TTU45" s="41"/>
      <c r="TTV45" s="41"/>
      <c r="TTW45" s="41"/>
      <c r="TTX45" s="41"/>
      <c r="TTY45" s="41"/>
      <c r="TTZ45" s="41"/>
      <c r="TUA45" s="41"/>
      <c r="TUB45" s="41"/>
      <c r="TUC45" s="41"/>
      <c r="TUD45" s="41"/>
      <c r="TUE45" s="41"/>
      <c r="TUF45" s="41"/>
      <c r="TUG45" s="41"/>
      <c r="TUH45" s="41"/>
      <c r="TUI45" s="41"/>
      <c r="TUJ45" s="41"/>
      <c r="TUK45" s="41"/>
      <c r="TUL45" s="41"/>
      <c r="TUM45" s="41"/>
      <c r="TUN45" s="41"/>
      <c r="TUO45" s="41"/>
      <c r="TUP45" s="41"/>
      <c r="TUQ45" s="41"/>
      <c r="TUR45" s="41"/>
      <c r="TUS45" s="41"/>
      <c r="TUT45" s="41"/>
      <c r="TUU45" s="41"/>
      <c r="TUV45" s="41"/>
      <c r="TUW45" s="41"/>
      <c r="TUX45" s="41"/>
      <c r="TUY45" s="41"/>
      <c r="TUZ45" s="41"/>
      <c r="TVA45" s="41"/>
      <c r="TVB45" s="41"/>
      <c r="TVC45" s="41"/>
      <c r="TVD45" s="41"/>
      <c r="TVE45" s="41"/>
      <c r="TVF45" s="41"/>
      <c r="TVG45" s="41"/>
      <c r="TVH45" s="41"/>
      <c r="TVI45" s="41"/>
      <c r="TVJ45" s="41"/>
      <c r="TVK45" s="41"/>
      <c r="TVL45" s="41"/>
      <c r="TVM45" s="41"/>
      <c r="TVN45" s="41"/>
      <c r="TVO45" s="41"/>
      <c r="TVP45" s="41"/>
      <c r="TVQ45" s="41"/>
      <c r="TVR45" s="41"/>
      <c r="TVS45" s="41"/>
      <c r="TVT45" s="41"/>
      <c r="TVU45" s="41"/>
      <c r="TVV45" s="41"/>
      <c r="TVW45" s="41"/>
      <c r="TVX45" s="41"/>
      <c r="TVY45" s="41"/>
      <c r="TVZ45" s="41"/>
      <c r="TWA45" s="41"/>
      <c r="TWB45" s="41"/>
      <c r="TWC45" s="41"/>
      <c r="TWD45" s="41"/>
      <c r="TWE45" s="41"/>
      <c r="TWF45" s="41"/>
      <c r="TWG45" s="41"/>
      <c r="TWH45" s="41"/>
      <c r="TWI45" s="41"/>
      <c r="TWJ45" s="41"/>
      <c r="TWK45" s="41"/>
      <c r="TWL45" s="41"/>
      <c r="TWM45" s="41"/>
      <c r="TWN45" s="41"/>
      <c r="TWO45" s="41"/>
      <c r="TWP45" s="41"/>
      <c r="TWQ45" s="41"/>
      <c r="TWR45" s="41"/>
      <c r="TWS45" s="41"/>
      <c r="TWT45" s="41"/>
      <c r="TWU45" s="41"/>
      <c r="TWV45" s="41"/>
      <c r="TWW45" s="41"/>
      <c r="TWX45" s="41"/>
      <c r="TWY45" s="41"/>
      <c r="TWZ45" s="41"/>
      <c r="TXA45" s="41"/>
      <c r="TXB45" s="41"/>
      <c r="TXC45" s="41"/>
      <c r="TXD45" s="41"/>
      <c r="TXE45" s="41"/>
      <c r="TXF45" s="41"/>
      <c r="TXG45" s="41"/>
      <c r="TXH45" s="41"/>
      <c r="TXI45" s="41"/>
      <c r="TXJ45" s="41"/>
      <c r="TXK45" s="41"/>
      <c r="TXL45" s="41"/>
      <c r="TXM45" s="41"/>
      <c r="TXN45" s="41"/>
      <c r="TXO45" s="41"/>
      <c r="TXP45" s="41"/>
      <c r="TXQ45" s="41"/>
      <c r="TXR45" s="41"/>
      <c r="TXS45" s="41"/>
      <c r="TXT45" s="41"/>
      <c r="TXU45" s="41"/>
      <c r="TXV45" s="41"/>
      <c r="TXW45" s="41"/>
      <c r="TXX45" s="41"/>
      <c r="TXY45" s="41"/>
      <c r="TXZ45" s="41"/>
      <c r="TYA45" s="41"/>
      <c r="TYB45" s="41"/>
      <c r="TYC45" s="41"/>
      <c r="TYD45" s="41"/>
      <c r="TYE45" s="41"/>
      <c r="TYF45" s="41"/>
      <c r="TYG45" s="41"/>
      <c r="TYH45" s="41"/>
      <c r="TYI45" s="41"/>
      <c r="TYJ45" s="41"/>
      <c r="TYK45" s="41"/>
      <c r="TYL45" s="41"/>
      <c r="TYM45" s="41"/>
      <c r="TYN45" s="41"/>
      <c r="TYO45" s="41"/>
      <c r="TYP45" s="41"/>
      <c r="TYQ45" s="41"/>
      <c r="TYR45" s="41"/>
      <c r="TYS45" s="41"/>
      <c r="TYT45" s="41"/>
      <c r="TYU45" s="41"/>
      <c r="TYV45" s="41"/>
      <c r="TYW45" s="41"/>
      <c r="TYX45" s="41"/>
      <c r="TYY45" s="41"/>
      <c r="TYZ45" s="41"/>
      <c r="TZA45" s="41"/>
      <c r="TZB45" s="41"/>
      <c r="TZC45" s="41"/>
      <c r="TZD45" s="41"/>
      <c r="TZE45" s="41"/>
      <c r="TZF45" s="41"/>
      <c r="TZG45" s="41"/>
      <c r="TZH45" s="41"/>
      <c r="TZI45" s="41"/>
      <c r="TZJ45" s="41"/>
      <c r="TZK45" s="41"/>
      <c r="TZL45" s="41"/>
      <c r="TZM45" s="41"/>
      <c r="TZN45" s="41"/>
      <c r="TZO45" s="41"/>
      <c r="TZP45" s="41"/>
      <c r="TZQ45" s="41"/>
      <c r="TZR45" s="41"/>
      <c r="TZS45" s="41"/>
      <c r="TZT45" s="41"/>
      <c r="TZU45" s="41"/>
      <c r="TZV45" s="41"/>
      <c r="TZW45" s="41"/>
      <c r="TZX45" s="41"/>
      <c r="TZY45" s="41"/>
      <c r="TZZ45" s="41"/>
      <c r="UAA45" s="41"/>
      <c r="UAB45" s="41"/>
      <c r="UAC45" s="41"/>
      <c r="UAD45" s="41"/>
      <c r="UAE45" s="41"/>
      <c r="UAF45" s="41"/>
      <c r="UAG45" s="41"/>
      <c r="UAH45" s="41"/>
      <c r="UAI45" s="41"/>
      <c r="UAJ45" s="41"/>
      <c r="UAK45" s="41"/>
      <c r="UAL45" s="41"/>
      <c r="UAM45" s="41"/>
      <c r="UAN45" s="41"/>
      <c r="UAO45" s="41"/>
      <c r="UAP45" s="41"/>
      <c r="UAQ45" s="41"/>
      <c r="UAR45" s="41"/>
      <c r="UAS45" s="41"/>
      <c r="UAT45" s="41"/>
      <c r="UAU45" s="41"/>
      <c r="UAV45" s="41"/>
      <c r="UAW45" s="41"/>
      <c r="UAX45" s="41"/>
      <c r="UAY45" s="41"/>
      <c r="UAZ45" s="41"/>
      <c r="UBA45" s="41"/>
      <c r="UBB45" s="41"/>
      <c r="UBC45" s="41"/>
      <c r="UBD45" s="41"/>
      <c r="UBE45" s="41"/>
      <c r="UBF45" s="41"/>
      <c r="UBG45" s="41"/>
      <c r="UBH45" s="41"/>
      <c r="UBI45" s="41"/>
      <c r="UBJ45" s="41"/>
      <c r="UBK45" s="41"/>
      <c r="UBL45" s="41"/>
      <c r="UBM45" s="41"/>
      <c r="UBN45" s="41"/>
      <c r="UBO45" s="41"/>
      <c r="UBP45" s="41"/>
      <c r="UBQ45" s="41"/>
      <c r="UBR45" s="41"/>
      <c r="UBS45" s="41"/>
      <c r="UBT45" s="41"/>
      <c r="UBU45" s="41"/>
      <c r="UBV45" s="41"/>
      <c r="UBW45" s="41"/>
      <c r="UBX45" s="41"/>
      <c r="UBY45" s="41"/>
      <c r="UBZ45" s="41"/>
      <c r="UCA45" s="41"/>
      <c r="UCB45" s="41"/>
      <c r="UCC45" s="41"/>
      <c r="UCD45" s="41"/>
      <c r="UCE45" s="41"/>
      <c r="UCF45" s="41"/>
      <c r="UCG45" s="41"/>
      <c r="UCH45" s="41"/>
      <c r="UCI45" s="41"/>
      <c r="UCJ45" s="41"/>
      <c r="UCK45" s="41"/>
      <c r="UCL45" s="41"/>
      <c r="UCM45" s="41"/>
      <c r="UCN45" s="41"/>
      <c r="UCO45" s="41"/>
      <c r="UCP45" s="41"/>
      <c r="UCQ45" s="41"/>
      <c r="UCR45" s="41"/>
      <c r="UCS45" s="41"/>
      <c r="UCT45" s="41"/>
      <c r="UCU45" s="41"/>
      <c r="UCV45" s="41"/>
      <c r="UCW45" s="41"/>
      <c r="UCX45" s="41"/>
      <c r="UCY45" s="41"/>
      <c r="UCZ45" s="41"/>
      <c r="UDA45" s="41"/>
      <c r="UDB45" s="41"/>
      <c r="UDC45" s="41"/>
      <c r="UDD45" s="41"/>
      <c r="UDE45" s="41"/>
      <c r="UDF45" s="41"/>
      <c r="UDG45" s="41"/>
      <c r="UDH45" s="41"/>
      <c r="UDI45" s="41"/>
      <c r="UDJ45" s="41"/>
      <c r="UDK45" s="41"/>
      <c r="UDL45" s="41"/>
      <c r="UDM45" s="41"/>
      <c r="UDN45" s="41"/>
      <c r="UDO45" s="41"/>
      <c r="UDP45" s="41"/>
      <c r="UDQ45" s="41"/>
      <c r="UDR45" s="41"/>
      <c r="UDS45" s="41"/>
      <c r="UDT45" s="41"/>
      <c r="UDU45" s="41"/>
      <c r="UDV45" s="41"/>
      <c r="UDW45" s="41"/>
      <c r="UDX45" s="41"/>
      <c r="UDY45" s="41"/>
      <c r="UDZ45" s="41"/>
      <c r="UEA45" s="41"/>
      <c r="UEB45" s="41"/>
      <c r="UEC45" s="41"/>
      <c r="UED45" s="41"/>
      <c r="UEE45" s="41"/>
      <c r="UEF45" s="41"/>
      <c r="UEG45" s="41"/>
      <c r="UEH45" s="41"/>
      <c r="UEI45" s="41"/>
      <c r="UEJ45" s="41"/>
      <c r="UEK45" s="41"/>
      <c r="UEL45" s="41"/>
      <c r="UEM45" s="41"/>
      <c r="UEN45" s="41"/>
      <c r="UEO45" s="41"/>
      <c r="UEP45" s="41"/>
      <c r="UEQ45" s="41"/>
      <c r="UER45" s="41"/>
      <c r="UES45" s="41"/>
      <c r="UET45" s="41"/>
      <c r="UEU45" s="41"/>
      <c r="UEV45" s="41"/>
      <c r="UEW45" s="41"/>
      <c r="UEX45" s="41"/>
      <c r="UEY45" s="41"/>
      <c r="UEZ45" s="41"/>
      <c r="UFA45" s="41"/>
      <c r="UFB45" s="41"/>
      <c r="UFC45" s="41"/>
      <c r="UFD45" s="41"/>
      <c r="UFE45" s="41"/>
      <c r="UFF45" s="41"/>
      <c r="UFG45" s="41"/>
      <c r="UFH45" s="41"/>
      <c r="UFI45" s="41"/>
      <c r="UFJ45" s="41"/>
      <c r="UFK45" s="41"/>
      <c r="UFL45" s="41"/>
      <c r="UFM45" s="41"/>
      <c r="UFN45" s="41"/>
      <c r="UFO45" s="41"/>
      <c r="UFP45" s="41"/>
      <c r="UFQ45" s="41"/>
      <c r="UFR45" s="41"/>
      <c r="UFS45" s="41"/>
      <c r="UFT45" s="41"/>
      <c r="UFU45" s="41"/>
      <c r="UFV45" s="41"/>
      <c r="UFW45" s="41"/>
      <c r="UFX45" s="41"/>
      <c r="UFY45" s="41"/>
      <c r="UFZ45" s="41"/>
      <c r="UGA45" s="41"/>
      <c r="UGB45" s="41"/>
      <c r="UGC45" s="41"/>
      <c r="UGD45" s="41"/>
      <c r="UGE45" s="41"/>
      <c r="UGF45" s="41"/>
      <c r="UGG45" s="41"/>
      <c r="UGH45" s="41"/>
      <c r="UGI45" s="41"/>
      <c r="UGJ45" s="41"/>
      <c r="UGK45" s="41"/>
      <c r="UGL45" s="41"/>
      <c r="UGM45" s="41"/>
      <c r="UGN45" s="41"/>
      <c r="UGO45" s="41"/>
      <c r="UGP45" s="41"/>
      <c r="UGQ45" s="41"/>
      <c r="UGR45" s="41"/>
      <c r="UGS45" s="41"/>
      <c r="UGT45" s="41"/>
      <c r="UGU45" s="41"/>
      <c r="UGV45" s="41"/>
      <c r="UGW45" s="41"/>
      <c r="UGX45" s="41"/>
      <c r="UGY45" s="41"/>
      <c r="UGZ45" s="41"/>
      <c r="UHA45" s="41"/>
      <c r="UHB45" s="41"/>
      <c r="UHC45" s="41"/>
      <c r="UHD45" s="41"/>
      <c r="UHE45" s="41"/>
      <c r="UHF45" s="41"/>
      <c r="UHG45" s="41"/>
      <c r="UHH45" s="41"/>
      <c r="UHI45" s="41"/>
      <c r="UHJ45" s="41"/>
      <c r="UHK45" s="41"/>
      <c r="UHL45" s="41"/>
      <c r="UHM45" s="41"/>
      <c r="UHN45" s="41"/>
      <c r="UHO45" s="41"/>
      <c r="UHP45" s="41"/>
      <c r="UHQ45" s="41"/>
      <c r="UHR45" s="41"/>
      <c r="UHS45" s="41"/>
      <c r="UHT45" s="41"/>
      <c r="UHU45" s="41"/>
      <c r="UHV45" s="41"/>
      <c r="UHW45" s="41"/>
      <c r="UHX45" s="41"/>
      <c r="UHY45" s="41"/>
      <c r="UHZ45" s="41"/>
      <c r="UIA45" s="41"/>
      <c r="UIB45" s="41"/>
      <c r="UIC45" s="41"/>
      <c r="UID45" s="41"/>
      <c r="UIE45" s="41"/>
      <c r="UIF45" s="41"/>
      <c r="UIG45" s="41"/>
      <c r="UIH45" s="41"/>
      <c r="UII45" s="41"/>
      <c r="UIJ45" s="41"/>
      <c r="UIK45" s="41"/>
      <c r="UIL45" s="41"/>
      <c r="UIM45" s="41"/>
      <c r="UIN45" s="41"/>
      <c r="UIO45" s="41"/>
      <c r="UIP45" s="41"/>
      <c r="UIQ45" s="41"/>
      <c r="UIR45" s="41"/>
      <c r="UIS45" s="41"/>
      <c r="UIT45" s="41"/>
      <c r="UIU45" s="41"/>
      <c r="UIV45" s="41"/>
      <c r="UIW45" s="41"/>
      <c r="UIX45" s="41"/>
      <c r="UIY45" s="41"/>
      <c r="UIZ45" s="41"/>
      <c r="UJA45" s="41"/>
      <c r="UJB45" s="41"/>
      <c r="UJC45" s="41"/>
      <c r="UJD45" s="41"/>
      <c r="UJE45" s="41"/>
      <c r="UJF45" s="41"/>
      <c r="UJG45" s="41"/>
      <c r="UJH45" s="41"/>
      <c r="UJI45" s="41"/>
      <c r="UJJ45" s="41"/>
      <c r="UJK45" s="41"/>
      <c r="UJL45" s="41"/>
      <c r="UJM45" s="41"/>
      <c r="UJN45" s="41"/>
      <c r="UJO45" s="41"/>
      <c r="UJP45" s="41"/>
      <c r="UJQ45" s="41"/>
      <c r="UJR45" s="41"/>
      <c r="UJS45" s="41"/>
      <c r="UJT45" s="41"/>
      <c r="UJU45" s="41"/>
      <c r="UJV45" s="41"/>
      <c r="UJW45" s="41"/>
      <c r="UJX45" s="41"/>
      <c r="UJY45" s="41"/>
      <c r="UJZ45" s="41"/>
      <c r="UKA45" s="41"/>
      <c r="UKB45" s="41"/>
      <c r="UKC45" s="41"/>
      <c r="UKD45" s="41"/>
      <c r="UKE45" s="41"/>
      <c r="UKF45" s="41"/>
      <c r="UKG45" s="41"/>
      <c r="UKH45" s="41"/>
      <c r="UKI45" s="41"/>
      <c r="UKJ45" s="41"/>
      <c r="UKK45" s="41"/>
      <c r="UKL45" s="41"/>
      <c r="UKM45" s="41"/>
      <c r="UKN45" s="41"/>
      <c r="UKO45" s="41"/>
      <c r="UKP45" s="41"/>
      <c r="UKQ45" s="41"/>
      <c r="UKR45" s="41"/>
      <c r="UKS45" s="41"/>
      <c r="UKT45" s="41"/>
      <c r="UKU45" s="41"/>
      <c r="UKV45" s="41"/>
      <c r="UKW45" s="41"/>
      <c r="UKX45" s="41"/>
      <c r="UKY45" s="41"/>
      <c r="UKZ45" s="41"/>
      <c r="ULA45" s="41"/>
      <c r="ULB45" s="41"/>
      <c r="ULC45" s="41"/>
      <c r="ULD45" s="41"/>
      <c r="ULE45" s="41"/>
      <c r="ULF45" s="41"/>
      <c r="ULG45" s="41"/>
      <c r="ULH45" s="41"/>
      <c r="ULI45" s="41"/>
      <c r="ULJ45" s="41"/>
      <c r="ULK45" s="41"/>
      <c r="ULL45" s="41"/>
      <c r="ULM45" s="41"/>
      <c r="ULN45" s="41"/>
      <c r="ULO45" s="41"/>
      <c r="ULP45" s="41"/>
      <c r="ULQ45" s="41"/>
      <c r="ULR45" s="41"/>
      <c r="ULS45" s="41"/>
      <c r="ULT45" s="41"/>
      <c r="ULU45" s="41"/>
      <c r="ULV45" s="41"/>
      <c r="ULW45" s="41"/>
      <c r="ULX45" s="41"/>
      <c r="ULY45" s="41"/>
      <c r="ULZ45" s="41"/>
      <c r="UMA45" s="41"/>
      <c r="UMB45" s="41"/>
      <c r="UMC45" s="41"/>
      <c r="UMD45" s="41"/>
      <c r="UME45" s="41"/>
      <c r="UMF45" s="41"/>
      <c r="UMG45" s="41"/>
      <c r="UMH45" s="41"/>
      <c r="UMI45" s="41"/>
      <c r="UMJ45" s="41"/>
      <c r="UMK45" s="41"/>
      <c r="UML45" s="41"/>
      <c r="UMM45" s="41"/>
      <c r="UMN45" s="41"/>
      <c r="UMO45" s="41"/>
      <c r="UMP45" s="41"/>
      <c r="UMQ45" s="41"/>
      <c r="UMR45" s="41"/>
      <c r="UMS45" s="41"/>
      <c r="UMT45" s="41"/>
      <c r="UMU45" s="41"/>
      <c r="UMV45" s="41"/>
      <c r="UMW45" s="41"/>
      <c r="UMX45" s="41"/>
      <c r="UMY45" s="41"/>
      <c r="UMZ45" s="41"/>
      <c r="UNA45" s="41"/>
      <c r="UNB45" s="41"/>
      <c r="UNC45" s="41"/>
      <c r="UND45" s="41"/>
      <c r="UNE45" s="41"/>
      <c r="UNF45" s="41"/>
      <c r="UNG45" s="41"/>
      <c r="UNH45" s="41"/>
      <c r="UNI45" s="41"/>
      <c r="UNJ45" s="41"/>
      <c r="UNK45" s="41"/>
      <c r="UNL45" s="41"/>
      <c r="UNM45" s="41"/>
      <c r="UNN45" s="41"/>
      <c r="UNO45" s="41"/>
      <c r="UNP45" s="41"/>
      <c r="UNQ45" s="41"/>
      <c r="UNR45" s="41"/>
      <c r="UNS45" s="41"/>
      <c r="UNT45" s="41"/>
      <c r="UNU45" s="41"/>
      <c r="UNV45" s="41"/>
      <c r="UNW45" s="41"/>
      <c r="UNX45" s="41"/>
      <c r="UNY45" s="41"/>
      <c r="UNZ45" s="41"/>
      <c r="UOA45" s="41"/>
      <c r="UOB45" s="41"/>
      <c r="UOC45" s="41"/>
      <c r="UOD45" s="41"/>
      <c r="UOE45" s="41"/>
      <c r="UOF45" s="41"/>
      <c r="UOG45" s="41"/>
      <c r="UOH45" s="41"/>
      <c r="UOI45" s="41"/>
      <c r="UOJ45" s="41"/>
      <c r="UOK45" s="41"/>
      <c r="UOL45" s="41"/>
      <c r="UOM45" s="41"/>
      <c r="UON45" s="41"/>
      <c r="UOO45" s="41"/>
      <c r="UOP45" s="41"/>
      <c r="UOQ45" s="41"/>
      <c r="UOR45" s="41"/>
      <c r="UOS45" s="41"/>
      <c r="UOT45" s="41"/>
      <c r="UOU45" s="41"/>
      <c r="UOV45" s="41"/>
      <c r="UOW45" s="41"/>
      <c r="UOX45" s="41"/>
      <c r="UOY45" s="41"/>
      <c r="UOZ45" s="41"/>
      <c r="UPA45" s="41"/>
      <c r="UPB45" s="41"/>
      <c r="UPC45" s="41"/>
      <c r="UPD45" s="41"/>
      <c r="UPE45" s="41"/>
      <c r="UPF45" s="41"/>
      <c r="UPG45" s="41"/>
      <c r="UPH45" s="41"/>
      <c r="UPI45" s="41"/>
      <c r="UPJ45" s="41"/>
      <c r="UPK45" s="41"/>
      <c r="UPL45" s="41"/>
      <c r="UPM45" s="41"/>
      <c r="UPN45" s="41"/>
      <c r="UPO45" s="41"/>
      <c r="UPP45" s="41"/>
      <c r="UPQ45" s="41"/>
      <c r="UPR45" s="41"/>
      <c r="UPS45" s="41"/>
      <c r="UPT45" s="41"/>
      <c r="UPU45" s="41"/>
      <c r="UPV45" s="41"/>
      <c r="UPW45" s="41"/>
      <c r="UPX45" s="41"/>
      <c r="UPY45" s="41"/>
      <c r="UPZ45" s="41"/>
      <c r="UQA45" s="41"/>
      <c r="UQB45" s="41"/>
      <c r="UQC45" s="41"/>
      <c r="UQD45" s="41"/>
      <c r="UQE45" s="41"/>
      <c r="UQF45" s="41"/>
      <c r="UQG45" s="41"/>
      <c r="UQH45" s="41"/>
      <c r="UQI45" s="41"/>
      <c r="UQJ45" s="41"/>
      <c r="UQK45" s="41"/>
      <c r="UQL45" s="41"/>
      <c r="UQM45" s="41"/>
      <c r="UQN45" s="41"/>
      <c r="UQO45" s="41"/>
      <c r="UQP45" s="41"/>
      <c r="UQQ45" s="41"/>
      <c r="UQR45" s="41"/>
      <c r="UQS45" s="41"/>
      <c r="UQT45" s="41"/>
      <c r="UQU45" s="41"/>
      <c r="UQV45" s="41"/>
      <c r="UQW45" s="41"/>
      <c r="UQX45" s="41"/>
      <c r="UQY45" s="41"/>
      <c r="UQZ45" s="41"/>
      <c r="URA45" s="41"/>
      <c r="URB45" s="41"/>
      <c r="URC45" s="41"/>
      <c r="URD45" s="41"/>
      <c r="URE45" s="41"/>
      <c r="URF45" s="41"/>
      <c r="URG45" s="41"/>
      <c r="URH45" s="41"/>
      <c r="URI45" s="41"/>
      <c r="URJ45" s="41"/>
      <c r="URK45" s="41"/>
      <c r="URL45" s="41"/>
      <c r="URM45" s="41"/>
      <c r="URN45" s="41"/>
      <c r="URO45" s="41"/>
      <c r="URP45" s="41"/>
      <c r="URQ45" s="41"/>
      <c r="URR45" s="41"/>
      <c r="URS45" s="41"/>
      <c r="URT45" s="41"/>
      <c r="URU45" s="41"/>
      <c r="URV45" s="41"/>
      <c r="URW45" s="41"/>
      <c r="URX45" s="41"/>
      <c r="URY45" s="41"/>
      <c r="URZ45" s="41"/>
      <c r="USA45" s="41"/>
      <c r="USB45" s="41"/>
      <c r="USC45" s="41"/>
      <c r="USD45" s="41"/>
      <c r="USE45" s="41"/>
      <c r="USF45" s="41"/>
      <c r="USG45" s="41"/>
      <c r="USH45" s="41"/>
      <c r="USI45" s="41"/>
      <c r="USJ45" s="41"/>
      <c r="USK45" s="41"/>
      <c r="USL45" s="41"/>
      <c r="USM45" s="41"/>
      <c r="USN45" s="41"/>
      <c r="USO45" s="41"/>
      <c r="USP45" s="41"/>
      <c r="USQ45" s="41"/>
      <c r="USR45" s="41"/>
      <c r="USS45" s="41"/>
      <c r="UST45" s="41"/>
      <c r="USU45" s="41"/>
      <c r="USV45" s="41"/>
      <c r="USW45" s="41"/>
      <c r="USX45" s="41"/>
      <c r="USY45" s="41"/>
      <c r="USZ45" s="41"/>
      <c r="UTA45" s="41"/>
      <c r="UTB45" s="41"/>
      <c r="UTC45" s="41"/>
      <c r="UTD45" s="41"/>
      <c r="UTE45" s="41"/>
      <c r="UTF45" s="41"/>
      <c r="UTG45" s="41"/>
      <c r="UTH45" s="41"/>
      <c r="UTI45" s="41"/>
      <c r="UTJ45" s="41"/>
      <c r="UTK45" s="41"/>
      <c r="UTL45" s="41"/>
      <c r="UTM45" s="41"/>
      <c r="UTN45" s="41"/>
      <c r="UTO45" s="41"/>
      <c r="UTP45" s="41"/>
      <c r="UTQ45" s="41"/>
      <c r="UTR45" s="41"/>
      <c r="UTS45" s="41"/>
      <c r="UTT45" s="41"/>
      <c r="UTU45" s="41"/>
      <c r="UTV45" s="41"/>
      <c r="UTW45" s="41"/>
      <c r="UTX45" s="41"/>
      <c r="UTY45" s="41"/>
      <c r="UTZ45" s="41"/>
      <c r="UUA45" s="41"/>
      <c r="UUB45" s="41"/>
      <c r="UUC45" s="41"/>
      <c r="UUD45" s="41"/>
      <c r="UUE45" s="41"/>
      <c r="UUF45" s="41"/>
      <c r="UUG45" s="41"/>
      <c r="UUH45" s="41"/>
      <c r="UUI45" s="41"/>
      <c r="UUJ45" s="41"/>
      <c r="UUK45" s="41"/>
      <c r="UUL45" s="41"/>
      <c r="UUM45" s="41"/>
      <c r="UUN45" s="41"/>
      <c r="UUO45" s="41"/>
      <c r="UUP45" s="41"/>
      <c r="UUQ45" s="41"/>
      <c r="UUR45" s="41"/>
      <c r="UUS45" s="41"/>
      <c r="UUT45" s="41"/>
      <c r="UUU45" s="41"/>
      <c r="UUV45" s="41"/>
      <c r="UUW45" s="41"/>
      <c r="UUX45" s="41"/>
      <c r="UUY45" s="41"/>
      <c r="UUZ45" s="41"/>
      <c r="UVA45" s="41"/>
      <c r="UVB45" s="41"/>
      <c r="UVC45" s="41"/>
      <c r="UVD45" s="41"/>
      <c r="UVE45" s="41"/>
      <c r="UVF45" s="41"/>
      <c r="UVG45" s="41"/>
      <c r="UVH45" s="41"/>
      <c r="UVI45" s="41"/>
      <c r="UVJ45" s="41"/>
      <c r="UVK45" s="41"/>
      <c r="UVL45" s="41"/>
      <c r="UVM45" s="41"/>
      <c r="UVN45" s="41"/>
      <c r="UVO45" s="41"/>
      <c r="UVP45" s="41"/>
      <c r="UVQ45" s="41"/>
      <c r="UVR45" s="41"/>
      <c r="UVS45" s="41"/>
      <c r="UVT45" s="41"/>
      <c r="UVU45" s="41"/>
      <c r="UVV45" s="41"/>
      <c r="UVW45" s="41"/>
      <c r="UVX45" s="41"/>
      <c r="UVY45" s="41"/>
      <c r="UVZ45" s="41"/>
      <c r="UWA45" s="41"/>
      <c r="UWB45" s="41"/>
      <c r="UWC45" s="41"/>
      <c r="UWD45" s="41"/>
      <c r="UWE45" s="41"/>
      <c r="UWF45" s="41"/>
      <c r="UWG45" s="41"/>
      <c r="UWH45" s="41"/>
      <c r="UWI45" s="41"/>
      <c r="UWJ45" s="41"/>
      <c r="UWK45" s="41"/>
      <c r="UWL45" s="41"/>
      <c r="UWM45" s="41"/>
      <c r="UWN45" s="41"/>
      <c r="UWO45" s="41"/>
      <c r="UWP45" s="41"/>
      <c r="UWQ45" s="41"/>
      <c r="UWR45" s="41"/>
      <c r="UWS45" s="41"/>
      <c r="UWT45" s="41"/>
      <c r="UWU45" s="41"/>
      <c r="UWV45" s="41"/>
      <c r="UWW45" s="41"/>
      <c r="UWX45" s="41"/>
      <c r="UWY45" s="41"/>
      <c r="UWZ45" s="41"/>
      <c r="UXA45" s="41"/>
      <c r="UXB45" s="41"/>
      <c r="UXC45" s="41"/>
      <c r="UXD45" s="41"/>
      <c r="UXE45" s="41"/>
      <c r="UXF45" s="41"/>
      <c r="UXG45" s="41"/>
      <c r="UXH45" s="41"/>
      <c r="UXI45" s="41"/>
      <c r="UXJ45" s="41"/>
      <c r="UXK45" s="41"/>
      <c r="UXL45" s="41"/>
      <c r="UXM45" s="41"/>
      <c r="UXN45" s="41"/>
      <c r="UXO45" s="41"/>
      <c r="UXP45" s="41"/>
      <c r="UXQ45" s="41"/>
      <c r="UXR45" s="41"/>
      <c r="UXS45" s="41"/>
      <c r="UXT45" s="41"/>
      <c r="UXU45" s="41"/>
      <c r="UXV45" s="41"/>
      <c r="UXW45" s="41"/>
      <c r="UXX45" s="41"/>
      <c r="UXY45" s="41"/>
      <c r="UXZ45" s="41"/>
      <c r="UYA45" s="41"/>
      <c r="UYB45" s="41"/>
      <c r="UYC45" s="41"/>
      <c r="UYD45" s="41"/>
      <c r="UYE45" s="41"/>
      <c r="UYF45" s="41"/>
      <c r="UYG45" s="41"/>
      <c r="UYH45" s="41"/>
      <c r="UYI45" s="41"/>
      <c r="UYJ45" s="41"/>
      <c r="UYK45" s="41"/>
      <c r="UYL45" s="41"/>
      <c r="UYM45" s="41"/>
      <c r="UYN45" s="41"/>
      <c r="UYO45" s="41"/>
      <c r="UYP45" s="41"/>
      <c r="UYQ45" s="41"/>
      <c r="UYR45" s="41"/>
      <c r="UYS45" s="41"/>
      <c r="UYT45" s="41"/>
      <c r="UYU45" s="41"/>
      <c r="UYV45" s="41"/>
      <c r="UYW45" s="41"/>
      <c r="UYX45" s="41"/>
      <c r="UYY45" s="41"/>
      <c r="UYZ45" s="41"/>
      <c r="UZA45" s="41"/>
      <c r="UZB45" s="41"/>
      <c r="UZC45" s="41"/>
      <c r="UZD45" s="41"/>
      <c r="UZE45" s="41"/>
      <c r="UZF45" s="41"/>
      <c r="UZG45" s="41"/>
      <c r="UZH45" s="41"/>
      <c r="UZI45" s="41"/>
      <c r="UZJ45" s="41"/>
      <c r="UZK45" s="41"/>
      <c r="UZL45" s="41"/>
      <c r="UZM45" s="41"/>
      <c r="UZN45" s="41"/>
      <c r="UZO45" s="41"/>
      <c r="UZP45" s="41"/>
      <c r="UZQ45" s="41"/>
      <c r="UZR45" s="41"/>
      <c r="UZS45" s="41"/>
      <c r="UZT45" s="41"/>
      <c r="UZU45" s="41"/>
      <c r="UZV45" s="41"/>
      <c r="UZW45" s="41"/>
      <c r="UZX45" s="41"/>
      <c r="UZY45" s="41"/>
      <c r="UZZ45" s="41"/>
      <c r="VAA45" s="41"/>
      <c r="VAB45" s="41"/>
      <c r="VAC45" s="41"/>
      <c r="VAD45" s="41"/>
      <c r="VAE45" s="41"/>
      <c r="VAF45" s="41"/>
      <c r="VAG45" s="41"/>
      <c r="VAH45" s="41"/>
      <c r="VAI45" s="41"/>
      <c r="VAJ45" s="41"/>
      <c r="VAK45" s="41"/>
      <c r="VAL45" s="41"/>
      <c r="VAM45" s="41"/>
      <c r="VAN45" s="41"/>
      <c r="VAO45" s="41"/>
      <c r="VAP45" s="41"/>
      <c r="VAQ45" s="41"/>
      <c r="VAR45" s="41"/>
      <c r="VAS45" s="41"/>
      <c r="VAT45" s="41"/>
      <c r="VAU45" s="41"/>
      <c r="VAV45" s="41"/>
      <c r="VAW45" s="41"/>
      <c r="VAX45" s="41"/>
      <c r="VAY45" s="41"/>
      <c r="VAZ45" s="41"/>
      <c r="VBA45" s="41"/>
      <c r="VBB45" s="41"/>
      <c r="VBC45" s="41"/>
      <c r="VBD45" s="41"/>
      <c r="VBE45" s="41"/>
      <c r="VBF45" s="41"/>
      <c r="VBG45" s="41"/>
      <c r="VBH45" s="41"/>
      <c r="VBI45" s="41"/>
      <c r="VBJ45" s="41"/>
      <c r="VBK45" s="41"/>
      <c r="VBL45" s="41"/>
      <c r="VBM45" s="41"/>
      <c r="VBN45" s="41"/>
      <c r="VBO45" s="41"/>
      <c r="VBP45" s="41"/>
      <c r="VBQ45" s="41"/>
      <c r="VBR45" s="41"/>
      <c r="VBS45" s="41"/>
      <c r="VBT45" s="41"/>
      <c r="VBU45" s="41"/>
      <c r="VBV45" s="41"/>
      <c r="VBW45" s="41"/>
      <c r="VBX45" s="41"/>
      <c r="VBY45" s="41"/>
      <c r="VBZ45" s="41"/>
      <c r="VCA45" s="41"/>
      <c r="VCB45" s="41"/>
      <c r="VCC45" s="41"/>
      <c r="VCD45" s="41"/>
      <c r="VCE45" s="41"/>
      <c r="VCF45" s="41"/>
      <c r="VCG45" s="41"/>
      <c r="VCH45" s="41"/>
      <c r="VCI45" s="41"/>
      <c r="VCJ45" s="41"/>
      <c r="VCK45" s="41"/>
      <c r="VCL45" s="41"/>
      <c r="VCM45" s="41"/>
      <c r="VCN45" s="41"/>
      <c r="VCO45" s="41"/>
      <c r="VCP45" s="41"/>
      <c r="VCQ45" s="41"/>
      <c r="VCR45" s="41"/>
      <c r="VCS45" s="41"/>
      <c r="VCT45" s="41"/>
      <c r="VCU45" s="41"/>
      <c r="VCV45" s="41"/>
      <c r="VCW45" s="41"/>
      <c r="VCX45" s="41"/>
      <c r="VCY45" s="41"/>
      <c r="VCZ45" s="41"/>
      <c r="VDA45" s="41"/>
      <c r="VDB45" s="41"/>
      <c r="VDC45" s="41"/>
      <c r="VDD45" s="41"/>
      <c r="VDE45" s="41"/>
      <c r="VDF45" s="41"/>
      <c r="VDG45" s="41"/>
      <c r="VDH45" s="41"/>
      <c r="VDI45" s="41"/>
      <c r="VDJ45" s="41"/>
      <c r="VDK45" s="41"/>
      <c r="VDL45" s="41"/>
      <c r="VDM45" s="41"/>
      <c r="VDN45" s="41"/>
      <c r="VDO45" s="41"/>
      <c r="VDP45" s="41"/>
      <c r="VDQ45" s="41"/>
      <c r="VDR45" s="41"/>
      <c r="VDS45" s="41"/>
      <c r="VDT45" s="41"/>
      <c r="VDU45" s="41"/>
      <c r="VDV45" s="41"/>
      <c r="VDW45" s="41"/>
      <c r="VDX45" s="41"/>
      <c r="VDY45" s="41"/>
      <c r="VDZ45" s="41"/>
      <c r="VEA45" s="41"/>
      <c r="VEB45" s="41"/>
      <c r="VEC45" s="41"/>
      <c r="VED45" s="41"/>
      <c r="VEE45" s="41"/>
      <c r="VEF45" s="41"/>
      <c r="VEG45" s="41"/>
      <c r="VEH45" s="41"/>
      <c r="VEI45" s="41"/>
      <c r="VEJ45" s="41"/>
      <c r="VEK45" s="41"/>
      <c r="VEL45" s="41"/>
      <c r="VEM45" s="41"/>
      <c r="VEN45" s="41"/>
      <c r="VEO45" s="41"/>
      <c r="VEP45" s="41"/>
      <c r="VEQ45" s="41"/>
      <c r="VER45" s="41"/>
      <c r="VES45" s="41"/>
      <c r="VET45" s="41"/>
      <c r="VEU45" s="41"/>
      <c r="VEV45" s="41"/>
      <c r="VEW45" s="41"/>
      <c r="VEX45" s="41"/>
      <c r="VEY45" s="41"/>
      <c r="VEZ45" s="41"/>
      <c r="VFA45" s="41"/>
      <c r="VFB45" s="41"/>
      <c r="VFC45" s="41"/>
      <c r="VFD45" s="41"/>
      <c r="VFE45" s="41"/>
      <c r="VFF45" s="41"/>
      <c r="VFG45" s="41"/>
      <c r="VFH45" s="41"/>
      <c r="VFI45" s="41"/>
      <c r="VFJ45" s="41"/>
      <c r="VFK45" s="41"/>
      <c r="VFL45" s="41"/>
      <c r="VFM45" s="41"/>
      <c r="VFN45" s="41"/>
      <c r="VFO45" s="41"/>
      <c r="VFP45" s="41"/>
      <c r="VFQ45" s="41"/>
      <c r="VFR45" s="41"/>
      <c r="VFS45" s="41"/>
      <c r="VFT45" s="41"/>
      <c r="VFU45" s="41"/>
      <c r="VFV45" s="41"/>
      <c r="VFW45" s="41"/>
      <c r="VFX45" s="41"/>
      <c r="VFY45" s="41"/>
      <c r="VFZ45" s="41"/>
      <c r="VGA45" s="41"/>
      <c r="VGB45" s="41"/>
      <c r="VGC45" s="41"/>
      <c r="VGD45" s="41"/>
      <c r="VGE45" s="41"/>
      <c r="VGF45" s="41"/>
      <c r="VGG45" s="41"/>
      <c r="VGH45" s="41"/>
      <c r="VGI45" s="41"/>
      <c r="VGJ45" s="41"/>
      <c r="VGK45" s="41"/>
      <c r="VGL45" s="41"/>
      <c r="VGM45" s="41"/>
      <c r="VGN45" s="41"/>
      <c r="VGO45" s="41"/>
      <c r="VGP45" s="41"/>
      <c r="VGQ45" s="41"/>
      <c r="VGR45" s="41"/>
      <c r="VGS45" s="41"/>
      <c r="VGT45" s="41"/>
      <c r="VGU45" s="41"/>
      <c r="VGV45" s="41"/>
      <c r="VGW45" s="41"/>
      <c r="VGX45" s="41"/>
      <c r="VGY45" s="41"/>
      <c r="VGZ45" s="41"/>
      <c r="VHA45" s="41"/>
      <c r="VHB45" s="41"/>
      <c r="VHC45" s="41"/>
      <c r="VHD45" s="41"/>
      <c r="VHE45" s="41"/>
      <c r="VHF45" s="41"/>
      <c r="VHG45" s="41"/>
      <c r="VHH45" s="41"/>
      <c r="VHI45" s="41"/>
      <c r="VHJ45" s="41"/>
      <c r="VHK45" s="41"/>
      <c r="VHL45" s="41"/>
      <c r="VHM45" s="41"/>
      <c r="VHN45" s="41"/>
      <c r="VHO45" s="41"/>
      <c r="VHP45" s="41"/>
      <c r="VHQ45" s="41"/>
      <c r="VHR45" s="41"/>
      <c r="VHS45" s="41"/>
      <c r="VHT45" s="41"/>
      <c r="VHU45" s="41"/>
      <c r="VHV45" s="41"/>
      <c r="VHW45" s="41"/>
      <c r="VHX45" s="41"/>
      <c r="VHY45" s="41"/>
      <c r="VHZ45" s="41"/>
      <c r="VIA45" s="41"/>
      <c r="VIB45" s="41"/>
      <c r="VIC45" s="41"/>
      <c r="VID45" s="41"/>
      <c r="VIE45" s="41"/>
      <c r="VIF45" s="41"/>
      <c r="VIG45" s="41"/>
      <c r="VIH45" s="41"/>
      <c r="VII45" s="41"/>
      <c r="VIJ45" s="41"/>
      <c r="VIK45" s="41"/>
      <c r="VIL45" s="41"/>
      <c r="VIM45" s="41"/>
      <c r="VIN45" s="41"/>
      <c r="VIO45" s="41"/>
      <c r="VIP45" s="41"/>
      <c r="VIQ45" s="41"/>
      <c r="VIR45" s="41"/>
      <c r="VIS45" s="41"/>
      <c r="VIT45" s="41"/>
      <c r="VIU45" s="41"/>
      <c r="VIV45" s="41"/>
      <c r="VIW45" s="41"/>
      <c r="VIX45" s="41"/>
      <c r="VIY45" s="41"/>
      <c r="VIZ45" s="41"/>
      <c r="VJA45" s="41"/>
      <c r="VJB45" s="41"/>
      <c r="VJC45" s="41"/>
      <c r="VJD45" s="41"/>
      <c r="VJE45" s="41"/>
      <c r="VJF45" s="41"/>
      <c r="VJG45" s="41"/>
      <c r="VJH45" s="41"/>
      <c r="VJI45" s="41"/>
      <c r="VJJ45" s="41"/>
      <c r="VJK45" s="41"/>
      <c r="VJL45" s="41"/>
      <c r="VJM45" s="41"/>
      <c r="VJN45" s="41"/>
      <c r="VJO45" s="41"/>
      <c r="VJP45" s="41"/>
      <c r="VJQ45" s="41"/>
      <c r="VJR45" s="41"/>
      <c r="VJS45" s="41"/>
      <c r="VJT45" s="41"/>
      <c r="VJU45" s="41"/>
      <c r="VJV45" s="41"/>
      <c r="VJW45" s="41"/>
      <c r="VJX45" s="41"/>
      <c r="VJY45" s="41"/>
      <c r="VJZ45" s="41"/>
      <c r="VKA45" s="41"/>
      <c r="VKB45" s="41"/>
      <c r="VKC45" s="41"/>
      <c r="VKD45" s="41"/>
      <c r="VKE45" s="41"/>
      <c r="VKF45" s="41"/>
      <c r="VKG45" s="41"/>
      <c r="VKH45" s="41"/>
      <c r="VKI45" s="41"/>
      <c r="VKJ45" s="41"/>
      <c r="VKK45" s="41"/>
      <c r="VKL45" s="41"/>
      <c r="VKM45" s="41"/>
      <c r="VKN45" s="41"/>
      <c r="VKO45" s="41"/>
      <c r="VKP45" s="41"/>
      <c r="VKQ45" s="41"/>
      <c r="VKR45" s="41"/>
      <c r="VKS45" s="41"/>
      <c r="VKT45" s="41"/>
      <c r="VKU45" s="41"/>
      <c r="VKV45" s="41"/>
      <c r="VKW45" s="41"/>
      <c r="VKX45" s="41"/>
      <c r="VKY45" s="41"/>
      <c r="VKZ45" s="41"/>
      <c r="VLA45" s="41"/>
      <c r="VLB45" s="41"/>
      <c r="VLC45" s="41"/>
      <c r="VLD45" s="41"/>
      <c r="VLE45" s="41"/>
      <c r="VLF45" s="41"/>
      <c r="VLG45" s="41"/>
      <c r="VLH45" s="41"/>
      <c r="VLI45" s="41"/>
      <c r="VLJ45" s="41"/>
      <c r="VLK45" s="41"/>
      <c r="VLL45" s="41"/>
      <c r="VLM45" s="41"/>
      <c r="VLN45" s="41"/>
      <c r="VLO45" s="41"/>
      <c r="VLP45" s="41"/>
      <c r="VLQ45" s="41"/>
      <c r="VLR45" s="41"/>
      <c r="VLS45" s="41"/>
      <c r="VLT45" s="41"/>
      <c r="VLU45" s="41"/>
      <c r="VLV45" s="41"/>
      <c r="VLW45" s="41"/>
      <c r="VLX45" s="41"/>
      <c r="VLY45" s="41"/>
      <c r="VLZ45" s="41"/>
      <c r="VMA45" s="41"/>
      <c r="VMB45" s="41"/>
      <c r="VMC45" s="41"/>
      <c r="VMD45" s="41"/>
      <c r="VME45" s="41"/>
      <c r="VMF45" s="41"/>
      <c r="VMG45" s="41"/>
      <c r="VMH45" s="41"/>
      <c r="VMI45" s="41"/>
      <c r="VMJ45" s="41"/>
      <c r="VMK45" s="41"/>
      <c r="VML45" s="41"/>
      <c r="VMM45" s="41"/>
      <c r="VMN45" s="41"/>
      <c r="VMO45" s="41"/>
      <c r="VMP45" s="41"/>
      <c r="VMQ45" s="41"/>
      <c r="VMR45" s="41"/>
      <c r="VMS45" s="41"/>
      <c r="VMT45" s="41"/>
      <c r="VMU45" s="41"/>
      <c r="VMV45" s="41"/>
      <c r="VMW45" s="41"/>
      <c r="VMX45" s="41"/>
      <c r="VMY45" s="41"/>
      <c r="VMZ45" s="41"/>
      <c r="VNA45" s="41"/>
      <c r="VNB45" s="41"/>
      <c r="VNC45" s="41"/>
      <c r="VND45" s="41"/>
      <c r="VNE45" s="41"/>
      <c r="VNF45" s="41"/>
      <c r="VNG45" s="41"/>
      <c r="VNH45" s="41"/>
      <c r="VNI45" s="41"/>
      <c r="VNJ45" s="41"/>
      <c r="VNK45" s="41"/>
      <c r="VNL45" s="41"/>
      <c r="VNM45" s="41"/>
      <c r="VNN45" s="41"/>
      <c r="VNO45" s="41"/>
      <c r="VNP45" s="41"/>
      <c r="VNQ45" s="41"/>
      <c r="VNR45" s="41"/>
      <c r="VNS45" s="41"/>
      <c r="VNT45" s="41"/>
      <c r="VNU45" s="41"/>
      <c r="VNV45" s="41"/>
      <c r="VNW45" s="41"/>
      <c r="VNX45" s="41"/>
      <c r="VNY45" s="41"/>
      <c r="VNZ45" s="41"/>
      <c r="VOA45" s="41"/>
      <c r="VOB45" s="41"/>
      <c r="VOC45" s="41"/>
      <c r="VOD45" s="41"/>
      <c r="VOE45" s="41"/>
      <c r="VOF45" s="41"/>
      <c r="VOG45" s="41"/>
      <c r="VOH45" s="41"/>
      <c r="VOI45" s="41"/>
      <c r="VOJ45" s="41"/>
      <c r="VOK45" s="41"/>
      <c r="VOL45" s="41"/>
      <c r="VOM45" s="41"/>
      <c r="VON45" s="41"/>
      <c r="VOO45" s="41"/>
      <c r="VOP45" s="41"/>
      <c r="VOQ45" s="41"/>
      <c r="VOR45" s="41"/>
      <c r="VOS45" s="41"/>
      <c r="VOT45" s="41"/>
      <c r="VOU45" s="41"/>
      <c r="VOV45" s="41"/>
      <c r="VOW45" s="41"/>
      <c r="VOX45" s="41"/>
      <c r="VOY45" s="41"/>
      <c r="VOZ45" s="41"/>
      <c r="VPA45" s="41"/>
      <c r="VPB45" s="41"/>
      <c r="VPC45" s="41"/>
      <c r="VPD45" s="41"/>
      <c r="VPE45" s="41"/>
      <c r="VPF45" s="41"/>
      <c r="VPG45" s="41"/>
      <c r="VPH45" s="41"/>
      <c r="VPI45" s="41"/>
      <c r="VPJ45" s="41"/>
      <c r="VPK45" s="41"/>
      <c r="VPL45" s="41"/>
      <c r="VPM45" s="41"/>
      <c r="VPN45" s="41"/>
      <c r="VPO45" s="41"/>
      <c r="VPP45" s="41"/>
      <c r="VPQ45" s="41"/>
      <c r="VPR45" s="41"/>
      <c r="VPS45" s="41"/>
      <c r="VPT45" s="41"/>
      <c r="VPU45" s="41"/>
      <c r="VPV45" s="41"/>
      <c r="VPW45" s="41"/>
      <c r="VPX45" s="41"/>
      <c r="VPY45" s="41"/>
      <c r="VPZ45" s="41"/>
      <c r="VQA45" s="41"/>
      <c r="VQB45" s="41"/>
      <c r="VQC45" s="41"/>
      <c r="VQD45" s="41"/>
      <c r="VQE45" s="41"/>
      <c r="VQF45" s="41"/>
      <c r="VQG45" s="41"/>
      <c r="VQH45" s="41"/>
      <c r="VQI45" s="41"/>
      <c r="VQJ45" s="41"/>
      <c r="VQK45" s="41"/>
      <c r="VQL45" s="41"/>
      <c r="VQM45" s="41"/>
      <c r="VQN45" s="41"/>
      <c r="VQO45" s="41"/>
      <c r="VQP45" s="41"/>
      <c r="VQQ45" s="41"/>
      <c r="VQR45" s="41"/>
      <c r="VQS45" s="41"/>
      <c r="VQT45" s="41"/>
      <c r="VQU45" s="41"/>
      <c r="VQV45" s="41"/>
      <c r="VQW45" s="41"/>
      <c r="VQX45" s="41"/>
      <c r="VQY45" s="41"/>
      <c r="VQZ45" s="41"/>
      <c r="VRA45" s="41"/>
      <c r="VRB45" s="41"/>
      <c r="VRC45" s="41"/>
      <c r="VRD45" s="41"/>
      <c r="VRE45" s="41"/>
      <c r="VRF45" s="41"/>
      <c r="VRG45" s="41"/>
      <c r="VRH45" s="41"/>
      <c r="VRI45" s="41"/>
      <c r="VRJ45" s="41"/>
      <c r="VRK45" s="41"/>
      <c r="VRL45" s="41"/>
      <c r="VRM45" s="41"/>
      <c r="VRN45" s="41"/>
      <c r="VRO45" s="41"/>
      <c r="VRP45" s="41"/>
      <c r="VRQ45" s="41"/>
      <c r="VRR45" s="41"/>
      <c r="VRS45" s="41"/>
      <c r="VRT45" s="41"/>
      <c r="VRU45" s="41"/>
      <c r="VRV45" s="41"/>
      <c r="VRW45" s="41"/>
      <c r="VRX45" s="41"/>
      <c r="VRY45" s="41"/>
      <c r="VRZ45" s="41"/>
      <c r="VSA45" s="41"/>
      <c r="VSB45" s="41"/>
      <c r="VSC45" s="41"/>
      <c r="VSD45" s="41"/>
      <c r="VSE45" s="41"/>
      <c r="VSF45" s="41"/>
      <c r="VSG45" s="41"/>
      <c r="VSH45" s="41"/>
      <c r="VSI45" s="41"/>
      <c r="VSJ45" s="41"/>
      <c r="VSK45" s="41"/>
      <c r="VSL45" s="41"/>
      <c r="VSM45" s="41"/>
      <c r="VSN45" s="41"/>
      <c r="VSO45" s="41"/>
      <c r="VSP45" s="41"/>
      <c r="VSQ45" s="41"/>
      <c r="VSR45" s="41"/>
      <c r="VSS45" s="41"/>
      <c r="VST45" s="41"/>
      <c r="VSU45" s="41"/>
      <c r="VSV45" s="41"/>
      <c r="VSW45" s="41"/>
      <c r="VSX45" s="41"/>
      <c r="VSY45" s="41"/>
      <c r="VSZ45" s="41"/>
      <c r="VTA45" s="41"/>
      <c r="VTB45" s="41"/>
      <c r="VTC45" s="41"/>
      <c r="VTD45" s="41"/>
      <c r="VTE45" s="41"/>
      <c r="VTF45" s="41"/>
      <c r="VTG45" s="41"/>
      <c r="VTH45" s="41"/>
      <c r="VTI45" s="41"/>
      <c r="VTJ45" s="41"/>
      <c r="VTK45" s="41"/>
      <c r="VTL45" s="41"/>
      <c r="VTM45" s="41"/>
      <c r="VTN45" s="41"/>
      <c r="VTO45" s="41"/>
      <c r="VTP45" s="41"/>
      <c r="VTQ45" s="41"/>
      <c r="VTR45" s="41"/>
      <c r="VTS45" s="41"/>
      <c r="VTT45" s="41"/>
      <c r="VTU45" s="41"/>
      <c r="VTV45" s="41"/>
      <c r="VTW45" s="41"/>
      <c r="VTX45" s="41"/>
      <c r="VTY45" s="41"/>
      <c r="VTZ45" s="41"/>
      <c r="VUA45" s="41"/>
      <c r="VUB45" s="41"/>
      <c r="VUC45" s="41"/>
      <c r="VUD45" s="41"/>
      <c r="VUE45" s="41"/>
      <c r="VUF45" s="41"/>
      <c r="VUG45" s="41"/>
      <c r="VUH45" s="41"/>
      <c r="VUI45" s="41"/>
      <c r="VUJ45" s="41"/>
      <c r="VUK45" s="41"/>
      <c r="VUL45" s="41"/>
      <c r="VUM45" s="41"/>
      <c r="VUN45" s="41"/>
      <c r="VUO45" s="41"/>
      <c r="VUP45" s="41"/>
      <c r="VUQ45" s="41"/>
      <c r="VUR45" s="41"/>
      <c r="VUS45" s="41"/>
      <c r="VUT45" s="41"/>
      <c r="VUU45" s="41"/>
      <c r="VUV45" s="41"/>
      <c r="VUW45" s="41"/>
      <c r="VUX45" s="41"/>
      <c r="VUY45" s="41"/>
      <c r="VUZ45" s="41"/>
      <c r="VVA45" s="41"/>
      <c r="VVB45" s="41"/>
      <c r="VVC45" s="41"/>
      <c r="VVD45" s="41"/>
      <c r="VVE45" s="41"/>
      <c r="VVF45" s="41"/>
      <c r="VVG45" s="41"/>
      <c r="VVH45" s="41"/>
      <c r="VVI45" s="41"/>
      <c r="VVJ45" s="41"/>
      <c r="VVK45" s="41"/>
      <c r="VVL45" s="41"/>
      <c r="VVM45" s="41"/>
      <c r="VVN45" s="41"/>
      <c r="VVO45" s="41"/>
      <c r="VVP45" s="41"/>
      <c r="VVQ45" s="41"/>
      <c r="VVR45" s="41"/>
      <c r="VVS45" s="41"/>
      <c r="VVT45" s="41"/>
      <c r="VVU45" s="41"/>
      <c r="VVV45" s="41"/>
      <c r="VVW45" s="41"/>
      <c r="VVX45" s="41"/>
      <c r="VVY45" s="41"/>
      <c r="VVZ45" s="41"/>
      <c r="VWA45" s="41"/>
      <c r="VWB45" s="41"/>
      <c r="VWC45" s="41"/>
      <c r="VWD45" s="41"/>
      <c r="VWE45" s="41"/>
      <c r="VWF45" s="41"/>
      <c r="VWG45" s="41"/>
      <c r="VWH45" s="41"/>
      <c r="VWI45" s="41"/>
      <c r="VWJ45" s="41"/>
      <c r="VWK45" s="41"/>
      <c r="VWL45" s="41"/>
      <c r="VWM45" s="41"/>
      <c r="VWN45" s="41"/>
      <c r="VWO45" s="41"/>
      <c r="VWP45" s="41"/>
      <c r="VWQ45" s="41"/>
      <c r="VWR45" s="41"/>
      <c r="VWS45" s="41"/>
      <c r="VWT45" s="41"/>
      <c r="VWU45" s="41"/>
      <c r="VWV45" s="41"/>
      <c r="VWW45" s="41"/>
      <c r="VWX45" s="41"/>
      <c r="VWY45" s="41"/>
      <c r="VWZ45" s="41"/>
      <c r="VXA45" s="41"/>
      <c r="VXB45" s="41"/>
      <c r="VXC45" s="41"/>
      <c r="VXD45" s="41"/>
      <c r="VXE45" s="41"/>
      <c r="VXF45" s="41"/>
      <c r="VXG45" s="41"/>
      <c r="VXH45" s="41"/>
      <c r="VXI45" s="41"/>
      <c r="VXJ45" s="41"/>
      <c r="VXK45" s="41"/>
      <c r="VXL45" s="41"/>
      <c r="VXM45" s="41"/>
      <c r="VXN45" s="41"/>
      <c r="VXO45" s="41"/>
      <c r="VXP45" s="41"/>
      <c r="VXQ45" s="41"/>
      <c r="VXR45" s="41"/>
      <c r="VXS45" s="41"/>
      <c r="VXT45" s="41"/>
      <c r="VXU45" s="41"/>
      <c r="VXV45" s="41"/>
      <c r="VXW45" s="41"/>
      <c r="VXX45" s="41"/>
      <c r="VXY45" s="41"/>
      <c r="VXZ45" s="41"/>
      <c r="VYA45" s="41"/>
      <c r="VYB45" s="41"/>
      <c r="VYC45" s="41"/>
      <c r="VYD45" s="41"/>
      <c r="VYE45" s="41"/>
      <c r="VYF45" s="41"/>
      <c r="VYG45" s="41"/>
      <c r="VYH45" s="41"/>
      <c r="VYI45" s="41"/>
      <c r="VYJ45" s="41"/>
      <c r="VYK45" s="41"/>
      <c r="VYL45" s="41"/>
      <c r="VYM45" s="41"/>
      <c r="VYN45" s="41"/>
      <c r="VYO45" s="41"/>
      <c r="VYP45" s="41"/>
      <c r="VYQ45" s="41"/>
      <c r="VYR45" s="41"/>
      <c r="VYS45" s="41"/>
      <c r="VYT45" s="41"/>
      <c r="VYU45" s="41"/>
      <c r="VYV45" s="41"/>
      <c r="VYW45" s="41"/>
      <c r="VYX45" s="41"/>
      <c r="VYY45" s="41"/>
      <c r="VYZ45" s="41"/>
      <c r="VZA45" s="41"/>
      <c r="VZB45" s="41"/>
      <c r="VZC45" s="41"/>
      <c r="VZD45" s="41"/>
      <c r="VZE45" s="41"/>
      <c r="VZF45" s="41"/>
      <c r="VZG45" s="41"/>
      <c r="VZH45" s="41"/>
      <c r="VZI45" s="41"/>
      <c r="VZJ45" s="41"/>
      <c r="VZK45" s="41"/>
      <c r="VZL45" s="41"/>
      <c r="VZM45" s="41"/>
      <c r="VZN45" s="41"/>
      <c r="VZO45" s="41"/>
      <c r="VZP45" s="41"/>
      <c r="VZQ45" s="41"/>
      <c r="VZR45" s="41"/>
      <c r="VZS45" s="41"/>
      <c r="VZT45" s="41"/>
      <c r="VZU45" s="41"/>
      <c r="VZV45" s="41"/>
      <c r="VZW45" s="41"/>
      <c r="VZX45" s="41"/>
      <c r="VZY45" s="41"/>
      <c r="VZZ45" s="41"/>
      <c r="WAA45" s="41"/>
      <c r="WAB45" s="41"/>
      <c r="WAC45" s="41"/>
      <c r="WAD45" s="41"/>
      <c r="WAE45" s="41"/>
      <c r="WAF45" s="41"/>
      <c r="WAG45" s="41"/>
      <c r="WAH45" s="41"/>
      <c r="WAI45" s="41"/>
      <c r="WAJ45" s="41"/>
      <c r="WAK45" s="41"/>
      <c r="WAL45" s="41"/>
      <c r="WAM45" s="41"/>
      <c r="WAN45" s="41"/>
      <c r="WAO45" s="41"/>
      <c r="WAP45" s="41"/>
      <c r="WAQ45" s="41"/>
      <c r="WAR45" s="41"/>
      <c r="WAS45" s="41"/>
      <c r="WAT45" s="41"/>
      <c r="WAU45" s="41"/>
      <c r="WAV45" s="41"/>
      <c r="WAW45" s="41"/>
      <c r="WAX45" s="41"/>
      <c r="WAY45" s="41"/>
      <c r="WAZ45" s="41"/>
      <c r="WBA45" s="41"/>
      <c r="WBB45" s="41"/>
      <c r="WBC45" s="41"/>
      <c r="WBD45" s="41"/>
      <c r="WBE45" s="41"/>
      <c r="WBF45" s="41"/>
      <c r="WBG45" s="41"/>
      <c r="WBH45" s="41"/>
      <c r="WBI45" s="41"/>
      <c r="WBJ45" s="41"/>
      <c r="WBK45" s="41"/>
      <c r="WBL45" s="41"/>
      <c r="WBM45" s="41"/>
      <c r="WBN45" s="41"/>
      <c r="WBO45" s="41"/>
      <c r="WBP45" s="41"/>
      <c r="WBQ45" s="41"/>
      <c r="WBR45" s="41"/>
      <c r="WBS45" s="41"/>
      <c r="WBT45" s="41"/>
      <c r="WBU45" s="41"/>
      <c r="WBV45" s="41"/>
      <c r="WBW45" s="41"/>
      <c r="WBX45" s="41"/>
      <c r="WBY45" s="41"/>
      <c r="WBZ45" s="41"/>
      <c r="WCA45" s="41"/>
      <c r="WCB45" s="41"/>
      <c r="WCC45" s="41"/>
      <c r="WCD45" s="41"/>
      <c r="WCE45" s="41"/>
      <c r="WCF45" s="41"/>
      <c r="WCG45" s="41"/>
      <c r="WCH45" s="41"/>
      <c r="WCI45" s="41"/>
      <c r="WCJ45" s="41"/>
      <c r="WCK45" s="41"/>
      <c r="WCL45" s="41"/>
      <c r="WCM45" s="41"/>
      <c r="WCN45" s="41"/>
      <c r="WCO45" s="41"/>
      <c r="WCP45" s="41"/>
      <c r="WCQ45" s="41"/>
      <c r="WCR45" s="41"/>
      <c r="WCS45" s="41"/>
      <c r="WCT45" s="41"/>
      <c r="WCU45" s="41"/>
      <c r="WCV45" s="41"/>
      <c r="WCW45" s="41"/>
      <c r="WCX45" s="41"/>
      <c r="WCY45" s="41"/>
      <c r="WCZ45" s="41"/>
      <c r="WDA45" s="41"/>
      <c r="WDB45" s="41"/>
      <c r="WDC45" s="41"/>
      <c r="WDD45" s="41"/>
      <c r="WDE45" s="41"/>
      <c r="WDF45" s="41"/>
      <c r="WDG45" s="41"/>
      <c r="WDH45" s="41"/>
      <c r="WDI45" s="41"/>
      <c r="WDJ45" s="41"/>
      <c r="WDK45" s="41"/>
      <c r="WDL45" s="41"/>
      <c r="WDM45" s="41"/>
      <c r="WDN45" s="41"/>
      <c r="WDO45" s="41"/>
      <c r="WDP45" s="41"/>
      <c r="WDQ45" s="41"/>
      <c r="WDR45" s="41"/>
      <c r="WDS45" s="41"/>
      <c r="WDT45" s="41"/>
      <c r="WDU45" s="41"/>
      <c r="WDV45" s="41"/>
      <c r="WDW45" s="41"/>
      <c r="WDX45" s="41"/>
      <c r="WDY45" s="41"/>
      <c r="WDZ45" s="41"/>
      <c r="WEA45" s="41"/>
      <c r="WEB45" s="41"/>
      <c r="WEC45" s="41"/>
      <c r="WED45" s="41"/>
      <c r="WEE45" s="41"/>
      <c r="WEF45" s="41"/>
      <c r="WEG45" s="41"/>
      <c r="WEH45" s="41"/>
      <c r="WEI45" s="41"/>
      <c r="WEJ45" s="41"/>
      <c r="WEK45" s="41"/>
      <c r="WEL45" s="41"/>
      <c r="WEM45" s="41"/>
      <c r="WEN45" s="41"/>
      <c r="WEO45" s="41"/>
      <c r="WEP45" s="41"/>
      <c r="WEQ45" s="41"/>
      <c r="WER45" s="41"/>
      <c r="WES45" s="41"/>
      <c r="WET45" s="41"/>
      <c r="WEU45" s="41"/>
      <c r="WEV45" s="41"/>
      <c r="WEW45" s="41"/>
      <c r="WEX45" s="41"/>
      <c r="WEY45" s="41"/>
      <c r="WEZ45" s="41"/>
      <c r="WFA45" s="41"/>
      <c r="WFB45" s="41"/>
      <c r="WFC45" s="41"/>
      <c r="WFD45" s="41"/>
      <c r="WFE45" s="41"/>
      <c r="WFF45" s="41"/>
      <c r="WFG45" s="41"/>
      <c r="WFH45" s="41"/>
      <c r="WFI45" s="41"/>
      <c r="WFJ45" s="41"/>
      <c r="WFK45" s="41"/>
      <c r="WFL45" s="41"/>
      <c r="WFM45" s="41"/>
      <c r="WFN45" s="41"/>
      <c r="WFO45" s="41"/>
      <c r="WFP45" s="41"/>
      <c r="WFQ45" s="41"/>
      <c r="WFR45" s="41"/>
      <c r="WFS45" s="41"/>
      <c r="WFT45" s="41"/>
      <c r="WFU45" s="41"/>
      <c r="WFV45" s="41"/>
      <c r="WFW45" s="41"/>
      <c r="WFX45" s="41"/>
      <c r="WFY45" s="41"/>
      <c r="WFZ45" s="41"/>
      <c r="WGA45" s="41"/>
      <c r="WGB45" s="41"/>
      <c r="WGC45" s="41"/>
      <c r="WGD45" s="41"/>
      <c r="WGE45" s="41"/>
      <c r="WGF45" s="41"/>
      <c r="WGG45" s="41"/>
      <c r="WGH45" s="41"/>
      <c r="WGI45" s="41"/>
      <c r="WGJ45" s="41"/>
      <c r="WGK45" s="41"/>
      <c r="WGL45" s="41"/>
      <c r="WGM45" s="41"/>
      <c r="WGN45" s="41"/>
      <c r="WGO45" s="41"/>
      <c r="WGP45" s="41"/>
      <c r="WGQ45" s="41"/>
      <c r="WGR45" s="41"/>
      <c r="WGS45" s="41"/>
      <c r="WGT45" s="41"/>
      <c r="WGU45" s="41"/>
      <c r="WGV45" s="41"/>
      <c r="WGW45" s="41"/>
      <c r="WGX45" s="41"/>
      <c r="WGY45" s="41"/>
      <c r="WGZ45" s="41"/>
      <c r="WHA45" s="41"/>
      <c r="WHB45" s="41"/>
      <c r="WHC45" s="41"/>
      <c r="WHD45" s="41"/>
      <c r="WHE45" s="41"/>
      <c r="WHF45" s="41"/>
      <c r="WHG45" s="41"/>
      <c r="WHH45" s="41"/>
      <c r="WHI45" s="41"/>
      <c r="WHJ45" s="41"/>
      <c r="WHK45" s="41"/>
      <c r="WHL45" s="41"/>
      <c r="WHM45" s="41"/>
      <c r="WHN45" s="41"/>
      <c r="WHO45" s="41"/>
      <c r="WHP45" s="41"/>
      <c r="WHQ45" s="41"/>
      <c r="WHR45" s="41"/>
      <c r="WHS45" s="41"/>
      <c r="WHT45" s="41"/>
      <c r="WHU45" s="41"/>
      <c r="WHV45" s="41"/>
      <c r="WHW45" s="41"/>
      <c r="WHX45" s="41"/>
      <c r="WHY45" s="41"/>
      <c r="WHZ45" s="41"/>
      <c r="WIA45" s="41"/>
      <c r="WIB45" s="41"/>
      <c r="WIC45" s="41"/>
      <c r="WID45" s="41"/>
      <c r="WIE45" s="41"/>
      <c r="WIF45" s="41"/>
      <c r="WIG45" s="41"/>
      <c r="WIH45" s="41"/>
      <c r="WII45" s="41"/>
      <c r="WIJ45" s="41"/>
      <c r="WIK45" s="41"/>
      <c r="WIL45" s="41"/>
      <c r="WIM45" s="41"/>
      <c r="WIN45" s="41"/>
      <c r="WIO45" s="41"/>
      <c r="WIP45" s="41"/>
      <c r="WIQ45" s="41"/>
      <c r="WIR45" s="41"/>
      <c r="WIS45" s="41"/>
      <c r="WIT45" s="41"/>
      <c r="WIU45" s="41"/>
      <c r="WIV45" s="41"/>
      <c r="WIW45" s="41"/>
      <c r="WIX45" s="41"/>
      <c r="WIY45" s="41"/>
      <c r="WIZ45" s="41"/>
      <c r="WJA45" s="41"/>
      <c r="WJB45" s="41"/>
      <c r="WJC45" s="41"/>
      <c r="WJD45" s="41"/>
      <c r="WJE45" s="41"/>
      <c r="WJF45" s="41"/>
      <c r="WJG45" s="41"/>
      <c r="WJH45" s="41"/>
      <c r="WJI45" s="41"/>
      <c r="WJJ45" s="41"/>
      <c r="WJK45" s="41"/>
      <c r="WJL45" s="41"/>
      <c r="WJM45" s="41"/>
      <c r="WJN45" s="41"/>
      <c r="WJO45" s="41"/>
      <c r="WJP45" s="41"/>
      <c r="WJQ45" s="41"/>
      <c r="WJR45" s="41"/>
      <c r="WJS45" s="41"/>
      <c r="WJT45" s="41"/>
      <c r="WJU45" s="41"/>
      <c r="WJV45" s="41"/>
      <c r="WJW45" s="41"/>
      <c r="WJX45" s="41"/>
      <c r="WJY45" s="41"/>
      <c r="WJZ45" s="41"/>
      <c r="WKA45" s="41"/>
      <c r="WKB45" s="41"/>
      <c r="WKC45" s="41"/>
      <c r="WKD45" s="41"/>
      <c r="WKE45" s="41"/>
      <c r="WKF45" s="41"/>
      <c r="WKG45" s="41"/>
      <c r="WKH45" s="41"/>
      <c r="WKI45" s="41"/>
      <c r="WKJ45" s="41"/>
      <c r="WKK45" s="41"/>
      <c r="WKL45" s="41"/>
      <c r="WKM45" s="41"/>
      <c r="WKN45" s="41"/>
      <c r="WKO45" s="41"/>
      <c r="WKP45" s="41"/>
      <c r="WKQ45" s="41"/>
      <c r="WKR45" s="41"/>
      <c r="WKS45" s="41"/>
      <c r="WKT45" s="41"/>
      <c r="WKU45" s="41"/>
      <c r="WKV45" s="41"/>
      <c r="WKW45" s="41"/>
      <c r="WKX45" s="41"/>
      <c r="WKY45" s="41"/>
      <c r="WKZ45" s="41"/>
      <c r="WLA45" s="41"/>
      <c r="WLB45" s="41"/>
      <c r="WLC45" s="41"/>
      <c r="WLD45" s="41"/>
      <c r="WLE45" s="41"/>
      <c r="WLF45" s="41"/>
      <c r="WLG45" s="41"/>
      <c r="WLH45" s="41"/>
      <c r="WLI45" s="41"/>
      <c r="WLJ45" s="41"/>
      <c r="WLK45" s="41"/>
      <c r="WLL45" s="41"/>
      <c r="WLM45" s="41"/>
      <c r="WLN45" s="41"/>
      <c r="WLO45" s="41"/>
      <c r="WLP45" s="41"/>
      <c r="WLQ45" s="41"/>
      <c r="WLR45" s="41"/>
      <c r="WLS45" s="41"/>
      <c r="WLT45" s="41"/>
      <c r="WLU45" s="41"/>
      <c r="WLV45" s="41"/>
      <c r="WLW45" s="41"/>
      <c r="WLX45" s="41"/>
      <c r="WLY45" s="41"/>
      <c r="WLZ45" s="41"/>
      <c r="WMA45" s="41"/>
      <c r="WMB45" s="41"/>
      <c r="WMC45" s="41"/>
      <c r="WMD45" s="41"/>
      <c r="WME45" s="41"/>
      <c r="WMF45" s="41"/>
      <c r="WMG45" s="41"/>
      <c r="WMH45" s="41"/>
      <c r="WMI45" s="41"/>
      <c r="WMJ45" s="41"/>
      <c r="WMK45" s="41"/>
      <c r="WML45" s="41"/>
      <c r="WMM45" s="41"/>
      <c r="WMN45" s="41"/>
      <c r="WMO45" s="41"/>
      <c r="WMP45" s="41"/>
      <c r="WMQ45" s="41"/>
      <c r="WMR45" s="41"/>
      <c r="WMS45" s="41"/>
      <c r="WMT45" s="41"/>
      <c r="WMU45" s="41"/>
      <c r="WMV45" s="41"/>
      <c r="WMW45" s="41"/>
      <c r="WMX45" s="41"/>
      <c r="WMY45" s="41"/>
      <c r="WMZ45" s="41"/>
      <c r="WNA45" s="41"/>
      <c r="WNB45" s="41"/>
      <c r="WNC45" s="41"/>
      <c r="WND45" s="41"/>
      <c r="WNE45" s="41"/>
      <c r="WNF45" s="41"/>
      <c r="WNG45" s="41"/>
      <c r="WNH45" s="41"/>
      <c r="WNI45" s="41"/>
      <c r="WNJ45" s="41"/>
      <c r="WNK45" s="41"/>
      <c r="WNL45" s="41"/>
      <c r="WNM45" s="41"/>
      <c r="WNN45" s="41"/>
      <c r="WNO45" s="41"/>
      <c r="WNP45" s="41"/>
      <c r="WNQ45" s="41"/>
      <c r="WNR45" s="41"/>
      <c r="WNS45" s="41"/>
      <c r="WNT45" s="41"/>
      <c r="WNU45" s="41"/>
      <c r="WNV45" s="41"/>
      <c r="WNW45" s="41"/>
      <c r="WNX45" s="41"/>
      <c r="WNY45" s="41"/>
      <c r="WNZ45" s="41"/>
      <c r="WOA45" s="41"/>
      <c r="WOB45" s="41"/>
      <c r="WOC45" s="41"/>
      <c r="WOD45" s="41"/>
      <c r="WOE45" s="41"/>
      <c r="WOF45" s="41"/>
      <c r="WOG45" s="41"/>
      <c r="WOH45" s="41"/>
      <c r="WOI45" s="41"/>
      <c r="WOJ45" s="41"/>
      <c r="WOK45" s="41"/>
      <c r="WOL45" s="41"/>
      <c r="WOM45" s="41"/>
      <c r="WON45" s="41"/>
      <c r="WOO45" s="41"/>
      <c r="WOP45" s="41"/>
      <c r="WOQ45" s="41"/>
      <c r="WOR45" s="41"/>
      <c r="WOS45" s="41"/>
      <c r="WOT45" s="41"/>
      <c r="WOU45" s="41"/>
      <c r="WOV45" s="41"/>
      <c r="WOW45" s="41"/>
      <c r="WOX45" s="41"/>
      <c r="WOY45" s="41"/>
      <c r="WOZ45" s="41"/>
      <c r="WPA45" s="41"/>
      <c r="WPB45" s="41"/>
      <c r="WPC45" s="41"/>
      <c r="WPD45" s="41"/>
      <c r="WPE45" s="41"/>
      <c r="WPF45" s="41"/>
      <c r="WPG45" s="41"/>
      <c r="WPH45" s="41"/>
      <c r="WPI45" s="41"/>
      <c r="WPJ45" s="41"/>
      <c r="WPK45" s="41"/>
      <c r="WPL45" s="41"/>
      <c r="WPM45" s="41"/>
      <c r="WPN45" s="41"/>
      <c r="WPO45" s="41"/>
      <c r="WPP45" s="41"/>
      <c r="WPQ45" s="41"/>
      <c r="WPR45" s="41"/>
      <c r="WPS45" s="41"/>
      <c r="WPT45" s="41"/>
      <c r="WPU45" s="41"/>
      <c r="WPV45" s="41"/>
      <c r="WPW45" s="41"/>
      <c r="WPX45" s="41"/>
      <c r="WPY45" s="41"/>
      <c r="WPZ45" s="41"/>
      <c r="WQA45" s="41"/>
      <c r="WQB45" s="41"/>
      <c r="WQC45" s="41"/>
      <c r="WQD45" s="41"/>
      <c r="WQE45" s="41"/>
      <c r="WQF45" s="41"/>
      <c r="WQG45" s="41"/>
      <c r="WQH45" s="41"/>
      <c r="WQI45" s="41"/>
      <c r="WQJ45" s="41"/>
      <c r="WQK45" s="41"/>
      <c r="WQL45" s="41"/>
      <c r="WQM45" s="41"/>
      <c r="WQN45" s="41"/>
      <c r="WQO45" s="41"/>
      <c r="WQP45" s="41"/>
      <c r="WQQ45" s="41"/>
      <c r="WQR45" s="41"/>
      <c r="WQS45" s="41"/>
      <c r="WQT45" s="41"/>
      <c r="WQU45" s="41"/>
      <c r="WQV45" s="41"/>
      <c r="WQW45" s="41"/>
      <c r="WQX45" s="41"/>
      <c r="WQY45" s="41"/>
      <c r="WQZ45" s="41"/>
      <c r="WRA45" s="41"/>
      <c r="WRB45" s="41"/>
      <c r="WRC45" s="41"/>
      <c r="WRD45" s="41"/>
      <c r="WRE45" s="41"/>
      <c r="WRF45" s="41"/>
      <c r="WRG45" s="41"/>
      <c r="WRH45" s="41"/>
      <c r="WRI45" s="41"/>
      <c r="WRJ45" s="41"/>
      <c r="WRK45" s="41"/>
      <c r="WRL45" s="41"/>
      <c r="WRM45" s="41"/>
      <c r="WRN45" s="41"/>
      <c r="WRO45" s="41"/>
      <c r="WRP45" s="41"/>
      <c r="WRQ45" s="41"/>
      <c r="WRR45" s="41"/>
      <c r="WRS45" s="41"/>
      <c r="WRT45" s="41"/>
      <c r="WRU45" s="41"/>
      <c r="WRV45" s="41"/>
      <c r="WRW45" s="41"/>
      <c r="WRX45" s="41"/>
      <c r="WRY45" s="41"/>
      <c r="WRZ45" s="41"/>
      <c r="WSA45" s="41"/>
      <c r="WSB45" s="41"/>
      <c r="WSC45" s="41"/>
      <c r="WSD45" s="41"/>
      <c r="WSE45" s="41"/>
      <c r="WSF45" s="41"/>
      <c r="WSG45" s="41"/>
      <c r="WSH45" s="41"/>
      <c r="WSI45" s="41"/>
      <c r="WSJ45" s="41"/>
      <c r="WSK45" s="41"/>
      <c r="WSL45" s="41"/>
      <c r="WSM45" s="41"/>
      <c r="WSN45" s="41"/>
      <c r="WSO45" s="41"/>
      <c r="WSP45" s="41"/>
      <c r="WSQ45" s="41"/>
      <c r="WSR45" s="41"/>
      <c r="WSS45" s="41"/>
      <c r="WST45" s="41"/>
      <c r="WSU45" s="41"/>
      <c r="WSV45" s="41"/>
      <c r="WSW45" s="41"/>
      <c r="WSX45" s="41"/>
      <c r="WSY45" s="41"/>
      <c r="WSZ45" s="41"/>
      <c r="WTA45" s="41"/>
      <c r="WTB45" s="41"/>
      <c r="WTC45" s="41"/>
      <c r="WTD45" s="41"/>
      <c r="WTE45" s="41"/>
      <c r="WTF45" s="41"/>
      <c r="WTG45" s="41"/>
      <c r="WTH45" s="41"/>
      <c r="WTI45" s="41"/>
      <c r="WTJ45" s="41"/>
      <c r="WTK45" s="41"/>
      <c r="WTL45" s="41"/>
      <c r="WTM45" s="41"/>
      <c r="WTN45" s="41"/>
      <c r="WTO45" s="41"/>
      <c r="WTP45" s="41"/>
      <c r="WTQ45" s="41"/>
      <c r="WTR45" s="41"/>
      <c r="WTS45" s="41"/>
      <c r="WTT45" s="41"/>
      <c r="WTU45" s="41"/>
      <c r="WTV45" s="41"/>
      <c r="WTW45" s="41"/>
      <c r="WTX45" s="41"/>
      <c r="WTY45" s="41"/>
      <c r="WTZ45" s="41"/>
      <c r="WUA45" s="41"/>
      <c r="WUB45" s="41"/>
      <c r="WUC45" s="41"/>
      <c r="WUD45" s="41"/>
      <c r="WUE45" s="41"/>
      <c r="WUF45" s="41"/>
      <c r="WUG45" s="41"/>
      <c r="WUH45" s="41"/>
      <c r="WUI45" s="41"/>
      <c r="WUJ45" s="41"/>
      <c r="WUK45" s="41"/>
      <c r="WUL45" s="41"/>
      <c r="WUM45" s="41"/>
      <c r="WUN45" s="41"/>
      <c r="WUO45" s="41"/>
      <c r="WUP45" s="41"/>
      <c r="WUQ45" s="41"/>
      <c r="WUR45" s="41"/>
      <c r="WUS45" s="41"/>
      <c r="WUT45" s="41"/>
      <c r="WUU45" s="41"/>
      <c r="WUV45" s="41"/>
      <c r="WUW45" s="41"/>
      <c r="WUX45" s="41"/>
      <c r="WUY45" s="41"/>
      <c r="WUZ45" s="41"/>
      <c r="WVA45" s="41"/>
      <c r="WVB45" s="41"/>
      <c r="WVC45" s="41"/>
      <c r="WVD45" s="41"/>
      <c r="WVE45" s="41"/>
      <c r="WVF45" s="41"/>
      <c r="WVG45" s="41"/>
      <c r="WVH45" s="41"/>
      <c r="WVI45" s="41"/>
      <c r="WVJ45" s="41"/>
      <c r="WVK45" s="41"/>
      <c r="WVL45" s="41"/>
      <c r="WVM45" s="41"/>
      <c r="WVN45" s="41"/>
      <c r="WVO45" s="41"/>
      <c r="WVP45" s="41"/>
      <c r="WVQ45" s="41"/>
      <c r="WVR45" s="41"/>
      <c r="WVS45" s="41"/>
      <c r="WVT45" s="41"/>
      <c r="WVU45" s="41"/>
      <c r="WVV45" s="41"/>
      <c r="WVW45" s="41"/>
      <c r="WVX45" s="41"/>
      <c r="WVY45" s="41"/>
      <c r="WVZ45" s="41"/>
      <c r="WWA45" s="41"/>
      <c r="WWB45" s="41"/>
      <c r="WWC45" s="41"/>
      <c r="WWD45" s="41"/>
      <c r="WWE45" s="41"/>
      <c r="WWF45" s="41"/>
      <c r="WWG45" s="41"/>
      <c r="WWH45" s="41"/>
      <c r="WWI45" s="41"/>
      <c r="WWJ45" s="41"/>
      <c r="WWK45" s="41"/>
      <c r="WWL45" s="41"/>
      <c r="WWM45" s="41"/>
      <c r="WWN45" s="41"/>
      <c r="WWO45" s="41"/>
      <c r="WWP45" s="41"/>
      <c r="WWQ45" s="41"/>
      <c r="WWR45" s="41"/>
      <c r="WWS45" s="41"/>
      <c r="WWT45" s="41"/>
      <c r="WWU45" s="41"/>
      <c r="WWV45" s="41"/>
      <c r="WWW45" s="41"/>
      <c r="WWX45" s="41"/>
      <c r="WWY45" s="41"/>
      <c r="WWZ45" s="41"/>
      <c r="WXA45" s="41"/>
      <c r="WXB45" s="41"/>
      <c r="WXC45" s="41"/>
      <c r="WXD45" s="41"/>
      <c r="WXE45" s="41"/>
      <c r="WXF45" s="41"/>
      <c r="WXG45" s="41"/>
      <c r="WXH45" s="41"/>
      <c r="WXI45" s="41"/>
      <c r="WXJ45" s="41"/>
      <c r="WXK45" s="41"/>
      <c r="WXL45" s="41"/>
      <c r="WXM45" s="41"/>
      <c r="WXN45" s="41"/>
      <c r="WXO45" s="41"/>
      <c r="WXP45" s="41"/>
      <c r="WXQ45" s="41"/>
      <c r="WXR45" s="41"/>
      <c r="WXS45" s="41"/>
      <c r="WXT45" s="41"/>
      <c r="WXU45" s="41"/>
      <c r="WXV45" s="41"/>
      <c r="WXW45" s="41"/>
      <c r="WXX45" s="41"/>
      <c r="WXY45" s="41"/>
      <c r="WXZ45" s="41"/>
      <c r="WYA45" s="41"/>
      <c r="WYB45" s="41"/>
      <c r="WYC45" s="41"/>
      <c r="WYD45" s="41"/>
      <c r="WYE45" s="41"/>
      <c r="WYF45" s="41"/>
      <c r="WYG45" s="41"/>
      <c r="WYH45" s="41"/>
      <c r="WYI45" s="41"/>
      <c r="WYJ45" s="41"/>
      <c r="WYK45" s="41"/>
      <c r="WYL45" s="41"/>
      <c r="WYM45" s="41"/>
      <c r="WYN45" s="41"/>
      <c r="WYO45" s="41"/>
      <c r="WYP45" s="41"/>
      <c r="WYQ45" s="41"/>
      <c r="WYR45" s="41"/>
      <c r="WYS45" s="41"/>
      <c r="WYT45" s="41"/>
      <c r="WYU45" s="41"/>
      <c r="WYV45" s="41"/>
      <c r="WYW45" s="41"/>
      <c r="WYX45" s="41"/>
      <c r="WYY45" s="41"/>
      <c r="WYZ45" s="41"/>
      <c r="WZA45" s="41"/>
      <c r="WZB45" s="41"/>
      <c r="WZC45" s="41"/>
      <c r="WZD45" s="41"/>
      <c r="WZE45" s="41"/>
      <c r="WZF45" s="41"/>
      <c r="WZG45" s="41"/>
      <c r="WZH45" s="41"/>
      <c r="WZI45" s="41"/>
      <c r="WZJ45" s="41"/>
      <c r="WZK45" s="41"/>
      <c r="WZL45" s="41"/>
      <c r="WZM45" s="41"/>
      <c r="WZN45" s="41"/>
      <c r="WZO45" s="41"/>
      <c r="WZP45" s="41"/>
      <c r="WZQ45" s="41"/>
      <c r="WZR45" s="41"/>
      <c r="WZS45" s="41"/>
      <c r="WZT45" s="41"/>
      <c r="WZU45" s="41"/>
      <c r="WZV45" s="41"/>
      <c r="WZW45" s="41"/>
      <c r="WZX45" s="41"/>
      <c r="WZY45" s="41"/>
      <c r="WZZ45" s="41"/>
      <c r="XAA45" s="41"/>
      <c r="XAB45" s="41"/>
      <c r="XAC45" s="41"/>
      <c r="XAD45" s="41"/>
      <c r="XAE45" s="41"/>
      <c r="XAF45" s="41"/>
      <c r="XAG45" s="41"/>
      <c r="XAH45" s="41"/>
      <c r="XAI45" s="41"/>
      <c r="XAJ45" s="41"/>
      <c r="XAK45" s="41"/>
      <c r="XAL45" s="41"/>
      <c r="XAM45" s="41"/>
      <c r="XAN45" s="41"/>
      <c r="XAO45" s="41"/>
      <c r="XAP45" s="41"/>
      <c r="XAQ45" s="41"/>
      <c r="XAR45" s="41"/>
      <c r="XAS45" s="41"/>
      <c r="XAT45" s="41"/>
      <c r="XAU45" s="41"/>
      <c r="XAV45" s="41"/>
      <c r="XAW45" s="41"/>
      <c r="XAX45" s="41"/>
      <c r="XAY45" s="41"/>
      <c r="XAZ45" s="41"/>
      <c r="XBA45" s="41"/>
      <c r="XBB45" s="41"/>
      <c r="XBC45" s="41"/>
      <c r="XBD45" s="41"/>
      <c r="XBE45" s="41"/>
      <c r="XBF45" s="41"/>
      <c r="XBG45" s="41"/>
      <c r="XBH45" s="41"/>
      <c r="XBI45" s="41"/>
      <c r="XBJ45" s="41"/>
      <c r="XBK45" s="41"/>
      <c r="XBL45" s="41"/>
      <c r="XBM45" s="41"/>
      <c r="XBN45" s="41"/>
      <c r="XBO45" s="41"/>
      <c r="XBP45" s="41"/>
      <c r="XBQ45" s="41"/>
      <c r="XBR45" s="41"/>
      <c r="XBS45" s="41"/>
      <c r="XBT45" s="41"/>
      <c r="XBU45" s="41"/>
      <c r="XBV45" s="41"/>
      <c r="XBW45" s="41"/>
      <c r="XBX45" s="41"/>
      <c r="XBY45" s="41"/>
      <c r="XBZ45" s="41"/>
      <c r="XCA45" s="41"/>
      <c r="XCB45" s="41"/>
      <c r="XCC45" s="41"/>
      <c r="XCD45" s="41"/>
      <c r="XCE45" s="41"/>
      <c r="XCF45" s="41"/>
      <c r="XCG45" s="41"/>
      <c r="XCH45" s="41"/>
      <c r="XCI45" s="41"/>
      <c r="XCJ45" s="41"/>
      <c r="XCK45" s="41"/>
      <c r="XCL45" s="41"/>
      <c r="XCM45" s="41"/>
      <c r="XCN45" s="41"/>
      <c r="XCO45" s="41"/>
      <c r="XCP45" s="41"/>
      <c r="XCQ45" s="41"/>
      <c r="XCR45" s="41"/>
      <c r="XCS45" s="41"/>
      <c r="XCT45" s="41"/>
      <c r="XCU45" s="41"/>
      <c r="XCV45" s="41"/>
      <c r="XCW45" s="41"/>
      <c r="XCX45" s="41"/>
      <c r="XCY45" s="41"/>
      <c r="XCZ45" s="41"/>
      <c r="XDA45" s="41"/>
      <c r="XDB45" s="41"/>
      <c r="XDC45" s="41"/>
      <c r="XDD45" s="41"/>
      <c r="XDE45" s="41"/>
      <c r="XDF45" s="41"/>
      <c r="XDG45" s="41"/>
      <c r="XDH45" s="41"/>
      <c r="XDI45" s="41"/>
      <c r="XDJ45" s="41"/>
      <c r="XDK45" s="41"/>
      <c r="XDL45" s="41"/>
      <c r="XDM45" s="41"/>
      <c r="XDN45" s="41"/>
      <c r="XDO45" s="41"/>
      <c r="XDP45" s="41"/>
      <c r="XDQ45" s="41"/>
      <c r="XDR45" s="41"/>
      <c r="XDS45" s="41"/>
      <c r="XDT45" s="41"/>
      <c r="XDU45" s="41"/>
      <c r="XDV45" s="41"/>
      <c r="XDW45" s="41"/>
    </row>
    <row r="46" spans="1:16351" ht="15" customHeight="1" x14ac:dyDescent="0.35">
      <c r="A46" s="41"/>
      <c r="B46" s="45" t="s">
        <v>155</v>
      </c>
      <c r="C46" s="45"/>
      <c r="D46" s="45"/>
      <c r="E46" s="45"/>
      <c r="F46" s="45"/>
      <c r="G46" s="45"/>
      <c r="H46" s="45"/>
      <c r="I46" s="45"/>
      <c r="J46" s="45"/>
      <c r="K46" s="45"/>
      <c r="L46" s="45"/>
      <c r="M46" s="45"/>
      <c r="N46" s="45"/>
      <c r="O46" s="45"/>
      <c r="P46" s="45"/>
      <c r="Q46" s="45"/>
      <c r="R46" s="45"/>
      <c r="S46" s="45"/>
      <c r="T46" s="260">
        <v>0</v>
      </c>
      <c r="U46" s="260">
        <v>113</v>
      </c>
      <c r="V46" s="353">
        <v>316</v>
      </c>
      <c r="W46" s="353">
        <v>162.04655700000001</v>
      </c>
      <c r="X46" s="353">
        <f>'Operating Data'!X128</f>
        <v>2185.38393</v>
      </c>
      <c r="Y46" s="353">
        <f t="shared" si="59"/>
        <v>2185.38393</v>
      </c>
      <c r="Z46" s="353">
        <f t="shared" si="60"/>
        <v>1871</v>
      </c>
      <c r="AA46" s="362"/>
      <c r="AB46" s="353">
        <f>'Operating Data'!AB128</f>
        <v>2185.38393</v>
      </c>
      <c r="AC46" s="353">
        <f>'Operating Data'!AC128</f>
        <v>2185.38393</v>
      </c>
      <c r="AD46" s="353">
        <f>'Operating Data'!AD128</f>
        <v>2185.38393</v>
      </c>
      <c r="AE46" s="353">
        <f>'Operating Data'!AE128</f>
        <v>2185.38393</v>
      </c>
      <c r="AF46" s="353">
        <f>'Operating Data'!AF128</f>
        <v>1445.38393</v>
      </c>
      <c r="AG46" s="353">
        <f>'Operating Data'!AG128</f>
        <v>1445.38393</v>
      </c>
      <c r="AH46" s="353">
        <f>'Operating Data'!AH128</f>
        <v>1683</v>
      </c>
      <c r="AI46" s="353">
        <f>'Operating Data'!AI128</f>
        <v>1871</v>
      </c>
      <c r="AJ46" s="362"/>
      <c r="AK46" s="353"/>
      <c r="AL46" s="369"/>
      <c r="AM46" s="369"/>
      <c r="AN46" s="369"/>
      <c r="AO46" s="369"/>
      <c r="AP46" s="369"/>
      <c r="AQ46" s="369"/>
      <c r="AR46" s="369"/>
      <c r="AS46" s="362"/>
      <c r="AT46" s="362"/>
      <c r="AU46" s="362"/>
      <c r="AV46" s="362"/>
      <c r="AW46" s="362"/>
      <c r="AX46" s="362"/>
      <c r="AY46" s="362"/>
      <c r="AZ46" s="78"/>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row>
    <row r="47" spans="1:16351" ht="15" customHeight="1" x14ac:dyDescent="0.35">
      <c r="A47" s="41"/>
      <c r="B47" s="44"/>
      <c r="C47" s="44"/>
      <c r="D47" s="44"/>
      <c r="E47" s="44"/>
      <c r="F47" s="44"/>
      <c r="G47" s="44"/>
      <c r="H47" s="44"/>
      <c r="I47" s="44"/>
      <c r="J47" s="44"/>
      <c r="K47" s="44"/>
      <c r="L47" s="44"/>
      <c r="M47" s="44"/>
      <c r="N47" s="44"/>
      <c r="O47" s="44"/>
      <c r="P47" s="44"/>
      <c r="Q47" s="44"/>
      <c r="R47" s="44"/>
      <c r="S47" s="44"/>
      <c r="T47" s="260"/>
      <c r="U47" s="260"/>
      <c r="V47" s="353"/>
      <c r="W47" s="353"/>
      <c r="X47" s="353"/>
      <c r="Y47" s="353"/>
      <c r="Z47" s="353"/>
      <c r="AB47" s="353"/>
      <c r="AC47" s="353"/>
      <c r="AD47" s="353"/>
      <c r="AE47" s="353"/>
      <c r="AF47" s="353"/>
      <c r="AK47" s="353"/>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row>
    <row r="48" spans="1:16351" ht="15" customHeight="1" x14ac:dyDescent="0.35">
      <c r="A48" s="41"/>
      <c r="B48" s="34" t="s">
        <v>163</v>
      </c>
      <c r="C48" s="34"/>
      <c r="D48" s="34"/>
      <c r="E48" s="34"/>
      <c r="F48" s="34"/>
      <c r="G48" s="34"/>
      <c r="H48" s="34"/>
      <c r="I48" s="34"/>
      <c r="J48" s="34"/>
      <c r="K48" s="34"/>
      <c r="L48" s="34"/>
      <c r="M48" s="34"/>
      <c r="N48" s="34"/>
      <c r="O48" s="34"/>
      <c r="P48" s="34"/>
      <c r="Q48" s="34"/>
      <c r="R48" s="34"/>
      <c r="S48" s="34"/>
      <c r="T48" s="269"/>
      <c r="U48" s="269"/>
      <c r="V48" s="353"/>
      <c r="W48" s="353"/>
      <c r="X48" s="353"/>
      <c r="Y48" s="353"/>
      <c r="Z48" s="353"/>
      <c r="AB48" s="353"/>
      <c r="AC48" s="353"/>
      <c r="AD48" s="353"/>
      <c r="AE48" s="353"/>
      <c r="AF48" s="353"/>
      <c r="AK48" s="353"/>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row>
    <row r="49" spans="1:16351" ht="15" customHeight="1" x14ac:dyDescent="0.35">
      <c r="B49" s="44" t="s">
        <v>109</v>
      </c>
      <c r="C49" s="44"/>
      <c r="D49" s="44"/>
      <c r="E49" s="44"/>
      <c r="F49" s="44"/>
      <c r="G49" s="44"/>
      <c r="H49" s="44"/>
      <c r="I49" s="44"/>
      <c r="J49" s="44"/>
      <c r="K49" s="44"/>
      <c r="L49" s="44"/>
      <c r="M49" s="44"/>
      <c r="N49" s="44"/>
      <c r="O49" s="44"/>
      <c r="P49" s="44"/>
      <c r="Q49" s="44"/>
      <c r="R49" s="44"/>
      <c r="S49" s="44"/>
      <c r="T49" s="353">
        <v>19.076000000000001</v>
      </c>
      <c r="U49" s="353">
        <v>22.513999999999999</v>
      </c>
      <c r="V49" s="353">
        <v>27.030999999999999</v>
      </c>
      <c r="W49" s="353">
        <v>34.082000000000001</v>
      </c>
      <c r="X49" s="353">
        <f>'Operating Data'!X131</f>
        <v>39.841999999999999</v>
      </c>
      <c r="Y49" s="353">
        <f>+AE49</f>
        <v>58.472999999999999</v>
      </c>
      <c r="Z49" s="353">
        <f>+AI49</f>
        <v>68.031000000000006</v>
      </c>
      <c r="AB49" s="353">
        <f>'Operating Data'!AB131</f>
        <v>44.773000000000003</v>
      </c>
      <c r="AC49" s="353">
        <f>'Operating Data'!AC131</f>
        <v>49.616</v>
      </c>
      <c r="AD49" s="353">
        <f>'Operating Data'!AD131</f>
        <v>49.616</v>
      </c>
      <c r="AE49" s="353">
        <f>'Operating Data'!AE131</f>
        <v>58.472999999999999</v>
      </c>
      <c r="AF49" s="353">
        <f>'Operating Data'!AF131</f>
        <v>62.887</v>
      </c>
      <c r="AG49" s="368">
        <f>'Operating Data'!AG131</f>
        <v>65.644000000000005</v>
      </c>
      <c r="AH49" s="368">
        <f>'Operating Data'!AH131</f>
        <v>67.266999999999996</v>
      </c>
      <c r="AI49" s="368">
        <f>'Operating Data'!AI131</f>
        <v>68.031000000000006</v>
      </c>
      <c r="AK49" s="353"/>
      <c r="AL49" s="369"/>
      <c r="AM49" s="369"/>
      <c r="AN49" s="369"/>
      <c r="AO49" s="369"/>
      <c r="AP49" s="369"/>
      <c r="AQ49" s="369"/>
      <c r="AR49" s="369"/>
    </row>
    <row r="50" spans="1:16351" ht="15" customHeight="1" x14ac:dyDescent="0.35">
      <c r="B50" s="37" t="s">
        <v>114</v>
      </c>
      <c r="C50" s="37"/>
      <c r="D50" s="37"/>
      <c r="E50" s="37"/>
      <c r="F50" s="37"/>
      <c r="G50" s="37"/>
      <c r="H50" s="37"/>
      <c r="I50" s="37"/>
      <c r="J50" s="37"/>
      <c r="K50" s="37"/>
      <c r="L50" s="37"/>
      <c r="M50" s="37"/>
      <c r="N50" s="37"/>
      <c r="O50" s="37"/>
      <c r="P50" s="37"/>
      <c r="Q50" s="37"/>
      <c r="R50" s="37"/>
      <c r="S50" s="37"/>
      <c r="T50" s="353">
        <v>6.8810000000000002</v>
      </c>
      <c r="U50" s="353">
        <v>6.8810000000000002</v>
      </c>
      <c r="V50" s="353">
        <v>18.571999999999999</v>
      </c>
      <c r="W50" s="353">
        <v>18.701000000000001</v>
      </c>
      <c r="X50" s="353">
        <f>'Operating Data'!X132</f>
        <v>18.725999999999999</v>
      </c>
      <c r="Y50" s="353">
        <f>+AE50</f>
        <v>18.93</v>
      </c>
      <c r="Z50" s="353">
        <f>+AI50</f>
        <v>18.652999999999999</v>
      </c>
      <c r="AB50" s="353">
        <f>'Operating Data'!AB132</f>
        <v>18.739999999999998</v>
      </c>
      <c r="AC50" s="353">
        <f>'Operating Data'!AC132</f>
        <v>18.745999999999999</v>
      </c>
      <c r="AD50" s="353">
        <f>'Operating Data'!AD132</f>
        <v>18.745999999999999</v>
      </c>
      <c r="AE50" s="353">
        <f>'Operating Data'!AE132</f>
        <v>18.93</v>
      </c>
      <c r="AF50" s="353">
        <f>'Operating Data'!AF132</f>
        <v>18.771000000000001</v>
      </c>
      <c r="AG50" s="368">
        <f>'Operating Data'!AG132</f>
        <v>18.713000000000001</v>
      </c>
      <c r="AH50" s="368">
        <f>'Operating Data'!AH132</f>
        <v>18.635000000000002</v>
      </c>
      <c r="AI50" s="368">
        <f>'Operating Data'!AI132</f>
        <v>18.652999999999999</v>
      </c>
      <c r="AK50" s="353"/>
      <c r="AL50" s="369"/>
      <c r="AM50" s="369"/>
      <c r="AN50" s="369"/>
      <c r="AO50" s="369"/>
      <c r="AP50" s="369"/>
      <c r="AQ50" s="369"/>
      <c r="AR50" s="369"/>
    </row>
    <row r="51" spans="1:16351" ht="15" customHeight="1" x14ac:dyDescent="0.35">
      <c r="B51" s="4"/>
      <c r="C51" s="4"/>
      <c r="D51" s="4"/>
      <c r="E51" s="4"/>
      <c r="F51" s="4"/>
      <c r="G51" s="4"/>
      <c r="H51" s="4"/>
      <c r="I51" s="4"/>
      <c r="J51" s="4"/>
      <c r="K51" s="4"/>
      <c r="L51" s="4"/>
      <c r="M51" s="4"/>
      <c r="N51" s="4"/>
      <c r="O51" s="4"/>
      <c r="P51" s="4"/>
      <c r="Q51" s="4"/>
      <c r="R51" s="4"/>
      <c r="S51" s="4"/>
      <c r="T51" s="353"/>
      <c r="U51" s="353"/>
      <c r="V51" s="353"/>
      <c r="W51" s="353"/>
      <c r="X51" s="353"/>
      <c r="Y51" s="353"/>
      <c r="Z51" s="353"/>
      <c r="AB51" s="353"/>
      <c r="AC51" s="353"/>
      <c r="AD51" s="353"/>
      <c r="AE51" s="353"/>
      <c r="AF51" s="353"/>
      <c r="AK51" s="353"/>
    </row>
    <row r="52" spans="1:16351" ht="15" customHeight="1" x14ac:dyDescent="0.35">
      <c r="B52" s="34" t="s">
        <v>164</v>
      </c>
      <c r="C52" s="34"/>
      <c r="D52" s="34"/>
      <c r="E52" s="34"/>
      <c r="F52" s="34"/>
      <c r="G52" s="34"/>
      <c r="H52" s="34"/>
      <c r="I52" s="34"/>
      <c r="J52" s="34"/>
      <c r="K52" s="34"/>
      <c r="L52" s="34"/>
      <c r="M52" s="34"/>
      <c r="N52" s="34"/>
      <c r="O52" s="34"/>
      <c r="P52" s="34"/>
      <c r="Q52" s="34"/>
      <c r="R52" s="34"/>
      <c r="S52" s="34"/>
      <c r="T52" s="353"/>
      <c r="U52" s="353"/>
      <c r="V52" s="353"/>
      <c r="W52" s="353"/>
      <c r="X52" s="353"/>
      <c r="Y52" s="353"/>
      <c r="Z52" s="353"/>
      <c r="AB52" s="353"/>
      <c r="AC52" s="353"/>
      <c r="AD52" s="353"/>
      <c r="AE52" s="353"/>
      <c r="AF52" s="353"/>
      <c r="AK52" s="353"/>
    </row>
    <row r="53" spans="1:16351" ht="15" customHeight="1" x14ac:dyDescent="0.35">
      <c r="B53" s="159" t="s">
        <v>109</v>
      </c>
      <c r="C53" s="159"/>
      <c r="D53" s="159"/>
      <c r="E53" s="159"/>
      <c r="F53" s="159"/>
      <c r="G53" s="159"/>
      <c r="H53" s="159"/>
      <c r="I53" s="159"/>
      <c r="J53" s="159"/>
      <c r="K53" s="159"/>
      <c r="L53" s="159"/>
      <c r="M53" s="159"/>
      <c r="N53" s="159"/>
      <c r="O53" s="159"/>
      <c r="P53" s="159"/>
      <c r="Q53" s="159"/>
      <c r="R53" s="159"/>
      <c r="S53" s="159"/>
      <c r="T53" s="353">
        <v>1922.991</v>
      </c>
      <c r="U53" s="353">
        <v>2578.1669999999999</v>
      </c>
      <c r="V53" s="353">
        <v>3208.2089999999998</v>
      </c>
      <c r="W53" s="353">
        <v>3983.1039999999998</v>
      </c>
      <c r="X53" s="353">
        <f>'Operating Data'!X135</f>
        <v>4593.9399999999996</v>
      </c>
      <c r="Y53" s="353">
        <f>+AE53</f>
        <v>5620.1880000000001</v>
      </c>
      <c r="Z53" s="353">
        <f>+AI53</f>
        <v>6579.0839999999998</v>
      </c>
      <c r="AA53" s="353"/>
      <c r="AB53" s="353">
        <f>'Operating Data'!AB135</f>
        <v>4854.1869999999999</v>
      </c>
      <c r="AC53" s="353">
        <f>'Operating Data'!AC135</f>
        <v>5110.8779999999997</v>
      </c>
      <c r="AD53" s="353">
        <f>'Operating Data'!AD135</f>
        <v>5365.8720000000003</v>
      </c>
      <c r="AE53" s="353">
        <f>'Operating Data'!AE135</f>
        <v>5620.1880000000001</v>
      </c>
      <c r="AF53" s="353">
        <f>'Operating Data'!AF135</f>
        <v>5883.7049999999999</v>
      </c>
      <c r="AG53" s="353">
        <f>'Operating Data'!AG135</f>
        <v>6162.9830000000002</v>
      </c>
      <c r="AH53" s="353">
        <f>'Operating Data'!AH135</f>
        <v>6406.19</v>
      </c>
      <c r="AI53" s="353">
        <f>'Operating Data'!AI135</f>
        <v>6579.0839999999998</v>
      </c>
      <c r="AK53" s="353"/>
      <c r="AL53" s="369"/>
      <c r="AM53" s="369"/>
      <c r="AN53" s="369"/>
      <c r="AO53" s="369"/>
      <c r="AP53" s="369"/>
      <c r="AQ53" s="369"/>
      <c r="AR53" s="369"/>
    </row>
    <row r="54" spans="1:16351" ht="15" customHeight="1" x14ac:dyDescent="0.35">
      <c r="B54" s="207" t="s">
        <v>179</v>
      </c>
      <c r="C54" s="159"/>
      <c r="D54" s="159"/>
      <c r="E54" s="159"/>
      <c r="F54" s="159"/>
      <c r="G54" s="159"/>
      <c r="H54" s="159"/>
      <c r="I54" s="159"/>
      <c r="J54" s="159"/>
      <c r="K54" s="159"/>
      <c r="L54" s="159"/>
      <c r="M54" s="159"/>
      <c r="N54" s="159"/>
      <c r="O54" s="159"/>
      <c r="P54" s="159"/>
      <c r="Q54" s="159"/>
      <c r="R54" s="159"/>
      <c r="S54" s="159"/>
      <c r="T54" s="373" t="s">
        <v>14</v>
      </c>
      <c r="U54" s="373">
        <v>0.41070893200610825</v>
      </c>
      <c r="V54" s="373">
        <v>0.50903986706166515</v>
      </c>
      <c r="W54" s="373">
        <v>0.62527662234482184</v>
      </c>
      <c r="X54" s="373">
        <f>'Operating Data'!X136</f>
        <v>0.71503025999642933</v>
      </c>
      <c r="Y54" s="373">
        <f>+AE54</f>
        <v>0.86672190677376038</v>
      </c>
      <c r="Z54" s="373">
        <f>+AI54</f>
        <v>1.0058654093127362</v>
      </c>
      <c r="AA54" s="373"/>
      <c r="AB54" s="373">
        <f>'Operating Data'!AB136</f>
        <v>0.75383862076762476</v>
      </c>
      <c r="AC54" s="373">
        <f>'Operating Data'!AC136</f>
        <v>0.79110174266336608</v>
      </c>
      <c r="AD54" s="373">
        <f>'Operating Data'!AD136</f>
        <v>0.82872491468146081</v>
      </c>
      <c r="AE54" s="373">
        <f>'Operating Data'!AE136</f>
        <v>0.86672190677376038</v>
      </c>
      <c r="AF54" s="373">
        <f>'Operating Data'!AF136</f>
        <v>0.9064527450071731</v>
      </c>
      <c r="AG54" s="373">
        <f>'Operating Data'!AG136</f>
        <v>0.94679963787079946</v>
      </c>
      <c r="AH54" s="373">
        <f>'Operating Data'!AH136</f>
        <v>0.98164308326081551</v>
      </c>
      <c r="AI54" s="373">
        <f>'Operating Data'!AI136</f>
        <v>1.0058654093127362</v>
      </c>
      <c r="AK54" s="353"/>
      <c r="AL54" s="369"/>
      <c r="AM54" s="369"/>
      <c r="AN54" s="369"/>
      <c r="AO54" s="369"/>
      <c r="AP54" s="369"/>
      <c r="AQ54" s="369"/>
      <c r="AR54" s="369"/>
    </row>
    <row r="55" spans="1:16351" ht="15" customHeight="1" x14ac:dyDescent="0.35">
      <c r="B55" s="44" t="s">
        <v>114</v>
      </c>
      <c r="C55" s="44"/>
      <c r="D55" s="44"/>
      <c r="E55" s="44"/>
      <c r="F55" s="44"/>
      <c r="G55" s="44"/>
      <c r="H55" s="44"/>
      <c r="I55" s="44"/>
      <c r="J55" s="44"/>
      <c r="K55" s="44"/>
      <c r="L55" s="44"/>
      <c r="M55" s="44"/>
      <c r="N55" s="44"/>
      <c r="O55" s="44"/>
      <c r="P55" s="44"/>
      <c r="Q55" s="44"/>
      <c r="R55" s="44"/>
      <c r="S55" s="44"/>
      <c r="T55" s="353">
        <v>644.31700000000001</v>
      </c>
      <c r="U55" s="353">
        <v>666.08399999999995</v>
      </c>
      <c r="V55" s="353">
        <v>1368.8430000000001</v>
      </c>
      <c r="W55" s="353">
        <v>1372.72</v>
      </c>
      <c r="X55" s="353">
        <f>'Operating Data'!X137</f>
        <v>1373.145</v>
      </c>
      <c r="Y55" s="353">
        <f>+AE55</f>
        <v>1379.7860000000001</v>
      </c>
      <c r="Z55" s="353">
        <f>+AI55</f>
        <v>1389.9659999999999</v>
      </c>
      <c r="AA55" s="353"/>
      <c r="AB55" s="353">
        <f>'Operating Data'!AB137</f>
        <v>1376.1379999999999</v>
      </c>
      <c r="AC55" s="353">
        <f>'Operating Data'!AC137</f>
        <v>1378.0640000000001</v>
      </c>
      <c r="AD55" s="353">
        <f>'Operating Data'!AD137</f>
        <v>1380.087</v>
      </c>
      <c r="AE55" s="353">
        <f>'Operating Data'!AE137</f>
        <v>1379.7860000000001</v>
      </c>
      <c r="AF55" s="353">
        <f>'Operating Data'!AF137</f>
        <v>1374.991</v>
      </c>
      <c r="AG55" s="353">
        <f>'Operating Data'!AG137</f>
        <v>1386.0540000000001</v>
      </c>
      <c r="AH55" s="353">
        <f>'Operating Data'!AH137</f>
        <v>1387.9059999999999</v>
      </c>
      <c r="AI55" s="353">
        <f>'Operating Data'!AI137</f>
        <v>1389.9659999999999</v>
      </c>
      <c r="AK55" s="353"/>
      <c r="AL55" s="369"/>
      <c r="AM55" s="369"/>
      <c r="AN55" s="369"/>
      <c r="AO55" s="369"/>
      <c r="AP55" s="369"/>
      <c r="AQ55" s="369"/>
      <c r="AR55" s="369"/>
    </row>
    <row r="56" spans="1:16351" ht="15" customHeight="1" x14ac:dyDescent="0.35">
      <c r="B56" s="35"/>
      <c r="C56" s="35"/>
      <c r="D56" s="35"/>
      <c r="E56" s="35"/>
      <c r="F56" s="35"/>
      <c r="G56" s="35"/>
      <c r="H56" s="35"/>
      <c r="I56" s="35"/>
      <c r="J56" s="35"/>
      <c r="K56" s="35"/>
      <c r="L56" s="35"/>
      <c r="M56" s="35"/>
      <c r="N56" s="35"/>
      <c r="O56" s="35"/>
      <c r="P56" s="35"/>
      <c r="Q56" s="35"/>
      <c r="R56" s="35"/>
      <c r="S56" s="35"/>
      <c r="T56" s="374"/>
      <c r="U56" s="374"/>
      <c r="V56" s="299"/>
      <c r="W56" s="231"/>
      <c r="X56" s="231"/>
      <c r="Y56" s="231"/>
      <c r="Z56" s="231"/>
      <c r="AB56" s="231"/>
      <c r="AC56" s="231"/>
      <c r="AD56" s="231"/>
      <c r="AE56" s="231"/>
      <c r="AF56" s="231"/>
      <c r="AG56" s="231"/>
      <c r="AH56" s="231"/>
      <c r="AI56" s="231"/>
      <c r="AK56" s="231"/>
    </row>
    <row r="57" spans="1:16351" ht="15" customHeight="1" x14ac:dyDescent="0.35">
      <c r="B57" s="48" t="s">
        <v>165</v>
      </c>
      <c r="C57" s="48"/>
      <c r="D57" s="48"/>
      <c r="E57" s="48"/>
      <c r="F57" s="48"/>
      <c r="G57" s="48"/>
      <c r="H57" s="48"/>
      <c r="I57" s="48"/>
      <c r="J57" s="48"/>
      <c r="K57" s="48"/>
      <c r="L57" s="48"/>
      <c r="M57" s="48"/>
      <c r="N57" s="48"/>
      <c r="O57" s="48"/>
      <c r="P57" s="48"/>
      <c r="Q57" s="48"/>
      <c r="R57" s="48"/>
      <c r="S57" s="48"/>
      <c r="T57" s="269">
        <v>10343.085999999999</v>
      </c>
      <c r="U57" s="269">
        <v>10469.967000000001</v>
      </c>
      <c r="V57" s="269">
        <v>11274.154</v>
      </c>
      <c r="W57" s="269">
        <v>11427.066999999999</v>
      </c>
      <c r="X57" s="269">
        <f>'Operating Data'!X153</f>
        <v>11582.843000000001</v>
      </c>
      <c r="Y57" s="269">
        <f t="shared" ref="Y57:Y62" si="61">+AE57</f>
        <v>11757.7</v>
      </c>
      <c r="Z57" s="269">
        <f>+AI57</f>
        <v>11880.255999999999</v>
      </c>
      <c r="AA57" s="269"/>
      <c r="AB57" s="269">
        <f>'Operating Data'!AB153</f>
        <v>11634.205</v>
      </c>
      <c r="AC57" s="269">
        <f>'Operating Data'!AC153</f>
        <v>11667.752</v>
      </c>
      <c r="AD57" s="269">
        <f>'Operating Data'!AD153</f>
        <v>11711.041999999999</v>
      </c>
      <c r="AE57" s="269">
        <f>'Operating Data'!AE153</f>
        <v>11757.7</v>
      </c>
      <c r="AF57" s="269">
        <f>'Operating Data'!AF153</f>
        <v>11771.85</v>
      </c>
      <c r="AG57" s="269">
        <f>'Operating Data'!AG153</f>
        <v>11809.492</v>
      </c>
      <c r="AH57" s="269">
        <f>'Operating Data'!AH153</f>
        <v>11847.72</v>
      </c>
      <c r="AI57" s="269">
        <f>'Operating Data'!AI153</f>
        <v>11880.255999999999</v>
      </c>
      <c r="AK57" s="270"/>
      <c r="AL57" s="270"/>
      <c r="AM57" s="270"/>
      <c r="AN57" s="270"/>
      <c r="AO57" s="270"/>
      <c r="AP57" s="270"/>
      <c r="AQ57" s="270"/>
      <c r="AR57" s="270"/>
    </row>
    <row r="58" spans="1:16351" ht="15" customHeight="1" x14ac:dyDescent="0.35">
      <c r="B58" s="44" t="s">
        <v>109</v>
      </c>
      <c r="C58" s="44"/>
      <c r="D58" s="44"/>
      <c r="E58" s="44"/>
      <c r="F58" s="44"/>
      <c r="G58" s="44"/>
      <c r="H58" s="44"/>
      <c r="I58" s="44"/>
      <c r="J58" s="44"/>
      <c r="K58" s="44"/>
      <c r="L58" s="44"/>
      <c r="M58" s="44"/>
      <c r="N58" s="44"/>
      <c r="O58" s="44"/>
      <c r="P58" s="44"/>
      <c r="Q58" s="44"/>
      <c r="R58" s="44"/>
      <c r="S58" s="44"/>
      <c r="T58" s="260">
        <v>6225.643</v>
      </c>
      <c r="U58" s="260">
        <v>6277.3580000000002</v>
      </c>
      <c r="V58" s="260">
        <v>6302.4709999999995</v>
      </c>
      <c r="W58" s="260">
        <v>6370.1469999999999</v>
      </c>
      <c r="X58" s="260">
        <f>'Operating Data'!X140</f>
        <v>6424.8190000000004</v>
      </c>
      <c r="Y58" s="260">
        <f t="shared" si="61"/>
        <v>6484.4189999999999</v>
      </c>
      <c r="Z58" s="260">
        <f>+AI58</f>
        <v>6540.72</v>
      </c>
      <c r="AA58" s="260"/>
      <c r="AB58" s="260">
        <f>'Operating Data'!AB140</f>
        <v>6439.2920000000004</v>
      </c>
      <c r="AC58" s="260">
        <f>'Operating Data'!AC140</f>
        <v>6460.4560000000001</v>
      </c>
      <c r="AD58" s="260">
        <f>'Operating Data'!AD140</f>
        <v>6474.8530000000001</v>
      </c>
      <c r="AE58" s="260">
        <f>'Operating Data'!AE140</f>
        <v>6484.4189999999999</v>
      </c>
      <c r="AF58" s="260">
        <f>'Operating Data'!AF140</f>
        <v>6490.9120000000003</v>
      </c>
      <c r="AG58" s="260">
        <f>'Operating Data'!AG140</f>
        <v>6509.2790000000005</v>
      </c>
      <c r="AH58" s="260">
        <f>'Operating Data'!AH140</f>
        <v>6525.9870000000001</v>
      </c>
      <c r="AI58" s="260">
        <f>'Operating Data'!AI140</f>
        <v>6540.72</v>
      </c>
      <c r="AK58" s="353"/>
      <c r="AL58" s="353"/>
      <c r="AM58" s="353"/>
      <c r="AN58" s="353"/>
      <c r="AO58" s="353"/>
      <c r="AP58" s="353"/>
      <c r="AQ58" s="353"/>
      <c r="AR58" s="353"/>
    </row>
    <row r="59" spans="1:16351" ht="15" customHeight="1" x14ac:dyDescent="0.35">
      <c r="B59" s="156" t="s">
        <v>166</v>
      </c>
      <c r="C59" s="156"/>
      <c r="D59" s="156"/>
      <c r="E59" s="156"/>
      <c r="F59" s="156"/>
      <c r="G59" s="156"/>
      <c r="H59" s="156"/>
      <c r="I59" s="156"/>
      <c r="J59" s="156"/>
      <c r="K59" s="156"/>
      <c r="L59" s="156"/>
      <c r="M59" s="156"/>
      <c r="N59" s="156"/>
      <c r="O59" s="156"/>
      <c r="P59" s="156"/>
      <c r="Q59" s="156"/>
      <c r="R59" s="156"/>
      <c r="S59" s="156"/>
      <c r="T59" s="375" t="s">
        <v>14</v>
      </c>
      <c r="U59" s="375">
        <f t="shared" ref="U59:Z59" si="62">IFERROR(IF(OR(U58/T58-1&gt;2,U58/T58-1&lt;-0.95),"-",U58/T58-1),"-")</f>
        <v>8.3067724892031958E-3</v>
      </c>
      <c r="V59" s="376">
        <f t="shared" si="62"/>
        <v>4.0005683919890345E-3</v>
      </c>
      <c r="W59" s="377">
        <f t="shared" si="62"/>
        <v>1.0738010535867648E-2</v>
      </c>
      <c r="X59" s="377">
        <f t="shared" si="62"/>
        <v>8.5825334956948218E-3</v>
      </c>
      <c r="Y59" s="377">
        <f t="shared" si="62"/>
        <v>9.276525922364387E-3</v>
      </c>
      <c r="Z59" s="377">
        <f t="shared" si="62"/>
        <v>8.6825049399184007E-3</v>
      </c>
      <c r="AB59" s="377" t="str">
        <f>IFERROR(IF(OR(AB58/#REF!-1&gt;2,AB58/#REF!-1&lt;-0.95),"-",AB58/#REF!-1),"-")</f>
        <v>-</v>
      </c>
      <c r="AC59" s="377" t="str">
        <f>IFERROR(IF(OR(AC58/#REF!-1&gt;2,AC58/#REF!-1&lt;-0.95),"-",AC58/#REF!-1),"-")</f>
        <v>-</v>
      </c>
      <c r="AD59" s="377" t="str">
        <f>IFERROR(IF(OR(AD58/#REF!-1&gt;2,AD58/#REF!-1&lt;-0.95),"-",AD58/#REF!-1),"-")</f>
        <v>-</v>
      </c>
      <c r="AE59" s="377" t="str">
        <f>IFERROR(IF(OR(AE58/#REF!-1&gt;2,AE58/#REF!-1&lt;-0.95),"-",AE58/#REF!-1),"-")</f>
        <v>-</v>
      </c>
      <c r="AF59" s="377">
        <f>IFERROR(IF(OR(AF58/AB58-1&gt;2,AF58/AB58-1&lt;-0.95),"-",AF58/AB58-1),"-")</f>
        <v>8.0164092574153134E-3</v>
      </c>
      <c r="AG59" s="377">
        <f>IFERROR(IF(OR(AG58/AC58-1&gt;2,AG58/AC58-1&lt;-0.95),"-",AG58/AC58-1),"-")</f>
        <v>7.5572064882107881E-3</v>
      </c>
      <c r="AH59" s="377">
        <f>IFERROR(IF(OR(AH58/AD58-1&gt;2,AH58/AD58-1&lt;-0.95),"-",AH58/AD58-1),"-")</f>
        <v>7.8973221476996702E-3</v>
      </c>
      <c r="AI59" s="377">
        <f>IFERROR(IF(OR(AI58/AE58-1&gt;2,AI58/AE58-1&lt;-0.95),"-",AI58/AE58-1),"-")</f>
        <v>8.6825049399184007E-3</v>
      </c>
      <c r="AK59" s="378"/>
      <c r="AL59" s="378"/>
      <c r="AM59" s="378"/>
      <c r="AN59" s="378"/>
      <c r="AO59" s="378"/>
      <c r="AP59" s="378"/>
      <c r="AQ59" s="378"/>
      <c r="AR59" s="378"/>
    </row>
    <row r="60" spans="1:16351" ht="15" customHeight="1" x14ac:dyDescent="0.35">
      <c r="B60" s="44" t="s">
        <v>114</v>
      </c>
      <c r="C60" s="44"/>
      <c r="D60" s="44"/>
      <c r="E60" s="44"/>
      <c r="F60" s="44"/>
      <c r="G60" s="44"/>
      <c r="H60" s="44"/>
      <c r="I60" s="44"/>
      <c r="J60" s="44"/>
      <c r="K60" s="44"/>
      <c r="L60" s="44"/>
      <c r="M60" s="44"/>
      <c r="N60" s="44"/>
      <c r="O60" s="44"/>
      <c r="P60" s="44"/>
      <c r="Q60" s="44"/>
      <c r="R60" s="44"/>
      <c r="S60" s="44"/>
      <c r="T60" s="260">
        <v>666.40299999999991</v>
      </c>
      <c r="U60" s="260">
        <v>668.49400000000003</v>
      </c>
      <c r="V60" s="260">
        <v>1370.902</v>
      </c>
      <c r="W60" s="260">
        <v>1376.4780000000001</v>
      </c>
      <c r="X60" s="260">
        <f>'Operating Data'!X145</f>
        <v>1383.123</v>
      </c>
      <c r="Y60" s="260">
        <f t="shared" si="61"/>
        <v>1390.5250000000001</v>
      </c>
      <c r="Z60" s="260">
        <f>+AI60</f>
        <v>1398.663</v>
      </c>
      <c r="AA60" s="260"/>
      <c r="AB60" s="260">
        <f>'Operating Data'!AB145</f>
        <v>1384.337</v>
      </c>
      <c r="AC60" s="260">
        <f>'Operating Data'!AC145</f>
        <v>1386.2739999999999</v>
      </c>
      <c r="AD60" s="260">
        <f>'Operating Data'!AD145</f>
        <v>1388.2739999999999</v>
      </c>
      <c r="AE60" s="260">
        <f>'Operating Data'!AE145</f>
        <v>1390.5250000000001</v>
      </c>
      <c r="AF60" s="260">
        <f>'Operating Data'!AF145</f>
        <v>1391.933</v>
      </c>
      <c r="AG60" s="260">
        <f>'Operating Data'!AG145</f>
        <v>1394.19</v>
      </c>
      <c r="AH60" s="260">
        <f>'Operating Data'!AH145</f>
        <v>1396.2629999999999</v>
      </c>
      <c r="AI60" s="260">
        <f>'Operating Data'!AI145</f>
        <v>1398.663</v>
      </c>
      <c r="AK60" s="353"/>
      <c r="AL60" s="353"/>
      <c r="AM60" s="353"/>
      <c r="AN60" s="353"/>
      <c r="AO60" s="353"/>
      <c r="AP60" s="353"/>
      <c r="AQ60" s="353"/>
      <c r="AR60" s="353"/>
    </row>
    <row r="61" spans="1:16351" ht="15" customHeight="1" x14ac:dyDescent="0.35">
      <c r="B61" s="156" t="s">
        <v>166</v>
      </c>
      <c r="C61" s="156"/>
      <c r="D61" s="156"/>
      <c r="E61" s="156"/>
      <c r="F61" s="156"/>
      <c r="G61" s="156"/>
      <c r="H61" s="156"/>
      <c r="I61" s="156"/>
      <c r="J61" s="156"/>
      <c r="K61" s="156"/>
      <c r="L61" s="156"/>
      <c r="M61" s="156"/>
      <c r="N61" s="156"/>
      <c r="O61" s="156"/>
      <c r="P61" s="156"/>
      <c r="Q61" s="156"/>
      <c r="R61" s="156"/>
      <c r="S61" s="156"/>
      <c r="T61" s="375" t="s">
        <v>14</v>
      </c>
      <c r="U61" s="375">
        <f t="shared" ref="U61:Z61" si="63">IFERROR(IF(OR(U60/T60-1&gt;2,U60/T60-1&lt;-0.95),"-",U60/T60-1),"-")</f>
        <v>3.1377409765565023E-3</v>
      </c>
      <c r="V61" s="376">
        <f t="shared" si="63"/>
        <v>1.0507319437422025</v>
      </c>
      <c r="W61" s="377">
        <f t="shared" si="63"/>
        <v>4.0673950435552442E-3</v>
      </c>
      <c r="X61" s="377">
        <f t="shared" si="63"/>
        <v>4.8275381081281932E-3</v>
      </c>
      <c r="Y61" s="377">
        <f t="shared" si="63"/>
        <v>5.351657083281891E-3</v>
      </c>
      <c r="Z61" s="377">
        <f t="shared" si="63"/>
        <v>5.8524657952931936E-3</v>
      </c>
      <c r="AB61" s="377" t="str">
        <f>IFERROR(IF(OR(AB60/#REF!-1&gt;2,AB60/#REF!-1&lt;-0.95),"-",AB60/#REF!-1),"-")</f>
        <v>-</v>
      </c>
      <c r="AC61" s="377" t="str">
        <f>IFERROR(IF(OR(AC60/#REF!-1&gt;2,AC60/#REF!-1&lt;-0.95),"-",AC60/#REF!-1),"-")</f>
        <v>-</v>
      </c>
      <c r="AD61" s="377" t="str">
        <f>IFERROR(IF(OR(AD60/#REF!-1&gt;2,AD60/#REF!-1&lt;-0.95),"-",AD60/#REF!-1),"-")</f>
        <v>-</v>
      </c>
      <c r="AE61" s="377" t="str">
        <f>IFERROR(IF(OR(AE60/#REF!-1&gt;2,AE60/#REF!-1&lt;-0.95),"-",AE60/#REF!-1),"-")</f>
        <v>-</v>
      </c>
      <c r="AF61" s="377">
        <f>IFERROR(IF(OR(AF60/AB60-1&gt;2,AF60/AB60-1&lt;-0.95),"-",AF60/AB60-1),"-")</f>
        <v>5.4871032125847208E-3</v>
      </c>
      <c r="AG61" s="377">
        <f>IFERROR(IF(OR(AG60/AC60-1&gt;2,AG60/AC60-1&lt;-0.95),"-",AG60/AC60-1),"-")</f>
        <v>5.7102708411180814E-3</v>
      </c>
      <c r="AH61" s="377">
        <f>IFERROR(IF(OR(AH60/AD60-1&gt;2,AH60/AD60-1&lt;-0.95),"-",AH60/AD60-1),"-")</f>
        <v>5.7546276887703307E-3</v>
      </c>
      <c r="AI61" s="377">
        <f>IFERROR(IF(OR(AI60/AE60-1&gt;2,AI60/AE60-1&lt;-0.95),"-",AI60/AE60-1),"-")</f>
        <v>5.8524657952931936E-3</v>
      </c>
      <c r="AK61" s="378"/>
      <c r="AL61" s="378"/>
      <c r="AM61" s="378"/>
      <c r="AN61" s="378"/>
      <c r="AO61" s="378"/>
      <c r="AP61" s="378"/>
      <c r="AQ61" s="378"/>
      <c r="AR61" s="378"/>
    </row>
    <row r="62" spans="1:16351" ht="15" customHeight="1" x14ac:dyDescent="0.35">
      <c r="B62" s="44" t="s">
        <v>115</v>
      </c>
      <c r="C62" s="44"/>
      <c r="D62" s="44"/>
      <c r="E62" s="44"/>
      <c r="F62" s="44"/>
      <c r="G62" s="44"/>
      <c r="H62" s="44"/>
      <c r="I62" s="44"/>
      <c r="J62" s="44"/>
      <c r="K62" s="44"/>
      <c r="L62" s="44"/>
      <c r="M62" s="44"/>
      <c r="N62" s="44"/>
      <c r="O62" s="44"/>
      <c r="P62" s="44"/>
      <c r="Q62" s="44"/>
      <c r="R62" s="44"/>
      <c r="S62" s="44"/>
      <c r="T62" s="260">
        <v>3451.04</v>
      </c>
      <c r="U62" s="260">
        <v>3524.1149999999998</v>
      </c>
      <c r="V62" s="260">
        <v>3600.7809999999999</v>
      </c>
      <c r="W62" s="260">
        <v>3680.442</v>
      </c>
      <c r="X62" s="260">
        <f>'Operating Data'!X149</f>
        <v>3774.9009999999998</v>
      </c>
      <c r="Y62" s="260">
        <f t="shared" si="61"/>
        <v>3882.7559999999999</v>
      </c>
      <c r="Z62" s="260">
        <f>+AI62</f>
        <v>3940.873</v>
      </c>
      <c r="AA62" s="260"/>
      <c r="AB62" s="260">
        <f>'Operating Data'!AB149</f>
        <v>3810.576</v>
      </c>
      <c r="AC62" s="260">
        <f>'Operating Data'!AC149</f>
        <v>3821.0219999999999</v>
      </c>
      <c r="AD62" s="260">
        <f>'Operating Data'!AD149</f>
        <v>3847.915</v>
      </c>
      <c r="AE62" s="260">
        <f>'Operating Data'!AE149</f>
        <v>3882.7559999999999</v>
      </c>
      <c r="AF62" s="260">
        <f>'Operating Data'!AF149</f>
        <v>3889.0050000000001</v>
      </c>
      <c r="AG62" s="260">
        <f>'Operating Data'!AG149</f>
        <v>3906.0230000000001</v>
      </c>
      <c r="AH62" s="260">
        <f>'Operating Data'!AH149</f>
        <v>3925.47</v>
      </c>
      <c r="AI62" s="260">
        <f>'Operating Data'!AI149</f>
        <v>3940.873</v>
      </c>
      <c r="AK62" s="353"/>
      <c r="AL62" s="353"/>
      <c r="AM62" s="353"/>
      <c r="AN62" s="353"/>
      <c r="AO62" s="353"/>
      <c r="AP62" s="353"/>
      <c r="AQ62" s="353"/>
      <c r="AR62" s="353"/>
    </row>
    <row r="63" spans="1:16351" ht="15" customHeight="1" x14ac:dyDescent="0.35">
      <c r="B63" s="156" t="s">
        <v>166</v>
      </c>
      <c r="C63" s="156"/>
      <c r="D63" s="156"/>
      <c r="E63" s="156"/>
      <c r="F63" s="156"/>
      <c r="G63" s="156"/>
      <c r="H63" s="156"/>
      <c r="I63" s="156"/>
      <c r="J63" s="156"/>
      <c r="K63" s="156"/>
      <c r="L63" s="156"/>
      <c r="M63" s="156"/>
      <c r="N63" s="156"/>
      <c r="O63" s="156"/>
      <c r="P63" s="156"/>
      <c r="Q63" s="156"/>
      <c r="R63" s="156"/>
      <c r="S63" s="156"/>
      <c r="T63" s="375" t="s">
        <v>14</v>
      </c>
      <c r="U63" s="375">
        <f t="shared" ref="U63:Z63" si="64">IFERROR(IF(OR(U62/T62-1&gt;2,U62/T62-1&lt;-0.95),"-",U62/T62-1),"-")</f>
        <v>2.117477629931841E-2</v>
      </c>
      <c r="V63" s="376">
        <f t="shared" si="64"/>
        <v>2.1754681671852349E-2</v>
      </c>
      <c r="W63" s="377">
        <f t="shared" si="64"/>
        <v>2.2123256038065087E-2</v>
      </c>
      <c r="X63" s="377">
        <f t="shared" si="64"/>
        <v>2.5665123917181676E-2</v>
      </c>
      <c r="Y63" s="377">
        <f t="shared" si="64"/>
        <v>2.8571610222360766E-2</v>
      </c>
      <c r="Z63" s="377">
        <f t="shared" si="64"/>
        <v>1.4967976354939738E-2</v>
      </c>
      <c r="AB63" s="377" t="str">
        <f>IFERROR(IF(OR(AB62/#REF!-1&gt;2,AB62/#REF!-1&lt;-0.95),"-",AB62/#REF!-1),"-")</f>
        <v>-</v>
      </c>
      <c r="AC63" s="377" t="str">
        <f>IFERROR(IF(OR(AC62/#REF!-1&gt;2,AC62/#REF!-1&lt;-0.95),"-",AC62/#REF!-1),"-")</f>
        <v>-</v>
      </c>
      <c r="AD63" s="377" t="str">
        <f>IFERROR(IF(OR(AD62/#REF!-1&gt;2,AD62/#REF!-1&lt;-0.95),"-",AD62/#REF!-1),"-")</f>
        <v>-</v>
      </c>
      <c r="AE63" s="377" t="str">
        <f>IFERROR(IF(OR(AE62/#REF!-1&gt;2,AE62/#REF!-1&lt;-0.95),"-",AE62/#REF!-1),"-")</f>
        <v>-</v>
      </c>
      <c r="AF63" s="377">
        <f>IFERROR(IF(OR(AF62/AB62-1&gt;2,AF62/AB62-1&lt;-0.95),"-",AF62/AB62-1),"-")</f>
        <v>2.0581927771549546E-2</v>
      </c>
      <c r="AG63" s="377">
        <f>IFERROR(IF(OR(AG62/AC62-1&gt;2,AG62/AC62-1&lt;-0.95),"-",AG62/AC62-1),"-")</f>
        <v>2.2245619103999026E-2</v>
      </c>
      <c r="AH63" s="377">
        <f>IFERROR(IF(OR(AH62/AD62-1&gt;2,AH62/AD62-1&lt;-0.95),"-",AH62/AD62-1),"-")</f>
        <v>2.0155070992992297E-2</v>
      </c>
      <c r="AI63" s="377">
        <f>IFERROR(IF(OR(AI62/AE62-1&gt;2,AI62/AE62-1&lt;-0.95),"-",AI62/AE62-1),"-")</f>
        <v>1.4967976354939738E-2</v>
      </c>
      <c r="AK63" s="378"/>
      <c r="AL63" s="378"/>
      <c r="AM63" s="378"/>
      <c r="AN63" s="378"/>
      <c r="AO63" s="378"/>
      <c r="AP63" s="378"/>
      <c r="AQ63" s="378"/>
      <c r="AR63" s="378"/>
    </row>
    <row r="64" spans="1:16351" ht="15" customHeight="1" x14ac:dyDescent="0.35">
      <c r="A64" s="41"/>
      <c r="B64" s="40"/>
      <c r="C64" s="40"/>
      <c r="D64" s="40"/>
      <c r="E64" s="40"/>
      <c r="F64" s="40"/>
      <c r="G64" s="40"/>
      <c r="H64" s="40"/>
      <c r="I64" s="40"/>
      <c r="J64" s="40"/>
      <c r="K64" s="40"/>
      <c r="L64" s="40"/>
      <c r="M64" s="40"/>
      <c r="N64" s="40"/>
      <c r="O64" s="40"/>
      <c r="P64" s="40"/>
      <c r="Q64" s="40"/>
      <c r="R64" s="40"/>
      <c r="S64" s="40"/>
      <c r="T64" s="379"/>
      <c r="U64" s="379"/>
      <c r="V64" s="299"/>
      <c r="W64" s="231"/>
      <c r="X64" s="231"/>
      <c r="Y64" s="231"/>
      <c r="Z64" s="231"/>
      <c r="AB64" s="231"/>
      <c r="AC64" s="231"/>
      <c r="AD64" s="231"/>
      <c r="AE64" s="231"/>
      <c r="AF64" s="231"/>
      <c r="AG64" s="231"/>
      <c r="AH64" s="231"/>
      <c r="AI64" s="231"/>
      <c r="AK64" s="23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row>
    <row r="65" spans="1:16351" ht="15" customHeight="1" x14ac:dyDescent="0.35">
      <c r="A65" s="41"/>
      <c r="B65" s="34" t="s">
        <v>167</v>
      </c>
      <c r="C65" s="34"/>
      <c r="D65" s="34"/>
      <c r="E65" s="34"/>
      <c r="F65" s="34"/>
      <c r="G65" s="34"/>
      <c r="H65" s="34"/>
      <c r="I65" s="34"/>
      <c r="J65" s="34"/>
      <c r="K65" s="34"/>
      <c r="L65" s="34"/>
      <c r="M65" s="34"/>
      <c r="N65" s="34"/>
      <c r="O65" s="34"/>
      <c r="P65" s="34"/>
      <c r="Q65" s="34"/>
      <c r="R65" s="34"/>
      <c r="S65" s="34"/>
      <c r="T65" s="231"/>
      <c r="U65" s="231"/>
      <c r="V65" s="231"/>
      <c r="W65" s="231"/>
      <c r="X65" s="231"/>
      <c r="Y65" s="231"/>
      <c r="Z65" s="231"/>
      <c r="AB65" s="231"/>
      <c r="AC65" s="231"/>
      <c r="AD65" s="231"/>
      <c r="AE65" s="231"/>
      <c r="AF65" s="231"/>
      <c r="AG65" s="231"/>
      <c r="AH65" s="231"/>
      <c r="AI65" s="231"/>
      <c r="AK65" s="23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1"/>
      <c r="QM65" s="41"/>
      <c r="QN65" s="41"/>
      <c r="QO65" s="41"/>
      <c r="QP65" s="41"/>
      <c r="QQ65" s="41"/>
      <c r="QR65" s="41"/>
      <c r="QS65" s="41"/>
      <c r="QT65" s="41"/>
      <c r="QU65" s="41"/>
      <c r="QV65" s="41"/>
      <c r="QW65" s="41"/>
      <c r="QX65" s="41"/>
      <c r="QY65" s="41"/>
      <c r="QZ65" s="41"/>
      <c r="RA65" s="41"/>
      <c r="RB65" s="41"/>
      <c r="RC65" s="41"/>
      <c r="RD65" s="41"/>
      <c r="RE65" s="41"/>
      <c r="RF65" s="41"/>
      <c r="RG65" s="41"/>
      <c r="RH65" s="41"/>
      <c r="RI65" s="41"/>
      <c r="RJ65" s="41"/>
      <c r="RK65" s="41"/>
      <c r="RL65" s="41"/>
      <c r="RM65" s="41"/>
      <c r="RN65" s="41"/>
      <c r="RO65" s="41"/>
      <c r="RP65" s="41"/>
      <c r="RQ65" s="41"/>
      <c r="RR65" s="41"/>
      <c r="RS65" s="41"/>
      <c r="RT65" s="41"/>
      <c r="RU65" s="41"/>
      <c r="RV65" s="41"/>
      <c r="RW65" s="41"/>
      <c r="RX65" s="41"/>
      <c r="RY65" s="41"/>
      <c r="RZ65" s="41"/>
      <c r="SA65" s="41"/>
      <c r="SB65" s="41"/>
      <c r="SC65" s="41"/>
      <c r="SD65" s="41"/>
      <c r="SE65" s="41"/>
      <c r="SF65" s="41"/>
      <c r="SG65" s="41"/>
      <c r="SH65" s="41"/>
      <c r="SI65" s="41"/>
      <c r="SJ65" s="41"/>
      <c r="SK65" s="41"/>
      <c r="SL65" s="41"/>
      <c r="SM65" s="41"/>
      <c r="SN65" s="41"/>
      <c r="SO65" s="41"/>
      <c r="SP65" s="41"/>
      <c r="SQ65" s="41"/>
      <c r="SR65" s="41"/>
      <c r="SS65" s="41"/>
      <c r="ST65" s="41"/>
      <c r="SU65" s="41"/>
      <c r="SV65" s="41"/>
      <c r="SW65" s="41"/>
      <c r="SX65" s="41"/>
      <c r="SY65" s="41"/>
      <c r="SZ65" s="41"/>
      <c r="TA65" s="41"/>
      <c r="TB65" s="41"/>
      <c r="TC65" s="41"/>
      <c r="TD65" s="41"/>
      <c r="TE65" s="41"/>
      <c r="TF65" s="41"/>
      <c r="TG65" s="41"/>
      <c r="TH65" s="41"/>
      <c r="TI65" s="41"/>
      <c r="TJ65" s="41"/>
      <c r="TK65" s="41"/>
      <c r="TL65" s="41"/>
      <c r="TM65" s="41"/>
      <c r="TN65" s="41"/>
      <c r="TO65" s="41"/>
      <c r="TP65" s="41"/>
      <c r="TQ65" s="41"/>
      <c r="TR65" s="41"/>
      <c r="TS65" s="41"/>
      <c r="TT65" s="41"/>
      <c r="TU65" s="41"/>
      <c r="TV65" s="41"/>
      <c r="TW65" s="41"/>
      <c r="TX65" s="41"/>
      <c r="TY65" s="41"/>
      <c r="TZ65" s="41"/>
      <c r="UA65" s="41"/>
      <c r="UB65" s="41"/>
      <c r="UC65" s="41"/>
      <c r="UD65" s="41"/>
      <c r="UE65" s="41"/>
      <c r="UF65" s="41"/>
      <c r="UG65" s="41"/>
      <c r="UH65" s="41"/>
      <c r="UI65" s="41"/>
      <c r="UJ65" s="41"/>
      <c r="UK65" s="41"/>
      <c r="UL65" s="41"/>
      <c r="UM65" s="41"/>
      <c r="UN65" s="41"/>
      <c r="UO65" s="41"/>
      <c r="UP65" s="41"/>
      <c r="UQ65" s="41"/>
      <c r="UR65" s="41"/>
      <c r="US65" s="41"/>
      <c r="UT65" s="41"/>
      <c r="UU65" s="41"/>
      <c r="UV65" s="41"/>
      <c r="UW65" s="41"/>
      <c r="UX65" s="41"/>
      <c r="UY65" s="41"/>
      <c r="UZ65" s="41"/>
      <c r="VA65" s="41"/>
      <c r="VB65" s="41"/>
      <c r="VC65" s="41"/>
      <c r="VD65" s="41"/>
      <c r="VE65" s="41"/>
      <c r="VF65" s="41"/>
      <c r="VG65" s="41"/>
      <c r="VH65" s="41"/>
      <c r="VI65" s="41"/>
      <c r="VJ65" s="41"/>
      <c r="VK65" s="41"/>
      <c r="VL65" s="41"/>
      <c r="VM65" s="41"/>
      <c r="VN65" s="41"/>
      <c r="VO65" s="41"/>
      <c r="VP65" s="41"/>
      <c r="VQ65" s="41"/>
      <c r="VR65" s="41"/>
      <c r="VS65" s="41"/>
      <c r="VT65" s="41"/>
      <c r="VU65" s="41"/>
      <c r="VV65" s="41"/>
      <c r="VW65" s="41"/>
      <c r="VX65" s="41"/>
      <c r="VY65" s="41"/>
      <c r="VZ65" s="41"/>
      <c r="WA65" s="41"/>
      <c r="WB65" s="41"/>
      <c r="WC65" s="41"/>
      <c r="WD65" s="41"/>
      <c r="WE65" s="41"/>
      <c r="WF65" s="41"/>
      <c r="WG65" s="41"/>
      <c r="WH65" s="41"/>
      <c r="WI65" s="41"/>
      <c r="WJ65" s="41"/>
      <c r="WK65" s="41"/>
      <c r="WL65" s="41"/>
      <c r="WM65" s="41"/>
      <c r="WN65" s="41"/>
      <c r="WO65" s="41"/>
      <c r="WP65" s="41"/>
      <c r="WQ65" s="41"/>
      <c r="WR65" s="41"/>
      <c r="WS65" s="41"/>
      <c r="WT65" s="41"/>
      <c r="WU65" s="41"/>
      <c r="WV65" s="41"/>
      <c r="WW65" s="41"/>
      <c r="WX65" s="41"/>
      <c r="WY65" s="41"/>
      <c r="WZ65" s="41"/>
      <c r="XA65" s="41"/>
      <c r="XB65" s="41"/>
      <c r="XC65" s="41"/>
      <c r="XD65" s="41"/>
      <c r="XE65" s="41"/>
      <c r="XF65" s="41"/>
      <c r="XG65" s="41"/>
      <c r="XH65" s="41"/>
      <c r="XI65" s="41"/>
      <c r="XJ65" s="41"/>
      <c r="XK65" s="41"/>
      <c r="XL65" s="41"/>
      <c r="XM65" s="41"/>
      <c r="XN65" s="41"/>
      <c r="XO65" s="41"/>
      <c r="XP65" s="41"/>
      <c r="XQ65" s="41"/>
      <c r="XR65" s="41"/>
      <c r="XS65" s="41"/>
      <c r="XT65" s="41"/>
      <c r="XU65" s="41"/>
      <c r="XV65" s="41"/>
      <c r="XW65" s="41"/>
      <c r="XX65" s="41"/>
      <c r="XY65" s="41"/>
      <c r="XZ65" s="41"/>
      <c r="YA65" s="41"/>
      <c r="YB65" s="41"/>
      <c r="YC65" s="41"/>
      <c r="YD65" s="41"/>
      <c r="YE65" s="41"/>
      <c r="YF65" s="41"/>
      <c r="YG65" s="41"/>
      <c r="YH65" s="41"/>
      <c r="YI65" s="41"/>
      <c r="YJ65" s="41"/>
      <c r="YK65" s="41"/>
      <c r="YL65" s="41"/>
      <c r="YM65" s="41"/>
      <c r="YN65" s="41"/>
      <c r="YO65" s="41"/>
      <c r="YP65" s="41"/>
      <c r="YQ65" s="41"/>
      <c r="YR65" s="41"/>
      <c r="YS65" s="41"/>
      <c r="YT65" s="41"/>
      <c r="YU65" s="41"/>
      <c r="YV65" s="41"/>
      <c r="YW65" s="41"/>
      <c r="YX65" s="41"/>
      <c r="YY65" s="41"/>
      <c r="YZ65" s="41"/>
      <c r="ZA65" s="41"/>
      <c r="ZB65" s="41"/>
      <c r="ZC65" s="41"/>
      <c r="ZD65" s="41"/>
      <c r="ZE65" s="41"/>
      <c r="ZF65" s="41"/>
      <c r="ZG65" s="41"/>
      <c r="ZH65" s="41"/>
      <c r="ZI65" s="41"/>
      <c r="ZJ65" s="41"/>
      <c r="ZK65" s="41"/>
      <c r="ZL65" s="41"/>
      <c r="ZM65" s="41"/>
      <c r="ZN65" s="41"/>
      <c r="ZO65" s="41"/>
      <c r="ZP65" s="41"/>
      <c r="ZQ65" s="41"/>
      <c r="ZR65" s="41"/>
      <c r="ZS65" s="41"/>
      <c r="ZT65" s="41"/>
      <c r="ZU65" s="41"/>
      <c r="ZV65" s="41"/>
      <c r="ZW65" s="41"/>
      <c r="ZX65" s="41"/>
      <c r="ZY65" s="41"/>
      <c r="ZZ65" s="41"/>
      <c r="AAA65" s="41"/>
      <c r="AAB65" s="41"/>
      <c r="AAC65" s="41"/>
      <c r="AAD65" s="41"/>
      <c r="AAE65" s="41"/>
      <c r="AAF65" s="41"/>
      <c r="AAG65" s="41"/>
      <c r="AAH65" s="41"/>
      <c r="AAI65" s="41"/>
      <c r="AAJ65" s="41"/>
      <c r="AAK65" s="41"/>
      <c r="AAL65" s="41"/>
      <c r="AAM65" s="41"/>
      <c r="AAN65" s="41"/>
      <c r="AAO65" s="41"/>
      <c r="AAP65" s="41"/>
      <c r="AAQ65" s="41"/>
      <c r="AAR65" s="41"/>
      <c r="AAS65" s="41"/>
      <c r="AAT65" s="41"/>
      <c r="AAU65" s="41"/>
      <c r="AAV65" s="41"/>
      <c r="AAW65" s="41"/>
      <c r="AAX65" s="41"/>
      <c r="AAY65" s="41"/>
      <c r="AAZ65" s="41"/>
      <c r="ABA65" s="41"/>
      <c r="ABB65" s="41"/>
      <c r="ABC65" s="41"/>
      <c r="ABD65" s="41"/>
      <c r="ABE65" s="41"/>
      <c r="ABF65" s="41"/>
      <c r="ABG65" s="41"/>
      <c r="ABH65" s="41"/>
      <c r="ABI65" s="41"/>
      <c r="ABJ65" s="41"/>
      <c r="ABK65" s="41"/>
      <c r="ABL65" s="41"/>
      <c r="ABM65" s="41"/>
      <c r="ABN65" s="41"/>
      <c r="ABO65" s="41"/>
      <c r="ABP65" s="41"/>
      <c r="ABQ65" s="41"/>
      <c r="ABR65" s="41"/>
      <c r="ABS65" s="41"/>
      <c r="ABT65" s="41"/>
      <c r="ABU65" s="41"/>
      <c r="ABV65" s="41"/>
      <c r="ABW65" s="41"/>
      <c r="ABX65" s="41"/>
      <c r="ABY65" s="41"/>
      <c r="ABZ65" s="41"/>
      <c r="ACA65" s="41"/>
      <c r="ACB65" s="41"/>
      <c r="ACC65" s="41"/>
      <c r="ACD65" s="41"/>
      <c r="ACE65" s="41"/>
      <c r="ACF65" s="41"/>
      <c r="ACG65" s="41"/>
      <c r="ACH65" s="41"/>
      <c r="ACI65" s="41"/>
      <c r="ACJ65" s="41"/>
      <c r="ACK65" s="41"/>
      <c r="ACL65" s="41"/>
      <c r="ACM65" s="41"/>
      <c r="ACN65" s="41"/>
      <c r="ACO65" s="41"/>
      <c r="ACP65" s="41"/>
      <c r="ACQ65" s="41"/>
      <c r="ACR65" s="41"/>
      <c r="ACS65" s="41"/>
      <c r="ACT65" s="41"/>
      <c r="ACU65" s="41"/>
      <c r="ACV65" s="41"/>
      <c r="ACW65" s="41"/>
      <c r="ACX65" s="41"/>
      <c r="ACY65" s="41"/>
      <c r="ACZ65" s="41"/>
      <c r="ADA65" s="41"/>
      <c r="ADB65" s="41"/>
      <c r="ADC65" s="41"/>
      <c r="ADD65" s="41"/>
      <c r="ADE65" s="41"/>
      <c r="ADF65" s="41"/>
      <c r="ADG65" s="41"/>
      <c r="ADH65" s="41"/>
      <c r="ADI65" s="41"/>
      <c r="ADJ65" s="41"/>
      <c r="ADK65" s="41"/>
      <c r="ADL65" s="41"/>
      <c r="ADM65" s="41"/>
      <c r="ADN65" s="41"/>
      <c r="ADO65" s="41"/>
      <c r="ADP65" s="41"/>
      <c r="ADQ65" s="41"/>
      <c r="ADR65" s="41"/>
      <c r="ADS65" s="41"/>
      <c r="ADT65" s="41"/>
      <c r="ADU65" s="41"/>
      <c r="ADV65" s="41"/>
      <c r="ADW65" s="41"/>
      <c r="ADX65" s="41"/>
      <c r="ADY65" s="41"/>
      <c r="ADZ65" s="41"/>
      <c r="AEA65" s="41"/>
      <c r="AEB65" s="41"/>
      <c r="AEC65" s="41"/>
      <c r="AED65" s="41"/>
      <c r="AEE65" s="41"/>
      <c r="AEF65" s="41"/>
      <c r="AEG65" s="41"/>
      <c r="AEH65" s="41"/>
      <c r="AEI65" s="41"/>
      <c r="AEJ65" s="41"/>
      <c r="AEK65" s="41"/>
      <c r="AEL65" s="41"/>
      <c r="AEM65" s="41"/>
      <c r="AEN65" s="41"/>
      <c r="AEO65" s="41"/>
      <c r="AEP65" s="41"/>
      <c r="AEQ65" s="41"/>
      <c r="AER65" s="41"/>
      <c r="AES65" s="41"/>
      <c r="AET65" s="41"/>
      <c r="AEU65" s="41"/>
      <c r="AEV65" s="41"/>
      <c r="AEW65" s="41"/>
      <c r="AEX65" s="41"/>
      <c r="AEY65" s="41"/>
      <c r="AEZ65" s="41"/>
      <c r="AFA65" s="41"/>
      <c r="AFB65" s="41"/>
      <c r="AFC65" s="41"/>
      <c r="AFD65" s="41"/>
      <c r="AFE65" s="41"/>
      <c r="AFF65" s="41"/>
      <c r="AFG65" s="41"/>
      <c r="AFH65" s="41"/>
      <c r="AFI65" s="41"/>
      <c r="AFJ65" s="41"/>
      <c r="AFK65" s="41"/>
      <c r="AFL65" s="41"/>
      <c r="AFM65" s="41"/>
      <c r="AFN65" s="41"/>
      <c r="AFO65" s="41"/>
      <c r="AFP65" s="41"/>
      <c r="AFQ65" s="41"/>
      <c r="AFR65" s="41"/>
      <c r="AFS65" s="41"/>
      <c r="AFT65" s="41"/>
      <c r="AFU65" s="41"/>
      <c r="AFV65" s="41"/>
      <c r="AFW65" s="41"/>
      <c r="AFX65" s="41"/>
      <c r="AFY65" s="41"/>
      <c r="AFZ65" s="41"/>
      <c r="AGA65" s="41"/>
      <c r="AGB65" s="41"/>
      <c r="AGC65" s="41"/>
      <c r="AGD65" s="41"/>
      <c r="AGE65" s="41"/>
      <c r="AGF65" s="41"/>
      <c r="AGG65" s="41"/>
      <c r="AGH65" s="41"/>
      <c r="AGI65" s="41"/>
      <c r="AGJ65" s="41"/>
      <c r="AGK65" s="41"/>
      <c r="AGL65" s="41"/>
      <c r="AGM65" s="41"/>
      <c r="AGN65" s="41"/>
      <c r="AGO65" s="41"/>
      <c r="AGP65" s="41"/>
      <c r="AGQ65" s="41"/>
      <c r="AGR65" s="41"/>
      <c r="AGS65" s="41"/>
      <c r="AGT65" s="41"/>
      <c r="AGU65" s="41"/>
      <c r="AGV65" s="41"/>
      <c r="AGW65" s="41"/>
      <c r="AGX65" s="41"/>
      <c r="AGY65" s="41"/>
      <c r="AGZ65" s="41"/>
      <c r="AHA65" s="41"/>
      <c r="AHB65" s="41"/>
      <c r="AHC65" s="41"/>
      <c r="AHD65" s="41"/>
      <c r="AHE65" s="41"/>
      <c r="AHF65" s="41"/>
      <c r="AHG65" s="41"/>
      <c r="AHH65" s="41"/>
      <c r="AHI65" s="41"/>
      <c r="AHJ65" s="41"/>
      <c r="AHK65" s="41"/>
      <c r="AHL65" s="41"/>
      <c r="AHM65" s="41"/>
      <c r="AHN65" s="41"/>
      <c r="AHO65" s="41"/>
      <c r="AHP65" s="41"/>
      <c r="AHQ65" s="41"/>
      <c r="AHR65" s="41"/>
      <c r="AHS65" s="41"/>
      <c r="AHT65" s="41"/>
      <c r="AHU65" s="41"/>
      <c r="AHV65" s="41"/>
      <c r="AHW65" s="41"/>
      <c r="AHX65" s="41"/>
      <c r="AHY65" s="41"/>
      <c r="AHZ65" s="41"/>
      <c r="AIA65" s="41"/>
      <c r="AIB65" s="41"/>
      <c r="AIC65" s="41"/>
      <c r="AID65" s="41"/>
      <c r="AIE65" s="41"/>
      <c r="AIF65" s="41"/>
      <c r="AIG65" s="41"/>
      <c r="AIH65" s="41"/>
      <c r="AII65" s="41"/>
      <c r="AIJ65" s="41"/>
      <c r="AIK65" s="41"/>
      <c r="AIL65" s="41"/>
      <c r="AIM65" s="41"/>
      <c r="AIN65" s="41"/>
      <c r="AIO65" s="41"/>
      <c r="AIP65" s="41"/>
      <c r="AIQ65" s="41"/>
      <c r="AIR65" s="41"/>
      <c r="AIS65" s="41"/>
      <c r="AIT65" s="41"/>
      <c r="AIU65" s="41"/>
      <c r="AIV65" s="41"/>
      <c r="AIW65" s="41"/>
      <c r="AIX65" s="41"/>
      <c r="AIY65" s="41"/>
      <c r="AIZ65" s="41"/>
      <c r="AJA65" s="41"/>
      <c r="AJB65" s="41"/>
      <c r="AJC65" s="41"/>
      <c r="AJD65" s="41"/>
      <c r="AJE65" s="41"/>
      <c r="AJF65" s="41"/>
      <c r="AJG65" s="41"/>
      <c r="AJH65" s="41"/>
      <c r="AJI65" s="41"/>
      <c r="AJJ65" s="41"/>
      <c r="AJK65" s="41"/>
      <c r="AJL65" s="41"/>
      <c r="AJM65" s="41"/>
      <c r="AJN65" s="41"/>
      <c r="AJO65" s="41"/>
      <c r="AJP65" s="41"/>
      <c r="AJQ65" s="41"/>
      <c r="AJR65" s="41"/>
      <c r="AJS65" s="41"/>
      <c r="AJT65" s="41"/>
      <c r="AJU65" s="41"/>
      <c r="AJV65" s="41"/>
      <c r="AJW65" s="41"/>
      <c r="AJX65" s="41"/>
      <c r="AJY65" s="41"/>
      <c r="AJZ65" s="41"/>
      <c r="AKA65" s="41"/>
      <c r="AKB65" s="41"/>
      <c r="AKC65" s="41"/>
      <c r="AKD65" s="41"/>
      <c r="AKE65" s="41"/>
      <c r="AKF65" s="41"/>
      <c r="AKG65" s="41"/>
      <c r="AKH65" s="41"/>
      <c r="AKI65" s="41"/>
      <c r="AKJ65" s="41"/>
      <c r="AKK65" s="41"/>
      <c r="AKL65" s="41"/>
      <c r="AKM65" s="41"/>
      <c r="AKN65" s="41"/>
      <c r="AKO65" s="41"/>
      <c r="AKP65" s="41"/>
      <c r="AKQ65" s="41"/>
      <c r="AKR65" s="41"/>
      <c r="AKS65" s="41"/>
      <c r="AKT65" s="41"/>
      <c r="AKU65" s="41"/>
      <c r="AKV65" s="41"/>
      <c r="AKW65" s="41"/>
      <c r="AKX65" s="41"/>
      <c r="AKY65" s="41"/>
      <c r="AKZ65" s="41"/>
      <c r="ALA65" s="41"/>
      <c r="ALB65" s="41"/>
      <c r="ALC65" s="41"/>
      <c r="ALD65" s="41"/>
      <c r="ALE65" s="41"/>
      <c r="ALF65" s="41"/>
      <c r="ALG65" s="41"/>
      <c r="ALH65" s="41"/>
      <c r="ALI65" s="41"/>
      <c r="ALJ65" s="41"/>
      <c r="ALK65" s="41"/>
      <c r="ALL65" s="41"/>
      <c r="ALM65" s="41"/>
      <c r="ALN65" s="41"/>
      <c r="ALO65" s="41"/>
      <c r="ALP65" s="41"/>
      <c r="ALQ65" s="41"/>
      <c r="ALR65" s="41"/>
      <c r="ALS65" s="41"/>
      <c r="ALT65" s="41"/>
      <c r="ALU65" s="41"/>
      <c r="ALV65" s="41"/>
      <c r="ALW65" s="41"/>
      <c r="ALX65" s="41"/>
      <c r="ALY65" s="41"/>
      <c r="ALZ65" s="41"/>
      <c r="AMA65" s="41"/>
      <c r="AMB65" s="41"/>
      <c r="AMC65" s="41"/>
      <c r="AMD65" s="41"/>
      <c r="AME65" s="41"/>
      <c r="AMF65" s="41"/>
      <c r="AMG65" s="41"/>
      <c r="AMH65" s="41"/>
      <c r="AMI65" s="41"/>
      <c r="AMJ65" s="41"/>
      <c r="AMK65" s="41"/>
      <c r="AML65" s="41"/>
      <c r="AMM65" s="41"/>
      <c r="AMN65" s="41"/>
      <c r="AMO65" s="41"/>
      <c r="AMP65" s="41"/>
      <c r="AMQ65" s="41"/>
      <c r="AMR65" s="41"/>
      <c r="AMS65" s="41"/>
      <c r="AMT65" s="41"/>
      <c r="AMU65" s="41"/>
      <c r="AMV65" s="41"/>
      <c r="AMW65" s="41"/>
      <c r="AMX65" s="41"/>
      <c r="AMY65" s="41"/>
      <c r="AMZ65" s="41"/>
      <c r="ANA65" s="41"/>
      <c r="ANB65" s="41"/>
      <c r="ANC65" s="41"/>
      <c r="AND65" s="41"/>
      <c r="ANE65" s="41"/>
      <c r="ANF65" s="41"/>
      <c r="ANG65" s="41"/>
      <c r="ANH65" s="41"/>
      <c r="ANI65" s="41"/>
      <c r="ANJ65" s="41"/>
      <c r="ANK65" s="41"/>
      <c r="ANL65" s="41"/>
      <c r="ANM65" s="41"/>
      <c r="ANN65" s="41"/>
      <c r="ANO65" s="41"/>
      <c r="ANP65" s="41"/>
      <c r="ANQ65" s="41"/>
      <c r="ANR65" s="41"/>
      <c r="ANS65" s="41"/>
      <c r="ANT65" s="41"/>
      <c r="ANU65" s="41"/>
      <c r="ANV65" s="41"/>
      <c r="ANW65" s="41"/>
      <c r="ANX65" s="41"/>
      <c r="ANY65" s="41"/>
      <c r="ANZ65" s="41"/>
      <c r="AOA65" s="41"/>
      <c r="AOB65" s="41"/>
      <c r="AOC65" s="41"/>
      <c r="AOD65" s="41"/>
      <c r="AOE65" s="41"/>
      <c r="AOF65" s="41"/>
      <c r="AOG65" s="41"/>
      <c r="AOH65" s="41"/>
      <c r="AOI65" s="41"/>
      <c r="AOJ65" s="41"/>
      <c r="AOK65" s="41"/>
      <c r="AOL65" s="41"/>
      <c r="AOM65" s="41"/>
      <c r="AON65" s="41"/>
      <c r="AOO65" s="41"/>
      <c r="AOP65" s="41"/>
      <c r="AOQ65" s="41"/>
      <c r="AOR65" s="41"/>
      <c r="AOS65" s="41"/>
      <c r="AOT65" s="41"/>
      <c r="AOU65" s="41"/>
      <c r="AOV65" s="41"/>
      <c r="AOW65" s="41"/>
      <c r="AOX65" s="41"/>
      <c r="AOY65" s="41"/>
      <c r="AOZ65" s="41"/>
      <c r="APA65" s="41"/>
      <c r="APB65" s="41"/>
      <c r="APC65" s="41"/>
      <c r="APD65" s="41"/>
      <c r="APE65" s="41"/>
      <c r="APF65" s="41"/>
      <c r="APG65" s="41"/>
      <c r="APH65" s="41"/>
      <c r="API65" s="41"/>
      <c r="APJ65" s="41"/>
      <c r="APK65" s="41"/>
      <c r="APL65" s="41"/>
      <c r="APM65" s="41"/>
      <c r="APN65" s="41"/>
      <c r="APO65" s="41"/>
      <c r="APP65" s="41"/>
      <c r="APQ65" s="41"/>
      <c r="APR65" s="41"/>
      <c r="APS65" s="41"/>
      <c r="APT65" s="41"/>
      <c r="APU65" s="41"/>
      <c r="APV65" s="41"/>
      <c r="APW65" s="41"/>
      <c r="APX65" s="41"/>
      <c r="APY65" s="41"/>
      <c r="APZ65" s="41"/>
      <c r="AQA65" s="41"/>
      <c r="AQB65" s="41"/>
      <c r="AQC65" s="41"/>
      <c r="AQD65" s="41"/>
      <c r="AQE65" s="41"/>
      <c r="AQF65" s="41"/>
      <c r="AQG65" s="41"/>
      <c r="AQH65" s="41"/>
      <c r="AQI65" s="41"/>
      <c r="AQJ65" s="41"/>
      <c r="AQK65" s="41"/>
      <c r="AQL65" s="41"/>
      <c r="AQM65" s="41"/>
      <c r="AQN65" s="41"/>
      <c r="AQO65" s="41"/>
      <c r="AQP65" s="41"/>
      <c r="AQQ65" s="41"/>
      <c r="AQR65" s="41"/>
      <c r="AQS65" s="41"/>
      <c r="AQT65" s="41"/>
      <c r="AQU65" s="41"/>
      <c r="AQV65" s="41"/>
      <c r="AQW65" s="41"/>
      <c r="AQX65" s="41"/>
      <c r="AQY65" s="41"/>
      <c r="AQZ65" s="41"/>
      <c r="ARA65" s="41"/>
      <c r="ARB65" s="41"/>
      <c r="ARC65" s="41"/>
      <c r="ARD65" s="41"/>
      <c r="ARE65" s="41"/>
      <c r="ARF65" s="41"/>
      <c r="ARG65" s="41"/>
      <c r="ARH65" s="41"/>
      <c r="ARI65" s="41"/>
      <c r="ARJ65" s="41"/>
      <c r="ARK65" s="41"/>
      <c r="ARL65" s="41"/>
      <c r="ARM65" s="41"/>
      <c r="ARN65" s="41"/>
      <c r="ARO65" s="41"/>
      <c r="ARP65" s="41"/>
      <c r="ARQ65" s="41"/>
      <c r="ARR65" s="41"/>
      <c r="ARS65" s="41"/>
      <c r="ART65" s="41"/>
      <c r="ARU65" s="41"/>
      <c r="ARV65" s="41"/>
      <c r="ARW65" s="41"/>
      <c r="ARX65" s="41"/>
      <c r="ARY65" s="41"/>
      <c r="ARZ65" s="41"/>
      <c r="ASA65" s="41"/>
      <c r="ASB65" s="41"/>
      <c r="ASC65" s="41"/>
      <c r="ASD65" s="41"/>
      <c r="ASE65" s="41"/>
      <c r="ASF65" s="41"/>
      <c r="ASG65" s="41"/>
      <c r="ASH65" s="41"/>
      <c r="ASI65" s="41"/>
      <c r="ASJ65" s="41"/>
      <c r="ASK65" s="41"/>
      <c r="ASL65" s="41"/>
      <c r="ASM65" s="41"/>
      <c r="ASN65" s="41"/>
      <c r="ASO65" s="41"/>
      <c r="ASP65" s="41"/>
      <c r="ASQ65" s="41"/>
      <c r="ASR65" s="41"/>
      <c r="ASS65" s="41"/>
      <c r="AST65" s="41"/>
      <c r="ASU65" s="41"/>
      <c r="ASV65" s="41"/>
      <c r="ASW65" s="41"/>
      <c r="ASX65" s="41"/>
      <c r="ASY65" s="41"/>
      <c r="ASZ65" s="41"/>
      <c r="ATA65" s="41"/>
      <c r="ATB65" s="41"/>
      <c r="ATC65" s="41"/>
      <c r="ATD65" s="41"/>
      <c r="ATE65" s="41"/>
      <c r="ATF65" s="41"/>
      <c r="ATG65" s="41"/>
      <c r="ATH65" s="41"/>
      <c r="ATI65" s="41"/>
      <c r="ATJ65" s="41"/>
      <c r="ATK65" s="41"/>
      <c r="ATL65" s="41"/>
      <c r="ATM65" s="41"/>
      <c r="ATN65" s="41"/>
      <c r="ATO65" s="41"/>
      <c r="ATP65" s="41"/>
      <c r="ATQ65" s="41"/>
      <c r="ATR65" s="41"/>
      <c r="ATS65" s="41"/>
      <c r="ATT65" s="41"/>
      <c r="ATU65" s="41"/>
      <c r="ATV65" s="41"/>
      <c r="ATW65" s="41"/>
      <c r="ATX65" s="41"/>
      <c r="ATY65" s="41"/>
      <c r="ATZ65" s="41"/>
      <c r="AUA65" s="41"/>
      <c r="AUB65" s="41"/>
      <c r="AUC65" s="41"/>
      <c r="AUD65" s="41"/>
      <c r="AUE65" s="41"/>
      <c r="AUF65" s="41"/>
      <c r="AUG65" s="41"/>
      <c r="AUH65" s="41"/>
      <c r="AUI65" s="41"/>
      <c r="AUJ65" s="41"/>
      <c r="AUK65" s="41"/>
      <c r="AUL65" s="41"/>
      <c r="AUM65" s="41"/>
      <c r="AUN65" s="41"/>
      <c r="AUO65" s="41"/>
      <c r="AUP65" s="41"/>
      <c r="AUQ65" s="41"/>
      <c r="AUR65" s="41"/>
      <c r="AUS65" s="41"/>
      <c r="AUT65" s="41"/>
      <c r="AUU65" s="41"/>
      <c r="AUV65" s="41"/>
      <c r="AUW65" s="41"/>
      <c r="AUX65" s="41"/>
      <c r="AUY65" s="41"/>
      <c r="AUZ65" s="41"/>
      <c r="AVA65" s="41"/>
      <c r="AVB65" s="41"/>
      <c r="AVC65" s="41"/>
      <c r="AVD65" s="41"/>
      <c r="AVE65" s="41"/>
      <c r="AVF65" s="41"/>
      <c r="AVG65" s="41"/>
      <c r="AVH65" s="41"/>
      <c r="AVI65" s="41"/>
      <c r="AVJ65" s="41"/>
      <c r="AVK65" s="41"/>
      <c r="AVL65" s="41"/>
      <c r="AVM65" s="41"/>
      <c r="AVN65" s="41"/>
      <c r="AVO65" s="41"/>
      <c r="AVP65" s="41"/>
      <c r="AVQ65" s="41"/>
      <c r="AVR65" s="41"/>
      <c r="AVS65" s="41"/>
      <c r="AVT65" s="41"/>
      <c r="AVU65" s="41"/>
      <c r="AVV65" s="41"/>
      <c r="AVW65" s="41"/>
      <c r="AVX65" s="41"/>
      <c r="AVY65" s="41"/>
      <c r="AVZ65" s="41"/>
      <c r="AWA65" s="41"/>
      <c r="AWB65" s="41"/>
      <c r="AWC65" s="41"/>
      <c r="AWD65" s="41"/>
      <c r="AWE65" s="41"/>
      <c r="AWF65" s="41"/>
      <c r="AWG65" s="41"/>
      <c r="AWH65" s="41"/>
      <c r="AWI65" s="41"/>
      <c r="AWJ65" s="41"/>
      <c r="AWK65" s="41"/>
      <c r="AWL65" s="41"/>
      <c r="AWM65" s="41"/>
      <c r="AWN65" s="41"/>
      <c r="AWO65" s="41"/>
      <c r="AWP65" s="41"/>
      <c r="AWQ65" s="41"/>
      <c r="AWR65" s="41"/>
      <c r="AWS65" s="41"/>
      <c r="AWT65" s="41"/>
      <c r="AWU65" s="41"/>
      <c r="AWV65" s="41"/>
      <c r="AWW65" s="41"/>
      <c r="AWX65" s="41"/>
      <c r="AWY65" s="41"/>
      <c r="AWZ65" s="41"/>
      <c r="AXA65" s="41"/>
      <c r="AXB65" s="41"/>
      <c r="AXC65" s="41"/>
      <c r="AXD65" s="41"/>
      <c r="AXE65" s="41"/>
      <c r="AXF65" s="41"/>
      <c r="AXG65" s="41"/>
      <c r="AXH65" s="41"/>
      <c r="AXI65" s="41"/>
      <c r="AXJ65" s="41"/>
      <c r="AXK65" s="41"/>
      <c r="AXL65" s="41"/>
      <c r="AXM65" s="41"/>
      <c r="AXN65" s="41"/>
      <c r="AXO65" s="41"/>
      <c r="AXP65" s="41"/>
      <c r="AXQ65" s="41"/>
      <c r="AXR65" s="41"/>
      <c r="AXS65" s="41"/>
      <c r="AXT65" s="41"/>
      <c r="AXU65" s="41"/>
      <c r="AXV65" s="41"/>
      <c r="AXW65" s="41"/>
      <c r="AXX65" s="41"/>
      <c r="AXY65" s="41"/>
      <c r="AXZ65" s="41"/>
      <c r="AYA65" s="41"/>
      <c r="AYB65" s="41"/>
      <c r="AYC65" s="41"/>
      <c r="AYD65" s="41"/>
      <c r="AYE65" s="41"/>
      <c r="AYF65" s="41"/>
      <c r="AYG65" s="41"/>
      <c r="AYH65" s="41"/>
      <c r="AYI65" s="41"/>
      <c r="AYJ65" s="41"/>
      <c r="AYK65" s="41"/>
      <c r="AYL65" s="41"/>
      <c r="AYM65" s="41"/>
      <c r="AYN65" s="41"/>
      <c r="AYO65" s="41"/>
      <c r="AYP65" s="41"/>
      <c r="AYQ65" s="41"/>
      <c r="AYR65" s="41"/>
      <c r="AYS65" s="41"/>
      <c r="AYT65" s="41"/>
      <c r="AYU65" s="41"/>
      <c r="AYV65" s="41"/>
      <c r="AYW65" s="41"/>
      <c r="AYX65" s="41"/>
      <c r="AYY65" s="41"/>
      <c r="AYZ65" s="41"/>
      <c r="AZA65" s="41"/>
      <c r="AZB65" s="41"/>
      <c r="AZC65" s="41"/>
      <c r="AZD65" s="41"/>
      <c r="AZE65" s="41"/>
      <c r="AZF65" s="41"/>
      <c r="AZG65" s="41"/>
      <c r="AZH65" s="41"/>
      <c r="AZI65" s="41"/>
      <c r="AZJ65" s="41"/>
      <c r="AZK65" s="41"/>
      <c r="AZL65" s="41"/>
      <c r="AZM65" s="41"/>
      <c r="AZN65" s="41"/>
      <c r="AZO65" s="41"/>
      <c r="AZP65" s="41"/>
      <c r="AZQ65" s="41"/>
      <c r="AZR65" s="41"/>
      <c r="AZS65" s="41"/>
      <c r="AZT65" s="41"/>
      <c r="AZU65" s="41"/>
      <c r="AZV65" s="41"/>
      <c r="AZW65" s="41"/>
      <c r="AZX65" s="41"/>
      <c r="AZY65" s="41"/>
      <c r="AZZ65" s="41"/>
      <c r="BAA65" s="41"/>
      <c r="BAB65" s="41"/>
      <c r="BAC65" s="41"/>
      <c r="BAD65" s="41"/>
      <c r="BAE65" s="41"/>
      <c r="BAF65" s="41"/>
      <c r="BAG65" s="41"/>
      <c r="BAH65" s="41"/>
      <c r="BAI65" s="41"/>
      <c r="BAJ65" s="41"/>
      <c r="BAK65" s="41"/>
      <c r="BAL65" s="41"/>
      <c r="BAM65" s="41"/>
      <c r="BAN65" s="41"/>
      <c r="BAO65" s="41"/>
      <c r="BAP65" s="41"/>
      <c r="BAQ65" s="41"/>
      <c r="BAR65" s="41"/>
      <c r="BAS65" s="41"/>
      <c r="BAT65" s="41"/>
      <c r="BAU65" s="41"/>
      <c r="BAV65" s="41"/>
      <c r="BAW65" s="41"/>
      <c r="BAX65" s="41"/>
      <c r="BAY65" s="41"/>
      <c r="BAZ65" s="41"/>
      <c r="BBA65" s="41"/>
      <c r="BBB65" s="41"/>
      <c r="BBC65" s="41"/>
      <c r="BBD65" s="41"/>
      <c r="BBE65" s="41"/>
      <c r="BBF65" s="41"/>
      <c r="BBG65" s="41"/>
      <c r="BBH65" s="41"/>
      <c r="BBI65" s="41"/>
      <c r="BBJ65" s="41"/>
      <c r="BBK65" s="41"/>
      <c r="BBL65" s="41"/>
      <c r="BBM65" s="41"/>
      <c r="BBN65" s="41"/>
      <c r="BBO65" s="41"/>
      <c r="BBP65" s="41"/>
      <c r="BBQ65" s="41"/>
      <c r="BBR65" s="41"/>
      <c r="BBS65" s="41"/>
      <c r="BBT65" s="41"/>
      <c r="BBU65" s="41"/>
      <c r="BBV65" s="41"/>
      <c r="BBW65" s="41"/>
      <c r="BBX65" s="41"/>
      <c r="BBY65" s="41"/>
      <c r="BBZ65" s="41"/>
      <c r="BCA65" s="41"/>
      <c r="BCB65" s="41"/>
      <c r="BCC65" s="41"/>
      <c r="BCD65" s="41"/>
      <c r="BCE65" s="41"/>
      <c r="BCF65" s="41"/>
      <c r="BCG65" s="41"/>
      <c r="BCH65" s="41"/>
      <c r="BCI65" s="41"/>
      <c r="BCJ65" s="41"/>
      <c r="BCK65" s="41"/>
      <c r="BCL65" s="41"/>
      <c r="BCM65" s="41"/>
      <c r="BCN65" s="41"/>
      <c r="BCO65" s="41"/>
      <c r="BCP65" s="41"/>
      <c r="BCQ65" s="41"/>
      <c r="BCR65" s="41"/>
      <c r="BCS65" s="41"/>
      <c r="BCT65" s="41"/>
      <c r="BCU65" s="41"/>
      <c r="BCV65" s="41"/>
      <c r="BCW65" s="41"/>
      <c r="BCX65" s="41"/>
      <c r="BCY65" s="41"/>
      <c r="BCZ65" s="41"/>
      <c r="BDA65" s="41"/>
      <c r="BDB65" s="41"/>
      <c r="BDC65" s="41"/>
      <c r="BDD65" s="41"/>
      <c r="BDE65" s="41"/>
      <c r="BDF65" s="41"/>
      <c r="BDG65" s="41"/>
      <c r="BDH65" s="41"/>
      <c r="BDI65" s="41"/>
      <c r="BDJ65" s="41"/>
      <c r="BDK65" s="41"/>
      <c r="BDL65" s="41"/>
      <c r="BDM65" s="41"/>
      <c r="BDN65" s="41"/>
      <c r="BDO65" s="41"/>
      <c r="BDP65" s="41"/>
      <c r="BDQ65" s="41"/>
      <c r="BDR65" s="41"/>
      <c r="BDS65" s="41"/>
      <c r="BDT65" s="41"/>
      <c r="BDU65" s="41"/>
      <c r="BDV65" s="41"/>
      <c r="BDW65" s="41"/>
      <c r="BDX65" s="41"/>
      <c r="BDY65" s="41"/>
      <c r="BDZ65" s="41"/>
      <c r="BEA65" s="41"/>
      <c r="BEB65" s="41"/>
      <c r="BEC65" s="41"/>
      <c r="BED65" s="41"/>
      <c r="BEE65" s="41"/>
      <c r="BEF65" s="41"/>
      <c r="BEG65" s="41"/>
      <c r="BEH65" s="41"/>
      <c r="BEI65" s="41"/>
      <c r="BEJ65" s="41"/>
      <c r="BEK65" s="41"/>
      <c r="BEL65" s="41"/>
      <c r="BEM65" s="41"/>
      <c r="BEN65" s="41"/>
      <c r="BEO65" s="41"/>
      <c r="BEP65" s="41"/>
      <c r="BEQ65" s="41"/>
      <c r="BER65" s="41"/>
      <c r="BES65" s="41"/>
      <c r="BET65" s="41"/>
      <c r="BEU65" s="41"/>
      <c r="BEV65" s="41"/>
      <c r="BEW65" s="41"/>
      <c r="BEX65" s="41"/>
      <c r="BEY65" s="41"/>
      <c r="BEZ65" s="41"/>
      <c r="BFA65" s="41"/>
      <c r="BFB65" s="41"/>
      <c r="BFC65" s="41"/>
      <c r="BFD65" s="41"/>
      <c r="BFE65" s="41"/>
      <c r="BFF65" s="41"/>
      <c r="BFG65" s="41"/>
      <c r="BFH65" s="41"/>
      <c r="BFI65" s="41"/>
      <c r="BFJ65" s="41"/>
      <c r="BFK65" s="41"/>
      <c r="BFL65" s="41"/>
      <c r="BFM65" s="41"/>
      <c r="BFN65" s="41"/>
      <c r="BFO65" s="41"/>
      <c r="BFP65" s="41"/>
      <c r="BFQ65" s="41"/>
      <c r="BFR65" s="41"/>
      <c r="BFS65" s="41"/>
      <c r="BFT65" s="41"/>
      <c r="BFU65" s="41"/>
      <c r="BFV65" s="41"/>
      <c r="BFW65" s="41"/>
      <c r="BFX65" s="41"/>
      <c r="BFY65" s="41"/>
      <c r="BFZ65" s="41"/>
      <c r="BGA65" s="41"/>
      <c r="BGB65" s="41"/>
      <c r="BGC65" s="41"/>
      <c r="BGD65" s="41"/>
      <c r="BGE65" s="41"/>
      <c r="BGF65" s="41"/>
      <c r="BGG65" s="41"/>
      <c r="BGH65" s="41"/>
      <c r="BGI65" s="41"/>
      <c r="BGJ65" s="41"/>
      <c r="BGK65" s="41"/>
      <c r="BGL65" s="41"/>
      <c r="BGM65" s="41"/>
      <c r="BGN65" s="41"/>
      <c r="BGO65" s="41"/>
      <c r="BGP65" s="41"/>
      <c r="BGQ65" s="41"/>
      <c r="BGR65" s="41"/>
      <c r="BGS65" s="41"/>
      <c r="BGT65" s="41"/>
      <c r="BGU65" s="41"/>
      <c r="BGV65" s="41"/>
      <c r="BGW65" s="41"/>
      <c r="BGX65" s="41"/>
      <c r="BGY65" s="41"/>
      <c r="BGZ65" s="41"/>
      <c r="BHA65" s="41"/>
      <c r="BHB65" s="41"/>
      <c r="BHC65" s="41"/>
      <c r="BHD65" s="41"/>
      <c r="BHE65" s="41"/>
      <c r="BHF65" s="41"/>
      <c r="BHG65" s="41"/>
      <c r="BHH65" s="41"/>
      <c r="BHI65" s="41"/>
      <c r="BHJ65" s="41"/>
      <c r="BHK65" s="41"/>
      <c r="BHL65" s="41"/>
      <c r="BHM65" s="41"/>
      <c r="BHN65" s="41"/>
      <c r="BHO65" s="41"/>
      <c r="BHP65" s="41"/>
      <c r="BHQ65" s="41"/>
      <c r="BHR65" s="41"/>
      <c r="BHS65" s="41"/>
      <c r="BHT65" s="41"/>
      <c r="BHU65" s="41"/>
      <c r="BHV65" s="41"/>
      <c r="BHW65" s="41"/>
      <c r="BHX65" s="41"/>
      <c r="BHY65" s="41"/>
      <c r="BHZ65" s="41"/>
      <c r="BIA65" s="41"/>
      <c r="BIB65" s="41"/>
      <c r="BIC65" s="41"/>
      <c r="BID65" s="41"/>
      <c r="BIE65" s="41"/>
      <c r="BIF65" s="41"/>
      <c r="BIG65" s="41"/>
      <c r="BIH65" s="41"/>
      <c r="BII65" s="41"/>
      <c r="BIJ65" s="41"/>
      <c r="BIK65" s="41"/>
      <c r="BIL65" s="41"/>
      <c r="BIM65" s="41"/>
      <c r="BIN65" s="41"/>
      <c r="BIO65" s="41"/>
      <c r="BIP65" s="41"/>
      <c r="BIQ65" s="41"/>
      <c r="BIR65" s="41"/>
      <c r="BIS65" s="41"/>
      <c r="BIT65" s="41"/>
      <c r="BIU65" s="41"/>
      <c r="BIV65" s="41"/>
      <c r="BIW65" s="41"/>
      <c r="BIX65" s="41"/>
      <c r="BIY65" s="41"/>
      <c r="BIZ65" s="41"/>
      <c r="BJA65" s="41"/>
      <c r="BJB65" s="41"/>
      <c r="BJC65" s="41"/>
      <c r="BJD65" s="41"/>
      <c r="BJE65" s="41"/>
      <c r="BJF65" s="41"/>
      <c r="BJG65" s="41"/>
      <c r="BJH65" s="41"/>
      <c r="BJI65" s="41"/>
      <c r="BJJ65" s="41"/>
      <c r="BJK65" s="41"/>
      <c r="BJL65" s="41"/>
      <c r="BJM65" s="41"/>
      <c r="BJN65" s="41"/>
      <c r="BJO65" s="41"/>
      <c r="BJP65" s="41"/>
      <c r="BJQ65" s="41"/>
      <c r="BJR65" s="41"/>
      <c r="BJS65" s="41"/>
      <c r="BJT65" s="41"/>
      <c r="BJU65" s="41"/>
      <c r="BJV65" s="41"/>
      <c r="BJW65" s="41"/>
      <c r="BJX65" s="41"/>
      <c r="BJY65" s="41"/>
      <c r="BJZ65" s="41"/>
      <c r="BKA65" s="41"/>
      <c r="BKB65" s="41"/>
      <c r="BKC65" s="41"/>
      <c r="BKD65" s="41"/>
      <c r="BKE65" s="41"/>
      <c r="BKF65" s="41"/>
      <c r="BKG65" s="41"/>
      <c r="BKH65" s="41"/>
      <c r="BKI65" s="41"/>
      <c r="BKJ65" s="41"/>
      <c r="BKK65" s="41"/>
      <c r="BKL65" s="41"/>
      <c r="BKM65" s="41"/>
      <c r="BKN65" s="41"/>
      <c r="BKO65" s="41"/>
      <c r="BKP65" s="41"/>
      <c r="BKQ65" s="41"/>
      <c r="BKR65" s="41"/>
      <c r="BKS65" s="41"/>
      <c r="BKT65" s="41"/>
      <c r="BKU65" s="41"/>
      <c r="BKV65" s="41"/>
      <c r="BKW65" s="41"/>
      <c r="BKX65" s="41"/>
      <c r="BKY65" s="41"/>
      <c r="BKZ65" s="41"/>
      <c r="BLA65" s="41"/>
      <c r="BLB65" s="41"/>
      <c r="BLC65" s="41"/>
      <c r="BLD65" s="41"/>
      <c r="BLE65" s="41"/>
      <c r="BLF65" s="41"/>
      <c r="BLG65" s="41"/>
      <c r="BLH65" s="41"/>
      <c r="BLI65" s="41"/>
      <c r="BLJ65" s="41"/>
      <c r="BLK65" s="41"/>
      <c r="BLL65" s="41"/>
      <c r="BLM65" s="41"/>
      <c r="BLN65" s="41"/>
      <c r="BLO65" s="41"/>
      <c r="BLP65" s="41"/>
      <c r="BLQ65" s="41"/>
      <c r="BLR65" s="41"/>
      <c r="BLS65" s="41"/>
      <c r="BLT65" s="41"/>
      <c r="BLU65" s="41"/>
      <c r="BLV65" s="41"/>
      <c r="BLW65" s="41"/>
      <c r="BLX65" s="41"/>
      <c r="BLY65" s="41"/>
      <c r="BLZ65" s="41"/>
      <c r="BMA65" s="41"/>
      <c r="BMB65" s="41"/>
      <c r="BMC65" s="41"/>
      <c r="BMD65" s="41"/>
      <c r="BME65" s="41"/>
      <c r="BMF65" s="41"/>
      <c r="BMG65" s="41"/>
      <c r="BMH65" s="41"/>
      <c r="BMI65" s="41"/>
      <c r="BMJ65" s="41"/>
      <c r="BMK65" s="41"/>
      <c r="BML65" s="41"/>
      <c r="BMM65" s="41"/>
      <c r="BMN65" s="41"/>
      <c r="BMO65" s="41"/>
      <c r="BMP65" s="41"/>
      <c r="BMQ65" s="41"/>
      <c r="BMR65" s="41"/>
      <c r="BMS65" s="41"/>
      <c r="BMT65" s="41"/>
      <c r="BMU65" s="41"/>
      <c r="BMV65" s="41"/>
      <c r="BMW65" s="41"/>
      <c r="BMX65" s="41"/>
      <c r="BMY65" s="41"/>
      <c r="BMZ65" s="41"/>
      <c r="BNA65" s="41"/>
      <c r="BNB65" s="41"/>
      <c r="BNC65" s="41"/>
      <c r="BND65" s="41"/>
      <c r="BNE65" s="41"/>
      <c r="BNF65" s="41"/>
      <c r="BNG65" s="41"/>
      <c r="BNH65" s="41"/>
      <c r="BNI65" s="41"/>
      <c r="BNJ65" s="41"/>
      <c r="BNK65" s="41"/>
      <c r="BNL65" s="41"/>
      <c r="BNM65" s="41"/>
      <c r="BNN65" s="41"/>
      <c r="BNO65" s="41"/>
      <c r="BNP65" s="41"/>
      <c r="BNQ65" s="41"/>
      <c r="BNR65" s="41"/>
      <c r="BNS65" s="41"/>
      <c r="BNT65" s="41"/>
      <c r="BNU65" s="41"/>
      <c r="BNV65" s="41"/>
      <c r="BNW65" s="41"/>
      <c r="BNX65" s="41"/>
      <c r="BNY65" s="41"/>
      <c r="BNZ65" s="41"/>
      <c r="BOA65" s="41"/>
      <c r="BOB65" s="41"/>
      <c r="BOC65" s="41"/>
      <c r="BOD65" s="41"/>
      <c r="BOE65" s="41"/>
      <c r="BOF65" s="41"/>
      <c r="BOG65" s="41"/>
      <c r="BOH65" s="41"/>
      <c r="BOI65" s="41"/>
      <c r="BOJ65" s="41"/>
      <c r="BOK65" s="41"/>
      <c r="BOL65" s="41"/>
      <c r="BOM65" s="41"/>
      <c r="BON65" s="41"/>
      <c r="BOO65" s="41"/>
      <c r="BOP65" s="41"/>
      <c r="BOQ65" s="41"/>
      <c r="BOR65" s="41"/>
      <c r="BOS65" s="41"/>
      <c r="BOT65" s="41"/>
      <c r="BOU65" s="41"/>
      <c r="BOV65" s="41"/>
      <c r="BOW65" s="41"/>
      <c r="BOX65" s="41"/>
      <c r="BOY65" s="41"/>
      <c r="BOZ65" s="41"/>
      <c r="BPA65" s="41"/>
      <c r="BPB65" s="41"/>
      <c r="BPC65" s="41"/>
      <c r="BPD65" s="41"/>
      <c r="BPE65" s="41"/>
      <c r="BPF65" s="41"/>
      <c r="BPG65" s="41"/>
      <c r="BPH65" s="41"/>
      <c r="BPI65" s="41"/>
      <c r="BPJ65" s="41"/>
      <c r="BPK65" s="41"/>
      <c r="BPL65" s="41"/>
      <c r="BPM65" s="41"/>
      <c r="BPN65" s="41"/>
      <c r="BPO65" s="41"/>
      <c r="BPP65" s="41"/>
      <c r="BPQ65" s="41"/>
      <c r="BPR65" s="41"/>
      <c r="BPS65" s="41"/>
      <c r="BPT65" s="41"/>
      <c r="BPU65" s="41"/>
      <c r="BPV65" s="41"/>
      <c r="BPW65" s="41"/>
      <c r="BPX65" s="41"/>
      <c r="BPY65" s="41"/>
      <c r="BPZ65" s="41"/>
      <c r="BQA65" s="41"/>
      <c r="BQB65" s="41"/>
      <c r="BQC65" s="41"/>
      <c r="BQD65" s="41"/>
      <c r="BQE65" s="41"/>
      <c r="BQF65" s="41"/>
      <c r="BQG65" s="41"/>
      <c r="BQH65" s="41"/>
      <c r="BQI65" s="41"/>
      <c r="BQJ65" s="41"/>
      <c r="BQK65" s="41"/>
      <c r="BQL65" s="41"/>
      <c r="BQM65" s="41"/>
      <c r="BQN65" s="41"/>
      <c r="BQO65" s="41"/>
      <c r="BQP65" s="41"/>
      <c r="BQQ65" s="41"/>
      <c r="BQR65" s="41"/>
      <c r="BQS65" s="41"/>
      <c r="BQT65" s="41"/>
      <c r="BQU65" s="41"/>
      <c r="BQV65" s="41"/>
      <c r="BQW65" s="41"/>
      <c r="BQX65" s="41"/>
      <c r="BQY65" s="41"/>
      <c r="BQZ65" s="41"/>
      <c r="BRA65" s="41"/>
      <c r="BRB65" s="41"/>
      <c r="BRC65" s="41"/>
      <c r="BRD65" s="41"/>
      <c r="BRE65" s="41"/>
      <c r="BRF65" s="41"/>
      <c r="BRG65" s="41"/>
      <c r="BRH65" s="41"/>
      <c r="BRI65" s="41"/>
      <c r="BRJ65" s="41"/>
      <c r="BRK65" s="41"/>
      <c r="BRL65" s="41"/>
      <c r="BRM65" s="41"/>
      <c r="BRN65" s="41"/>
      <c r="BRO65" s="41"/>
      <c r="BRP65" s="41"/>
      <c r="BRQ65" s="41"/>
      <c r="BRR65" s="41"/>
      <c r="BRS65" s="41"/>
      <c r="BRT65" s="41"/>
      <c r="BRU65" s="41"/>
      <c r="BRV65" s="41"/>
      <c r="BRW65" s="41"/>
      <c r="BRX65" s="41"/>
      <c r="BRY65" s="41"/>
      <c r="BRZ65" s="41"/>
      <c r="BSA65" s="41"/>
      <c r="BSB65" s="41"/>
      <c r="BSC65" s="41"/>
      <c r="BSD65" s="41"/>
      <c r="BSE65" s="41"/>
      <c r="BSF65" s="41"/>
      <c r="BSG65" s="41"/>
      <c r="BSH65" s="41"/>
      <c r="BSI65" s="41"/>
      <c r="BSJ65" s="41"/>
      <c r="BSK65" s="41"/>
      <c r="BSL65" s="41"/>
      <c r="BSM65" s="41"/>
      <c r="BSN65" s="41"/>
      <c r="BSO65" s="41"/>
      <c r="BSP65" s="41"/>
      <c r="BSQ65" s="41"/>
      <c r="BSR65" s="41"/>
      <c r="BSS65" s="41"/>
      <c r="BST65" s="41"/>
      <c r="BSU65" s="41"/>
      <c r="BSV65" s="41"/>
      <c r="BSW65" s="41"/>
      <c r="BSX65" s="41"/>
      <c r="BSY65" s="41"/>
      <c r="BSZ65" s="41"/>
      <c r="BTA65" s="41"/>
      <c r="BTB65" s="41"/>
      <c r="BTC65" s="41"/>
      <c r="BTD65" s="41"/>
      <c r="BTE65" s="41"/>
      <c r="BTF65" s="41"/>
      <c r="BTG65" s="41"/>
      <c r="BTH65" s="41"/>
      <c r="BTI65" s="41"/>
      <c r="BTJ65" s="41"/>
      <c r="BTK65" s="41"/>
      <c r="BTL65" s="41"/>
      <c r="BTM65" s="41"/>
      <c r="BTN65" s="41"/>
      <c r="BTO65" s="41"/>
      <c r="BTP65" s="41"/>
      <c r="BTQ65" s="41"/>
      <c r="BTR65" s="41"/>
      <c r="BTS65" s="41"/>
      <c r="BTT65" s="41"/>
      <c r="BTU65" s="41"/>
      <c r="BTV65" s="41"/>
      <c r="BTW65" s="41"/>
      <c r="BTX65" s="41"/>
      <c r="BTY65" s="41"/>
      <c r="BTZ65" s="41"/>
      <c r="BUA65" s="41"/>
      <c r="BUB65" s="41"/>
      <c r="BUC65" s="41"/>
      <c r="BUD65" s="41"/>
      <c r="BUE65" s="41"/>
      <c r="BUF65" s="41"/>
      <c r="BUG65" s="41"/>
      <c r="BUH65" s="41"/>
      <c r="BUI65" s="41"/>
      <c r="BUJ65" s="41"/>
      <c r="BUK65" s="41"/>
      <c r="BUL65" s="41"/>
      <c r="BUM65" s="41"/>
      <c r="BUN65" s="41"/>
      <c r="BUO65" s="41"/>
      <c r="BUP65" s="41"/>
      <c r="BUQ65" s="41"/>
      <c r="BUR65" s="41"/>
      <c r="BUS65" s="41"/>
      <c r="BUT65" s="41"/>
      <c r="BUU65" s="41"/>
      <c r="BUV65" s="41"/>
      <c r="BUW65" s="41"/>
      <c r="BUX65" s="41"/>
      <c r="BUY65" s="41"/>
      <c r="BUZ65" s="41"/>
      <c r="BVA65" s="41"/>
      <c r="BVB65" s="41"/>
      <c r="BVC65" s="41"/>
      <c r="BVD65" s="41"/>
      <c r="BVE65" s="41"/>
      <c r="BVF65" s="41"/>
      <c r="BVG65" s="41"/>
      <c r="BVH65" s="41"/>
      <c r="BVI65" s="41"/>
      <c r="BVJ65" s="41"/>
      <c r="BVK65" s="41"/>
      <c r="BVL65" s="41"/>
      <c r="BVM65" s="41"/>
      <c r="BVN65" s="41"/>
      <c r="BVO65" s="41"/>
      <c r="BVP65" s="41"/>
      <c r="BVQ65" s="41"/>
      <c r="BVR65" s="41"/>
      <c r="BVS65" s="41"/>
      <c r="BVT65" s="41"/>
      <c r="BVU65" s="41"/>
      <c r="BVV65" s="41"/>
      <c r="BVW65" s="41"/>
      <c r="BVX65" s="41"/>
      <c r="BVY65" s="41"/>
      <c r="BVZ65" s="41"/>
      <c r="BWA65" s="41"/>
      <c r="BWB65" s="41"/>
      <c r="BWC65" s="41"/>
      <c r="BWD65" s="41"/>
      <c r="BWE65" s="41"/>
      <c r="BWF65" s="41"/>
      <c r="BWG65" s="41"/>
      <c r="BWH65" s="41"/>
      <c r="BWI65" s="41"/>
      <c r="BWJ65" s="41"/>
      <c r="BWK65" s="41"/>
      <c r="BWL65" s="41"/>
      <c r="BWM65" s="41"/>
      <c r="BWN65" s="41"/>
      <c r="BWO65" s="41"/>
      <c r="BWP65" s="41"/>
      <c r="BWQ65" s="41"/>
      <c r="BWR65" s="41"/>
      <c r="BWS65" s="41"/>
      <c r="BWT65" s="41"/>
      <c r="BWU65" s="41"/>
      <c r="BWV65" s="41"/>
      <c r="BWW65" s="41"/>
      <c r="BWX65" s="41"/>
      <c r="BWY65" s="41"/>
      <c r="BWZ65" s="41"/>
      <c r="BXA65" s="41"/>
      <c r="BXB65" s="41"/>
      <c r="BXC65" s="41"/>
      <c r="BXD65" s="41"/>
      <c r="BXE65" s="41"/>
      <c r="BXF65" s="41"/>
      <c r="BXG65" s="41"/>
      <c r="BXH65" s="41"/>
      <c r="BXI65" s="41"/>
      <c r="BXJ65" s="41"/>
      <c r="BXK65" s="41"/>
      <c r="BXL65" s="41"/>
      <c r="BXM65" s="41"/>
      <c r="BXN65" s="41"/>
      <c r="BXO65" s="41"/>
      <c r="BXP65" s="41"/>
      <c r="BXQ65" s="41"/>
      <c r="BXR65" s="41"/>
      <c r="BXS65" s="41"/>
      <c r="BXT65" s="41"/>
      <c r="BXU65" s="41"/>
      <c r="BXV65" s="41"/>
      <c r="BXW65" s="41"/>
      <c r="BXX65" s="41"/>
      <c r="BXY65" s="41"/>
      <c r="BXZ65" s="41"/>
      <c r="BYA65" s="41"/>
      <c r="BYB65" s="41"/>
      <c r="BYC65" s="41"/>
      <c r="BYD65" s="41"/>
      <c r="BYE65" s="41"/>
      <c r="BYF65" s="41"/>
      <c r="BYG65" s="41"/>
      <c r="BYH65" s="41"/>
      <c r="BYI65" s="41"/>
      <c r="BYJ65" s="41"/>
      <c r="BYK65" s="41"/>
      <c r="BYL65" s="41"/>
      <c r="BYM65" s="41"/>
      <c r="BYN65" s="41"/>
      <c r="BYO65" s="41"/>
      <c r="BYP65" s="41"/>
      <c r="BYQ65" s="41"/>
      <c r="BYR65" s="41"/>
      <c r="BYS65" s="41"/>
      <c r="BYT65" s="41"/>
      <c r="BYU65" s="41"/>
      <c r="BYV65" s="41"/>
      <c r="BYW65" s="41"/>
      <c r="BYX65" s="41"/>
      <c r="BYY65" s="41"/>
      <c r="BYZ65" s="41"/>
      <c r="BZA65" s="41"/>
      <c r="BZB65" s="41"/>
      <c r="BZC65" s="41"/>
      <c r="BZD65" s="41"/>
      <c r="BZE65" s="41"/>
      <c r="BZF65" s="41"/>
      <c r="BZG65" s="41"/>
      <c r="BZH65" s="41"/>
      <c r="BZI65" s="41"/>
      <c r="BZJ65" s="41"/>
      <c r="BZK65" s="41"/>
      <c r="BZL65" s="41"/>
      <c r="BZM65" s="41"/>
      <c r="BZN65" s="41"/>
      <c r="BZO65" s="41"/>
      <c r="BZP65" s="41"/>
      <c r="BZQ65" s="41"/>
      <c r="BZR65" s="41"/>
      <c r="BZS65" s="41"/>
      <c r="BZT65" s="41"/>
      <c r="BZU65" s="41"/>
      <c r="BZV65" s="41"/>
      <c r="BZW65" s="41"/>
      <c r="BZX65" s="41"/>
      <c r="BZY65" s="41"/>
      <c r="BZZ65" s="41"/>
      <c r="CAA65" s="41"/>
      <c r="CAB65" s="41"/>
      <c r="CAC65" s="41"/>
      <c r="CAD65" s="41"/>
      <c r="CAE65" s="41"/>
      <c r="CAF65" s="41"/>
      <c r="CAG65" s="41"/>
      <c r="CAH65" s="41"/>
      <c r="CAI65" s="41"/>
      <c r="CAJ65" s="41"/>
      <c r="CAK65" s="41"/>
      <c r="CAL65" s="41"/>
      <c r="CAM65" s="41"/>
      <c r="CAN65" s="41"/>
      <c r="CAO65" s="41"/>
      <c r="CAP65" s="41"/>
      <c r="CAQ65" s="41"/>
      <c r="CAR65" s="41"/>
      <c r="CAS65" s="41"/>
      <c r="CAT65" s="41"/>
      <c r="CAU65" s="41"/>
      <c r="CAV65" s="41"/>
      <c r="CAW65" s="41"/>
      <c r="CAX65" s="41"/>
      <c r="CAY65" s="41"/>
      <c r="CAZ65" s="41"/>
      <c r="CBA65" s="41"/>
      <c r="CBB65" s="41"/>
      <c r="CBC65" s="41"/>
      <c r="CBD65" s="41"/>
      <c r="CBE65" s="41"/>
      <c r="CBF65" s="41"/>
      <c r="CBG65" s="41"/>
      <c r="CBH65" s="41"/>
      <c r="CBI65" s="41"/>
      <c r="CBJ65" s="41"/>
      <c r="CBK65" s="41"/>
      <c r="CBL65" s="41"/>
      <c r="CBM65" s="41"/>
      <c r="CBN65" s="41"/>
      <c r="CBO65" s="41"/>
      <c r="CBP65" s="41"/>
      <c r="CBQ65" s="41"/>
      <c r="CBR65" s="41"/>
      <c r="CBS65" s="41"/>
      <c r="CBT65" s="41"/>
      <c r="CBU65" s="41"/>
      <c r="CBV65" s="41"/>
      <c r="CBW65" s="41"/>
      <c r="CBX65" s="41"/>
      <c r="CBY65" s="41"/>
      <c r="CBZ65" s="41"/>
      <c r="CCA65" s="41"/>
      <c r="CCB65" s="41"/>
      <c r="CCC65" s="41"/>
      <c r="CCD65" s="41"/>
      <c r="CCE65" s="41"/>
      <c r="CCF65" s="41"/>
      <c r="CCG65" s="41"/>
      <c r="CCH65" s="41"/>
      <c r="CCI65" s="41"/>
      <c r="CCJ65" s="41"/>
      <c r="CCK65" s="41"/>
      <c r="CCL65" s="41"/>
      <c r="CCM65" s="41"/>
      <c r="CCN65" s="41"/>
      <c r="CCO65" s="41"/>
      <c r="CCP65" s="41"/>
      <c r="CCQ65" s="41"/>
      <c r="CCR65" s="41"/>
      <c r="CCS65" s="41"/>
      <c r="CCT65" s="41"/>
      <c r="CCU65" s="41"/>
      <c r="CCV65" s="41"/>
      <c r="CCW65" s="41"/>
      <c r="CCX65" s="41"/>
      <c r="CCY65" s="41"/>
      <c r="CCZ65" s="41"/>
      <c r="CDA65" s="41"/>
      <c r="CDB65" s="41"/>
      <c r="CDC65" s="41"/>
      <c r="CDD65" s="41"/>
      <c r="CDE65" s="41"/>
      <c r="CDF65" s="41"/>
      <c r="CDG65" s="41"/>
      <c r="CDH65" s="41"/>
      <c r="CDI65" s="41"/>
      <c r="CDJ65" s="41"/>
      <c r="CDK65" s="41"/>
      <c r="CDL65" s="41"/>
      <c r="CDM65" s="41"/>
      <c r="CDN65" s="41"/>
      <c r="CDO65" s="41"/>
      <c r="CDP65" s="41"/>
      <c r="CDQ65" s="41"/>
      <c r="CDR65" s="41"/>
      <c r="CDS65" s="41"/>
      <c r="CDT65" s="41"/>
      <c r="CDU65" s="41"/>
      <c r="CDV65" s="41"/>
      <c r="CDW65" s="41"/>
      <c r="CDX65" s="41"/>
      <c r="CDY65" s="41"/>
      <c r="CDZ65" s="41"/>
      <c r="CEA65" s="41"/>
      <c r="CEB65" s="41"/>
      <c r="CEC65" s="41"/>
      <c r="CED65" s="41"/>
      <c r="CEE65" s="41"/>
      <c r="CEF65" s="41"/>
      <c r="CEG65" s="41"/>
      <c r="CEH65" s="41"/>
      <c r="CEI65" s="41"/>
      <c r="CEJ65" s="41"/>
      <c r="CEK65" s="41"/>
      <c r="CEL65" s="41"/>
      <c r="CEM65" s="41"/>
      <c r="CEN65" s="41"/>
      <c r="CEO65" s="41"/>
      <c r="CEP65" s="41"/>
      <c r="CEQ65" s="41"/>
      <c r="CER65" s="41"/>
      <c r="CES65" s="41"/>
      <c r="CET65" s="41"/>
      <c r="CEU65" s="41"/>
      <c r="CEV65" s="41"/>
      <c r="CEW65" s="41"/>
      <c r="CEX65" s="41"/>
      <c r="CEY65" s="41"/>
      <c r="CEZ65" s="41"/>
      <c r="CFA65" s="41"/>
      <c r="CFB65" s="41"/>
      <c r="CFC65" s="41"/>
      <c r="CFD65" s="41"/>
      <c r="CFE65" s="41"/>
      <c r="CFF65" s="41"/>
      <c r="CFG65" s="41"/>
      <c r="CFH65" s="41"/>
      <c r="CFI65" s="41"/>
      <c r="CFJ65" s="41"/>
      <c r="CFK65" s="41"/>
      <c r="CFL65" s="41"/>
      <c r="CFM65" s="41"/>
      <c r="CFN65" s="41"/>
      <c r="CFO65" s="41"/>
      <c r="CFP65" s="41"/>
      <c r="CFQ65" s="41"/>
      <c r="CFR65" s="41"/>
      <c r="CFS65" s="41"/>
      <c r="CFT65" s="41"/>
      <c r="CFU65" s="41"/>
      <c r="CFV65" s="41"/>
      <c r="CFW65" s="41"/>
      <c r="CFX65" s="41"/>
      <c r="CFY65" s="41"/>
      <c r="CFZ65" s="41"/>
      <c r="CGA65" s="41"/>
      <c r="CGB65" s="41"/>
      <c r="CGC65" s="41"/>
      <c r="CGD65" s="41"/>
      <c r="CGE65" s="41"/>
      <c r="CGF65" s="41"/>
      <c r="CGG65" s="41"/>
      <c r="CGH65" s="41"/>
      <c r="CGI65" s="41"/>
      <c r="CGJ65" s="41"/>
      <c r="CGK65" s="41"/>
      <c r="CGL65" s="41"/>
      <c r="CGM65" s="41"/>
      <c r="CGN65" s="41"/>
      <c r="CGO65" s="41"/>
      <c r="CGP65" s="41"/>
      <c r="CGQ65" s="41"/>
      <c r="CGR65" s="41"/>
      <c r="CGS65" s="41"/>
      <c r="CGT65" s="41"/>
      <c r="CGU65" s="41"/>
      <c r="CGV65" s="41"/>
      <c r="CGW65" s="41"/>
      <c r="CGX65" s="41"/>
      <c r="CGY65" s="41"/>
      <c r="CGZ65" s="41"/>
      <c r="CHA65" s="41"/>
      <c r="CHB65" s="41"/>
      <c r="CHC65" s="41"/>
      <c r="CHD65" s="41"/>
      <c r="CHE65" s="41"/>
      <c r="CHF65" s="41"/>
      <c r="CHG65" s="41"/>
      <c r="CHH65" s="41"/>
      <c r="CHI65" s="41"/>
      <c r="CHJ65" s="41"/>
      <c r="CHK65" s="41"/>
      <c r="CHL65" s="41"/>
      <c r="CHM65" s="41"/>
      <c r="CHN65" s="41"/>
      <c r="CHO65" s="41"/>
      <c r="CHP65" s="41"/>
      <c r="CHQ65" s="41"/>
      <c r="CHR65" s="41"/>
      <c r="CHS65" s="41"/>
      <c r="CHT65" s="41"/>
      <c r="CHU65" s="41"/>
      <c r="CHV65" s="41"/>
      <c r="CHW65" s="41"/>
      <c r="CHX65" s="41"/>
      <c r="CHY65" s="41"/>
      <c r="CHZ65" s="41"/>
      <c r="CIA65" s="41"/>
      <c r="CIB65" s="41"/>
      <c r="CIC65" s="41"/>
      <c r="CID65" s="41"/>
      <c r="CIE65" s="41"/>
      <c r="CIF65" s="41"/>
      <c r="CIG65" s="41"/>
      <c r="CIH65" s="41"/>
      <c r="CII65" s="41"/>
      <c r="CIJ65" s="41"/>
      <c r="CIK65" s="41"/>
      <c r="CIL65" s="41"/>
      <c r="CIM65" s="41"/>
      <c r="CIN65" s="41"/>
      <c r="CIO65" s="41"/>
      <c r="CIP65" s="41"/>
      <c r="CIQ65" s="41"/>
      <c r="CIR65" s="41"/>
      <c r="CIS65" s="41"/>
      <c r="CIT65" s="41"/>
      <c r="CIU65" s="41"/>
      <c r="CIV65" s="41"/>
      <c r="CIW65" s="41"/>
      <c r="CIX65" s="41"/>
      <c r="CIY65" s="41"/>
      <c r="CIZ65" s="41"/>
      <c r="CJA65" s="41"/>
      <c r="CJB65" s="41"/>
      <c r="CJC65" s="41"/>
      <c r="CJD65" s="41"/>
      <c r="CJE65" s="41"/>
      <c r="CJF65" s="41"/>
      <c r="CJG65" s="41"/>
      <c r="CJH65" s="41"/>
      <c r="CJI65" s="41"/>
      <c r="CJJ65" s="41"/>
      <c r="CJK65" s="41"/>
      <c r="CJL65" s="41"/>
      <c r="CJM65" s="41"/>
      <c r="CJN65" s="41"/>
      <c r="CJO65" s="41"/>
      <c r="CJP65" s="41"/>
      <c r="CJQ65" s="41"/>
      <c r="CJR65" s="41"/>
      <c r="CJS65" s="41"/>
      <c r="CJT65" s="41"/>
      <c r="CJU65" s="41"/>
      <c r="CJV65" s="41"/>
      <c r="CJW65" s="41"/>
      <c r="CJX65" s="41"/>
      <c r="CJY65" s="41"/>
      <c r="CJZ65" s="41"/>
      <c r="CKA65" s="41"/>
      <c r="CKB65" s="41"/>
      <c r="CKC65" s="41"/>
      <c r="CKD65" s="41"/>
      <c r="CKE65" s="41"/>
      <c r="CKF65" s="41"/>
      <c r="CKG65" s="41"/>
      <c r="CKH65" s="41"/>
      <c r="CKI65" s="41"/>
      <c r="CKJ65" s="41"/>
      <c r="CKK65" s="41"/>
      <c r="CKL65" s="41"/>
      <c r="CKM65" s="41"/>
      <c r="CKN65" s="41"/>
      <c r="CKO65" s="41"/>
      <c r="CKP65" s="41"/>
      <c r="CKQ65" s="41"/>
      <c r="CKR65" s="41"/>
      <c r="CKS65" s="41"/>
      <c r="CKT65" s="41"/>
      <c r="CKU65" s="41"/>
      <c r="CKV65" s="41"/>
      <c r="CKW65" s="41"/>
      <c r="CKX65" s="41"/>
      <c r="CKY65" s="41"/>
      <c r="CKZ65" s="41"/>
      <c r="CLA65" s="41"/>
      <c r="CLB65" s="41"/>
      <c r="CLC65" s="41"/>
      <c r="CLD65" s="41"/>
      <c r="CLE65" s="41"/>
      <c r="CLF65" s="41"/>
      <c r="CLG65" s="41"/>
      <c r="CLH65" s="41"/>
      <c r="CLI65" s="41"/>
      <c r="CLJ65" s="41"/>
      <c r="CLK65" s="41"/>
      <c r="CLL65" s="41"/>
      <c r="CLM65" s="41"/>
      <c r="CLN65" s="41"/>
      <c r="CLO65" s="41"/>
      <c r="CLP65" s="41"/>
      <c r="CLQ65" s="41"/>
      <c r="CLR65" s="41"/>
      <c r="CLS65" s="41"/>
      <c r="CLT65" s="41"/>
      <c r="CLU65" s="41"/>
      <c r="CLV65" s="41"/>
      <c r="CLW65" s="41"/>
      <c r="CLX65" s="41"/>
      <c r="CLY65" s="41"/>
      <c r="CLZ65" s="41"/>
      <c r="CMA65" s="41"/>
      <c r="CMB65" s="41"/>
      <c r="CMC65" s="41"/>
      <c r="CMD65" s="41"/>
      <c r="CME65" s="41"/>
      <c r="CMF65" s="41"/>
      <c r="CMG65" s="41"/>
      <c r="CMH65" s="41"/>
      <c r="CMI65" s="41"/>
      <c r="CMJ65" s="41"/>
      <c r="CMK65" s="41"/>
      <c r="CML65" s="41"/>
      <c r="CMM65" s="41"/>
      <c r="CMN65" s="41"/>
      <c r="CMO65" s="41"/>
      <c r="CMP65" s="41"/>
      <c r="CMQ65" s="41"/>
      <c r="CMR65" s="41"/>
      <c r="CMS65" s="41"/>
      <c r="CMT65" s="41"/>
      <c r="CMU65" s="41"/>
      <c r="CMV65" s="41"/>
      <c r="CMW65" s="41"/>
      <c r="CMX65" s="41"/>
      <c r="CMY65" s="41"/>
      <c r="CMZ65" s="41"/>
      <c r="CNA65" s="41"/>
      <c r="CNB65" s="41"/>
      <c r="CNC65" s="41"/>
      <c r="CND65" s="41"/>
      <c r="CNE65" s="41"/>
      <c r="CNF65" s="41"/>
      <c r="CNG65" s="41"/>
      <c r="CNH65" s="41"/>
      <c r="CNI65" s="41"/>
      <c r="CNJ65" s="41"/>
      <c r="CNK65" s="41"/>
      <c r="CNL65" s="41"/>
      <c r="CNM65" s="41"/>
      <c r="CNN65" s="41"/>
      <c r="CNO65" s="41"/>
      <c r="CNP65" s="41"/>
      <c r="CNQ65" s="41"/>
      <c r="CNR65" s="41"/>
      <c r="CNS65" s="41"/>
      <c r="CNT65" s="41"/>
      <c r="CNU65" s="41"/>
      <c r="CNV65" s="41"/>
      <c r="CNW65" s="41"/>
      <c r="CNX65" s="41"/>
      <c r="CNY65" s="41"/>
      <c r="CNZ65" s="41"/>
      <c r="COA65" s="41"/>
      <c r="COB65" s="41"/>
      <c r="COC65" s="41"/>
      <c r="COD65" s="41"/>
      <c r="COE65" s="41"/>
      <c r="COF65" s="41"/>
      <c r="COG65" s="41"/>
      <c r="COH65" s="41"/>
      <c r="COI65" s="41"/>
      <c r="COJ65" s="41"/>
      <c r="COK65" s="41"/>
      <c r="COL65" s="41"/>
      <c r="COM65" s="41"/>
      <c r="CON65" s="41"/>
      <c r="COO65" s="41"/>
      <c r="COP65" s="41"/>
      <c r="COQ65" s="41"/>
      <c r="COR65" s="41"/>
      <c r="COS65" s="41"/>
      <c r="COT65" s="41"/>
      <c r="COU65" s="41"/>
      <c r="COV65" s="41"/>
      <c r="COW65" s="41"/>
      <c r="COX65" s="41"/>
      <c r="COY65" s="41"/>
      <c r="COZ65" s="41"/>
      <c r="CPA65" s="41"/>
      <c r="CPB65" s="41"/>
      <c r="CPC65" s="41"/>
      <c r="CPD65" s="41"/>
      <c r="CPE65" s="41"/>
      <c r="CPF65" s="41"/>
      <c r="CPG65" s="41"/>
      <c r="CPH65" s="41"/>
      <c r="CPI65" s="41"/>
      <c r="CPJ65" s="41"/>
      <c r="CPK65" s="41"/>
      <c r="CPL65" s="41"/>
      <c r="CPM65" s="41"/>
      <c r="CPN65" s="41"/>
      <c r="CPO65" s="41"/>
      <c r="CPP65" s="41"/>
      <c r="CPQ65" s="41"/>
      <c r="CPR65" s="41"/>
      <c r="CPS65" s="41"/>
      <c r="CPT65" s="41"/>
      <c r="CPU65" s="41"/>
      <c r="CPV65" s="41"/>
      <c r="CPW65" s="41"/>
      <c r="CPX65" s="41"/>
      <c r="CPY65" s="41"/>
      <c r="CPZ65" s="41"/>
      <c r="CQA65" s="41"/>
      <c r="CQB65" s="41"/>
      <c r="CQC65" s="41"/>
      <c r="CQD65" s="41"/>
      <c r="CQE65" s="41"/>
      <c r="CQF65" s="41"/>
      <c r="CQG65" s="41"/>
      <c r="CQH65" s="41"/>
      <c r="CQI65" s="41"/>
      <c r="CQJ65" s="41"/>
      <c r="CQK65" s="41"/>
      <c r="CQL65" s="41"/>
      <c r="CQM65" s="41"/>
      <c r="CQN65" s="41"/>
      <c r="CQO65" s="41"/>
      <c r="CQP65" s="41"/>
      <c r="CQQ65" s="41"/>
      <c r="CQR65" s="41"/>
      <c r="CQS65" s="41"/>
      <c r="CQT65" s="41"/>
      <c r="CQU65" s="41"/>
      <c r="CQV65" s="41"/>
      <c r="CQW65" s="41"/>
      <c r="CQX65" s="41"/>
      <c r="CQY65" s="41"/>
      <c r="CQZ65" s="41"/>
      <c r="CRA65" s="41"/>
      <c r="CRB65" s="41"/>
      <c r="CRC65" s="41"/>
      <c r="CRD65" s="41"/>
      <c r="CRE65" s="41"/>
      <c r="CRF65" s="41"/>
      <c r="CRG65" s="41"/>
      <c r="CRH65" s="41"/>
      <c r="CRI65" s="41"/>
      <c r="CRJ65" s="41"/>
      <c r="CRK65" s="41"/>
      <c r="CRL65" s="41"/>
      <c r="CRM65" s="41"/>
      <c r="CRN65" s="41"/>
      <c r="CRO65" s="41"/>
      <c r="CRP65" s="41"/>
      <c r="CRQ65" s="41"/>
      <c r="CRR65" s="41"/>
      <c r="CRS65" s="41"/>
      <c r="CRT65" s="41"/>
      <c r="CRU65" s="41"/>
      <c r="CRV65" s="41"/>
      <c r="CRW65" s="41"/>
      <c r="CRX65" s="41"/>
      <c r="CRY65" s="41"/>
      <c r="CRZ65" s="41"/>
      <c r="CSA65" s="41"/>
      <c r="CSB65" s="41"/>
      <c r="CSC65" s="41"/>
      <c r="CSD65" s="41"/>
      <c r="CSE65" s="41"/>
      <c r="CSF65" s="41"/>
      <c r="CSG65" s="41"/>
      <c r="CSH65" s="41"/>
      <c r="CSI65" s="41"/>
      <c r="CSJ65" s="41"/>
      <c r="CSK65" s="41"/>
      <c r="CSL65" s="41"/>
      <c r="CSM65" s="41"/>
      <c r="CSN65" s="41"/>
      <c r="CSO65" s="41"/>
      <c r="CSP65" s="41"/>
      <c r="CSQ65" s="41"/>
      <c r="CSR65" s="41"/>
      <c r="CSS65" s="41"/>
      <c r="CST65" s="41"/>
      <c r="CSU65" s="41"/>
      <c r="CSV65" s="41"/>
      <c r="CSW65" s="41"/>
      <c r="CSX65" s="41"/>
      <c r="CSY65" s="41"/>
      <c r="CSZ65" s="41"/>
      <c r="CTA65" s="41"/>
      <c r="CTB65" s="41"/>
      <c r="CTC65" s="41"/>
      <c r="CTD65" s="41"/>
      <c r="CTE65" s="41"/>
      <c r="CTF65" s="41"/>
      <c r="CTG65" s="41"/>
      <c r="CTH65" s="41"/>
      <c r="CTI65" s="41"/>
      <c r="CTJ65" s="41"/>
      <c r="CTK65" s="41"/>
      <c r="CTL65" s="41"/>
      <c r="CTM65" s="41"/>
      <c r="CTN65" s="41"/>
      <c r="CTO65" s="41"/>
      <c r="CTP65" s="41"/>
      <c r="CTQ65" s="41"/>
      <c r="CTR65" s="41"/>
      <c r="CTS65" s="41"/>
      <c r="CTT65" s="41"/>
      <c r="CTU65" s="41"/>
      <c r="CTV65" s="41"/>
      <c r="CTW65" s="41"/>
      <c r="CTX65" s="41"/>
      <c r="CTY65" s="41"/>
      <c r="CTZ65" s="41"/>
      <c r="CUA65" s="41"/>
      <c r="CUB65" s="41"/>
      <c r="CUC65" s="41"/>
      <c r="CUD65" s="41"/>
      <c r="CUE65" s="41"/>
      <c r="CUF65" s="41"/>
      <c r="CUG65" s="41"/>
      <c r="CUH65" s="41"/>
      <c r="CUI65" s="41"/>
      <c r="CUJ65" s="41"/>
      <c r="CUK65" s="41"/>
      <c r="CUL65" s="41"/>
      <c r="CUM65" s="41"/>
      <c r="CUN65" s="41"/>
      <c r="CUO65" s="41"/>
      <c r="CUP65" s="41"/>
      <c r="CUQ65" s="41"/>
      <c r="CUR65" s="41"/>
      <c r="CUS65" s="41"/>
      <c r="CUT65" s="41"/>
      <c r="CUU65" s="41"/>
      <c r="CUV65" s="41"/>
      <c r="CUW65" s="41"/>
      <c r="CUX65" s="41"/>
      <c r="CUY65" s="41"/>
      <c r="CUZ65" s="41"/>
      <c r="CVA65" s="41"/>
      <c r="CVB65" s="41"/>
      <c r="CVC65" s="41"/>
      <c r="CVD65" s="41"/>
      <c r="CVE65" s="41"/>
      <c r="CVF65" s="41"/>
      <c r="CVG65" s="41"/>
      <c r="CVH65" s="41"/>
      <c r="CVI65" s="41"/>
      <c r="CVJ65" s="41"/>
      <c r="CVK65" s="41"/>
      <c r="CVL65" s="41"/>
      <c r="CVM65" s="41"/>
      <c r="CVN65" s="41"/>
      <c r="CVO65" s="41"/>
      <c r="CVP65" s="41"/>
      <c r="CVQ65" s="41"/>
      <c r="CVR65" s="41"/>
      <c r="CVS65" s="41"/>
      <c r="CVT65" s="41"/>
      <c r="CVU65" s="41"/>
      <c r="CVV65" s="41"/>
      <c r="CVW65" s="41"/>
      <c r="CVX65" s="41"/>
      <c r="CVY65" s="41"/>
      <c r="CVZ65" s="41"/>
      <c r="CWA65" s="41"/>
      <c r="CWB65" s="41"/>
      <c r="CWC65" s="41"/>
      <c r="CWD65" s="41"/>
      <c r="CWE65" s="41"/>
      <c r="CWF65" s="41"/>
      <c r="CWG65" s="41"/>
      <c r="CWH65" s="41"/>
      <c r="CWI65" s="41"/>
      <c r="CWJ65" s="41"/>
      <c r="CWK65" s="41"/>
      <c r="CWL65" s="41"/>
      <c r="CWM65" s="41"/>
      <c r="CWN65" s="41"/>
      <c r="CWO65" s="41"/>
      <c r="CWP65" s="41"/>
      <c r="CWQ65" s="41"/>
      <c r="CWR65" s="41"/>
      <c r="CWS65" s="41"/>
      <c r="CWT65" s="41"/>
      <c r="CWU65" s="41"/>
      <c r="CWV65" s="41"/>
      <c r="CWW65" s="41"/>
      <c r="CWX65" s="41"/>
      <c r="CWY65" s="41"/>
      <c r="CWZ65" s="41"/>
      <c r="CXA65" s="41"/>
      <c r="CXB65" s="41"/>
      <c r="CXC65" s="41"/>
      <c r="CXD65" s="41"/>
      <c r="CXE65" s="41"/>
      <c r="CXF65" s="41"/>
      <c r="CXG65" s="41"/>
      <c r="CXH65" s="41"/>
      <c r="CXI65" s="41"/>
      <c r="CXJ65" s="41"/>
      <c r="CXK65" s="41"/>
      <c r="CXL65" s="41"/>
      <c r="CXM65" s="41"/>
      <c r="CXN65" s="41"/>
      <c r="CXO65" s="41"/>
      <c r="CXP65" s="41"/>
      <c r="CXQ65" s="41"/>
      <c r="CXR65" s="41"/>
      <c r="CXS65" s="41"/>
      <c r="CXT65" s="41"/>
      <c r="CXU65" s="41"/>
      <c r="CXV65" s="41"/>
      <c r="CXW65" s="41"/>
      <c r="CXX65" s="41"/>
      <c r="CXY65" s="41"/>
      <c r="CXZ65" s="41"/>
      <c r="CYA65" s="41"/>
      <c r="CYB65" s="41"/>
      <c r="CYC65" s="41"/>
      <c r="CYD65" s="41"/>
      <c r="CYE65" s="41"/>
      <c r="CYF65" s="41"/>
      <c r="CYG65" s="41"/>
      <c r="CYH65" s="41"/>
      <c r="CYI65" s="41"/>
      <c r="CYJ65" s="41"/>
      <c r="CYK65" s="41"/>
      <c r="CYL65" s="41"/>
      <c r="CYM65" s="41"/>
      <c r="CYN65" s="41"/>
      <c r="CYO65" s="41"/>
      <c r="CYP65" s="41"/>
      <c r="CYQ65" s="41"/>
      <c r="CYR65" s="41"/>
      <c r="CYS65" s="41"/>
      <c r="CYT65" s="41"/>
      <c r="CYU65" s="41"/>
      <c r="CYV65" s="41"/>
      <c r="CYW65" s="41"/>
      <c r="CYX65" s="41"/>
      <c r="CYY65" s="41"/>
      <c r="CYZ65" s="41"/>
      <c r="CZA65" s="41"/>
      <c r="CZB65" s="41"/>
      <c r="CZC65" s="41"/>
      <c r="CZD65" s="41"/>
      <c r="CZE65" s="41"/>
      <c r="CZF65" s="41"/>
      <c r="CZG65" s="41"/>
      <c r="CZH65" s="41"/>
      <c r="CZI65" s="41"/>
      <c r="CZJ65" s="41"/>
      <c r="CZK65" s="41"/>
      <c r="CZL65" s="41"/>
      <c r="CZM65" s="41"/>
      <c r="CZN65" s="41"/>
      <c r="CZO65" s="41"/>
      <c r="CZP65" s="41"/>
      <c r="CZQ65" s="41"/>
      <c r="CZR65" s="41"/>
      <c r="CZS65" s="41"/>
      <c r="CZT65" s="41"/>
      <c r="CZU65" s="41"/>
      <c r="CZV65" s="41"/>
      <c r="CZW65" s="41"/>
      <c r="CZX65" s="41"/>
      <c r="CZY65" s="41"/>
      <c r="CZZ65" s="41"/>
      <c r="DAA65" s="41"/>
      <c r="DAB65" s="41"/>
      <c r="DAC65" s="41"/>
      <c r="DAD65" s="41"/>
      <c r="DAE65" s="41"/>
      <c r="DAF65" s="41"/>
      <c r="DAG65" s="41"/>
      <c r="DAH65" s="41"/>
      <c r="DAI65" s="41"/>
      <c r="DAJ65" s="41"/>
      <c r="DAK65" s="41"/>
      <c r="DAL65" s="41"/>
      <c r="DAM65" s="41"/>
      <c r="DAN65" s="41"/>
      <c r="DAO65" s="41"/>
      <c r="DAP65" s="41"/>
      <c r="DAQ65" s="41"/>
      <c r="DAR65" s="41"/>
      <c r="DAS65" s="41"/>
      <c r="DAT65" s="41"/>
      <c r="DAU65" s="41"/>
      <c r="DAV65" s="41"/>
      <c r="DAW65" s="41"/>
      <c r="DAX65" s="41"/>
      <c r="DAY65" s="41"/>
      <c r="DAZ65" s="41"/>
      <c r="DBA65" s="41"/>
      <c r="DBB65" s="41"/>
      <c r="DBC65" s="41"/>
      <c r="DBD65" s="41"/>
      <c r="DBE65" s="41"/>
      <c r="DBF65" s="41"/>
      <c r="DBG65" s="41"/>
      <c r="DBH65" s="41"/>
      <c r="DBI65" s="41"/>
      <c r="DBJ65" s="41"/>
      <c r="DBK65" s="41"/>
      <c r="DBL65" s="41"/>
      <c r="DBM65" s="41"/>
      <c r="DBN65" s="41"/>
      <c r="DBO65" s="41"/>
      <c r="DBP65" s="41"/>
      <c r="DBQ65" s="41"/>
      <c r="DBR65" s="41"/>
      <c r="DBS65" s="41"/>
      <c r="DBT65" s="41"/>
      <c r="DBU65" s="41"/>
      <c r="DBV65" s="41"/>
      <c r="DBW65" s="41"/>
      <c r="DBX65" s="41"/>
      <c r="DBY65" s="41"/>
      <c r="DBZ65" s="41"/>
      <c r="DCA65" s="41"/>
      <c r="DCB65" s="41"/>
      <c r="DCC65" s="41"/>
      <c r="DCD65" s="41"/>
      <c r="DCE65" s="41"/>
      <c r="DCF65" s="41"/>
      <c r="DCG65" s="41"/>
      <c r="DCH65" s="41"/>
      <c r="DCI65" s="41"/>
      <c r="DCJ65" s="41"/>
      <c r="DCK65" s="41"/>
      <c r="DCL65" s="41"/>
      <c r="DCM65" s="41"/>
      <c r="DCN65" s="41"/>
      <c r="DCO65" s="41"/>
      <c r="DCP65" s="41"/>
      <c r="DCQ65" s="41"/>
      <c r="DCR65" s="41"/>
      <c r="DCS65" s="41"/>
      <c r="DCT65" s="41"/>
      <c r="DCU65" s="41"/>
      <c r="DCV65" s="41"/>
      <c r="DCW65" s="41"/>
      <c r="DCX65" s="41"/>
      <c r="DCY65" s="41"/>
      <c r="DCZ65" s="41"/>
      <c r="DDA65" s="41"/>
      <c r="DDB65" s="41"/>
      <c r="DDC65" s="41"/>
      <c r="DDD65" s="41"/>
      <c r="DDE65" s="41"/>
      <c r="DDF65" s="41"/>
      <c r="DDG65" s="41"/>
      <c r="DDH65" s="41"/>
      <c r="DDI65" s="41"/>
      <c r="DDJ65" s="41"/>
      <c r="DDK65" s="41"/>
      <c r="DDL65" s="41"/>
      <c r="DDM65" s="41"/>
      <c r="DDN65" s="41"/>
      <c r="DDO65" s="41"/>
      <c r="DDP65" s="41"/>
      <c r="DDQ65" s="41"/>
      <c r="DDR65" s="41"/>
      <c r="DDS65" s="41"/>
      <c r="DDT65" s="41"/>
      <c r="DDU65" s="41"/>
      <c r="DDV65" s="41"/>
      <c r="DDW65" s="41"/>
      <c r="DDX65" s="41"/>
      <c r="DDY65" s="41"/>
      <c r="DDZ65" s="41"/>
      <c r="DEA65" s="41"/>
      <c r="DEB65" s="41"/>
      <c r="DEC65" s="41"/>
      <c r="DED65" s="41"/>
      <c r="DEE65" s="41"/>
      <c r="DEF65" s="41"/>
      <c r="DEG65" s="41"/>
      <c r="DEH65" s="41"/>
      <c r="DEI65" s="41"/>
      <c r="DEJ65" s="41"/>
      <c r="DEK65" s="41"/>
      <c r="DEL65" s="41"/>
      <c r="DEM65" s="41"/>
      <c r="DEN65" s="41"/>
      <c r="DEO65" s="41"/>
      <c r="DEP65" s="41"/>
      <c r="DEQ65" s="41"/>
      <c r="DER65" s="41"/>
      <c r="DES65" s="41"/>
      <c r="DET65" s="41"/>
      <c r="DEU65" s="41"/>
      <c r="DEV65" s="41"/>
      <c r="DEW65" s="41"/>
      <c r="DEX65" s="41"/>
      <c r="DEY65" s="41"/>
      <c r="DEZ65" s="41"/>
      <c r="DFA65" s="41"/>
      <c r="DFB65" s="41"/>
      <c r="DFC65" s="41"/>
      <c r="DFD65" s="41"/>
      <c r="DFE65" s="41"/>
      <c r="DFF65" s="41"/>
      <c r="DFG65" s="41"/>
      <c r="DFH65" s="41"/>
      <c r="DFI65" s="41"/>
      <c r="DFJ65" s="41"/>
      <c r="DFK65" s="41"/>
      <c r="DFL65" s="41"/>
      <c r="DFM65" s="41"/>
      <c r="DFN65" s="41"/>
      <c r="DFO65" s="41"/>
      <c r="DFP65" s="41"/>
      <c r="DFQ65" s="41"/>
      <c r="DFR65" s="41"/>
      <c r="DFS65" s="41"/>
      <c r="DFT65" s="41"/>
      <c r="DFU65" s="41"/>
      <c r="DFV65" s="41"/>
      <c r="DFW65" s="41"/>
      <c r="DFX65" s="41"/>
      <c r="DFY65" s="41"/>
      <c r="DFZ65" s="41"/>
      <c r="DGA65" s="41"/>
      <c r="DGB65" s="41"/>
      <c r="DGC65" s="41"/>
      <c r="DGD65" s="41"/>
      <c r="DGE65" s="41"/>
      <c r="DGF65" s="41"/>
      <c r="DGG65" s="41"/>
      <c r="DGH65" s="41"/>
      <c r="DGI65" s="41"/>
      <c r="DGJ65" s="41"/>
      <c r="DGK65" s="41"/>
      <c r="DGL65" s="41"/>
      <c r="DGM65" s="41"/>
      <c r="DGN65" s="41"/>
      <c r="DGO65" s="41"/>
      <c r="DGP65" s="41"/>
      <c r="DGQ65" s="41"/>
      <c r="DGR65" s="41"/>
      <c r="DGS65" s="41"/>
      <c r="DGT65" s="41"/>
      <c r="DGU65" s="41"/>
      <c r="DGV65" s="41"/>
      <c r="DGW65" s="41"/>
      <c r="DGX65" s="41"/>
      <c r="DGY65" s="41"/>
      <c r="DGZ65" s="41"/>
      <c r="DHA65" s="41"/>
      <c r="DHB65" s="41"/>
      <c r="DHC65" s="41"/>
      <c r="DHD65" s="41"/>
      <c r="DHE65" s="41"/>
      <c r="DHF65" s="41"/>
      <c r="DHG65" s="41"/>
      <c r="DHH65" s="41"/>
      <c r="DHI65" s="41"/>
      <c r="DHJ65" s="41"/>
      <c r="DHK65" s="41"/>
      <c r="DHL65" s="41"/>
      <c r="DHM65" s="41"/>
      <c r="DHN65" s="41"/>
      <c r="DHO65" s="41"/>
      <c r="DHP65" s="41"/>
      <c r="DHQ65" s="41"/>
      <c r="DHR65" s="41"/>
      <c r="DHS65" s="41"/>
      <c r="DHT65" s="41"/>
      <c r="DHU65" s="41"/>
      <c r="DHV65" s="41"/>
      <c r="DHW65" s="41"/>
      <c r="DHX65" s="41"/>
      <c r="DHY65" s="41"/>
      <c r="DHZ65" s="41"/>
      <c r="DIA65" s="41"/>
      <c r="DIB65" s="41"/>
      <c r="DIC65" s="41"/>
      <c r="DID65" s="41"/>
      <c r="DIE65" s="41"/>
      <c r="DIF65" s="41"/>
      <c r="DIG65" s="41"/>
      <c r="DIH65" s="41"/>
      <c r="DII65" s="41"/>
      <c r="DIJ65" s="41"/>
      <c r="DIK65" s="41"/>
      <c r="DIL65" s="41"/>
      <c r="DIM65" s="41"/>
      <c r="DIN65" s="41"/>
      <c r="DIO65" s="41"/>
      <c r="DIP65" s="41"/>
      <c r="DIQ65" s="41"/>
      <c r="DIR65" s="41"/>
      <c r="DIS65" s="41"/>
      <c r="DIT65" s="41"/>
      <c r="DIU65" s="41"/>
      <c r="DIV65" s="41"/>
      <c r="DIW65" s="41"/>
      <c r="DIX65" s="41"/>
      <c r="DIY65" s="41"/>
      <c r="DIZ65" s="41"/>
      <c r="DJA65" s="41"/>
      <c r="DJB65" s="41"/>
      <c r="DJC65" s="41"/>
      <c r="DJD65" s="41"/>
      <c r="DJE65" s="41"/>
      <c r="DJF65" s="41"/>
      <c r="DJG65" s="41"/>
      <c r="DJH65" s="41"/>
      <c r="DJI65" s="41"/>
      <c r="DJJ65" s="41"/>
      <c r="DJK65" s="41"/>
      <c r="DJL65" s="41"/>
      <c r="DJM65" s="41"/>
      <c r="DJN65" s="41"/>
      <c r="DJO65" s="41"/>
      <c r="DJP65" s="41"/>
      <c r="DJQ65" s="41"/>
      <c r="DJR65" s="41"/>
      <c r="DJS65" s="41"/>
      <c r="DJT65" s="41"/>
      <c r="DJU65" s="41"/>
      <c r="DJV65" s="41"/>
      <c r="DJW65" s="41"/>
      <c r="DJX65" s="41"/>
      <c r="DJY65" s="41"/>
      <c r="DJZ65" s="41"/>
      <c r="DKA65" s="41"/>
      <c r="DKB65" s="41"/>
      <c r="DKC65" s="41"/>
      <c r="DKD65" s="41"/>
      <c r="DKE65" s="41"/>
      <c r="DKF65" s="41"/>
      <c r="DKG65" s="41"/>
      <c r="DKH65" s="41"/>
      <c r="DKI65" s="41"/>
      <c r="DKJ65" s="41"/>
      <c r="DKK65" s="41"/>
      <c r="DKL65" s="41"/>
      <c r="DKM65" s="41"/>
      <c r="DKN65" s="41"/>
      <c r="DKO65" s="41"/>
      <c r="DKP65" s="41"/>
      <c r="DKQ65" s="41"/>
      <c r="DKR65" s="41"/>
      <c r="DKS65" s="41"/>
      <c r="DKT65" s="41"/>
      <c r="DKU65" s="41"/>
      <c r="DKV65" s="41"/>
      <c r="DKW65" s="41"/>
      <c r="DKX65" s="41"/>
      <c r="DKY65" s="41"/>
      <c r="DKZ65" s="41"/>
      <c r="DLA65" s="41"/>
      <c r="DLB65" s="41"/>
      <c r="DLC65" s="41"/>
      <c r="DLD65" s="41"/>
      <c r="DLE65" s="41"/>
      <c r="DLF65" s="41"/>
      <c r="DLG65" s="41"/>
      <c r="DLH65" s="41"/>
      <c r="DLI65" s="41"/>
      <c r="DLJ65" s="41"/>
      <c r="DLK65" s="41"/>
      <c r="DLL65" s="41"/>
      <c r="DLM65" s="41"/>
      <c r="DLN65" s="41"/>
      <c r="DLO65" s="41"/>
      <c r="DLP65" s="41"/>
      <c r="DLQ65" s="41"/>
      <c r="DLR65" s="41"/>
      <c r="DLS65" s="41"/>
      <c r="DLT65" s="41"/>
      <c r="DLU65" s="41"/>
      <c r="DLV65" s="41"/>
      <c r="DLW65" s="41"/>
      <c r="DLX65" s="41"/>
      <c r="DLY65" s="41"/>
      <c r="DLZ65" s="41"/>
      <c r="DMA65" s="41"/>
      <c r="DMB65" s="41"/>
      <c r="DMC65" s="41"/>
      <c r="DMD65" s="41"/>
      <c r="DME65" s="41"/>
      <c r="DMF65" s="41"/>
      <c r="DMG65" s="41"/>
      <c r="DMH65" s="41"/>
      <c r="DMI65" s="41"/>
      <c r="DMJ65" s="41"/>
      <c r="DMK65" s="41"/>
      <c r="DML65" s="41"/>
      <c r="DMM65" s="41"/>
      <c r="DMN65" s="41"/>
      <c r="DMO65" s="41"/>
      <c r="DMP65" s="41"/>
      <c r="DMQ65" s="41"/>
      <c r="DMR65" s="41"/>
      <c r="DMS65" s="41"/>
      <c r="DMT65" s="41"/>
      <c r="DMU65" s="41"/>
      <c r="DMV65" s="41"/>
      <c r="DMW65" s="41"/>
      <c r="DMX65" s="41"/>
      <c r="DMY65" s="41"/>
      <c r="DMZ65" s="41"/>
      <c r="DNA65" s="41"/>
      <c r="DNB65" s="41"/>
      <c r="DNC65" s="41"/>
      <c r="DND65" s="41"/>
      <c r="DNE65" s="41"/>
      <c r="DNF65" s="41"/>
      <c r="DNG65" s="41"/>
      <c r="DNH65" s="41"/>
      <c r="DNI65" s="41"/>
      <c r="DNJ65" s="41"/>
      <c r="DNK65" s="41"/>
      <c r="DNL65" s="41"/>
      <c r="DNM65" s="41"/>
      <c r="DNN65" s="41"/>
      <c r="DNO65" s="41"/>
      <c r="DNP65" s="41"/>
      <c r="DNQ65" s="41"/>
      <c r="DNR65" s="41"/>
      <c r="DNS65" s="41"/>
      <c r="DNT65" s="41"/>
      <c r="DNU65" s="41"/>
      <c r="DNV65" s="41"/>
      <c r="DNW65" s="41"/>
      <c r="DNX65" s="41"/>
      <c r="DNY65" s="41"/>
      <c r="DNZ65" s="41"/>
      <c r="DOA65" s="41"/>
      <c r="DOB65" s="41"/>
      <c r="DOC65" s="41"/>
      <c r="DOD65" s="41"/>
      <c r="DOE65" s="41"/>
      <c r="DOF65" s="41"/>
      <c r="DOG65" s="41"/>
      <c r="DOH65" s="41"/>
      <c r="DOI65" s="41"/>
      <c r="DOJ65" s="41"/>
      <c r="DOK65" s="41"/>
      <c r="DOL65" s="41"/>
      <c r="DOM65" s="41"/>
      <c r="DON65" s="41"/>
      <c r="DOO65" s="41"/>
      <c r="DOP65" s="41"/>
      <c r="DOQ65" s="41"/>
      <c r="DOR65" s="41"/>
      <c r="DOS65" s="41"/>
      <c r="DOT65" s="41"/>
      <c r="DOU65" s="41"/>
      <c r="DOV65" s="41"/>
      <c r="DOW65" s="41"/>
      <c r="DOX65" s="41"/>
      <c r="DOY65" s="41"/>
      <c r="DOZ65" s="41"/>
      <c r="DPA65" s="41"/>
      <c r="DPB65" s="41"/>
      <c r="DPC65" s="41"/>
      <c r="DPD65" s="41"/>
      <c r="DPE65" s="41"/>
      <c r="DPF65" s="41"/>
      <c r="DPG65" s="41"/>
      <c r="DPH65" s="41"/>
      <c r="DPI65" s="41"/>
      <c r="DPJ65" s="41"/>
      <c r="DPK65" s="41"/>
      <c r="DPL65" s="41"/>
      <c r="DPM65" s="41"/>
      <c r="DPN65" s="41"/>
      <c r="DPO65" s="41"/>
      <c r="DPP65" s="41"/>
      <c r="DPQ65" s="41"/>
      <c r="DPR65" s="41"/>
      <c r="DPS65" s="41"/>
      <c r="DPT65" s="41"/>
      <c r="DPU65" s="41"/>
      <c r="DPV65" s="41"/>
      <c r="DPW65" s="41"/>
      <c r="DPX65" s="41"/>
      <c r="DPY65" s="41"/>
      <c r="DPZ65" s="41"/>
      <c r="DQA65" s="41"/>
      <c r="DQB65" s="41"/>
      <c r="DQC65" s="41"/>
      <c r="DQD65" s="41"/>
      <c r="DQE65" s="41"/>
      <c r="DQF65" s="41"/>
      <c r="DQG65" s="41"/>
      <c r="DQH65" s="41"/>
      <c r="DQI65" s="41"/>
      <c r="DQJ65" s="41"/>
      <c r="DQK65" s="41"/>
      <c r="DQL65" s="41"/>
      <c r="DQM65" s="41"/>
      <c r="DQN65" s="41"/>
      <c r="DQO65" s="41"/>
      <c r="DQP65" s="41"/>
      <c r="DQQ65" s="41"/>
      <c r="DQR65" s="41"/>
      <c r="DQS65" s="41"/>
      <c r="DQT65" s="41"/>
      <c r="DQU65" s="41"/>
      <c r="DQV65" s="41"/>
      <c r="DQW65" s="41"/>
      <c r="DQX65" s="41"/>
      <c r="DQY65" s="41"/>
      <c r="DQZ65" s="41"/>
      <c r="DRA65" s="41"/>
      <c r="DRB65" s="41"/>
      <c r="DRC65" s="41"/>
      <c r="DRD65" s="41"/>
      <c r="DRE65" s="41"/>
      <c r="DRF65" s="41"/>
      <c r="DRG65" s="41"/>
      <c r="DRH65" s="41"/>
      <c r="DRI65" s="41"/>
      <c r="DRJ65" s="41"/>
      <c r="DRK65" s="41"/>
      <c r="DRL65" s="41"/>
      <c r="DRM65" s="41"/>
      <c r="DRN65" s="41"/>
      <c r="DRO65" s="41"/>
      <c r="DRP65" s="41"/>
      <c r="DRQ65" s="41"/>
      <c r="DRR65" s="41"/>
      <c r="DRS65" s="41"/>
      <c r="DRT65" s="41"/>
      <c r="DRU65" s="41"/>
      <c r="DRV65" s="41"/>
      <c r="DRW65" s="41"/>
      <c r="DRX65" s="41"/>
      <c r="DRY65" s="41"/>
      <c r="DRZ65" s="41"/>
      <c r="DSA65" s="41"/>
      <c r="DSB65" s="41"/>
      <c r="DSC65" s="41"/>
      <c r="DSD65" s="41"/>
      <c r="DSE65" s="41"/>
      <c r="DSF65" s="41"/>
      <c r="DSG65" s="41"/>
      <c r="DSH65" s="41"/>
      <c r="DSI65" s="41"/>
      <c r="DSJ65" s="41"/>
      <c r="DSK65" s="41"/>
      <c r="DSL65" s="41"/>
      <c r="DSM65" s="41"/>
      <c r="DSN65" s="41"/>
      <c r="DSO65" s="41"/>
      <c r="DSP65" s="41"/>
      <c r="DSQ65" s="41"/>
      <c r="DSR65" s="41"/>
      <c r="DSS65" s="41"/>
      <c r="DST65" s="41"/>
      <c r="DSU65" s="41"/>
      <c r="DSV65" s="41"/>
      <c r="DSW65" s="41"/>
      <c r="DSX65" s="41"/>
      <c r="DSY65" s="41"/>
      <c r="DSZ65" s="41"/>
      <c r="DTA65" s="41"/>
      <c r="DTB65" s="41"/>
      <c r="DTC65" s="41"/>
      <c r="DTD65" s="41"/>
      <c r="DTE65" s="41"/>
      <c r="DTF65" s="41"/>
      <c r="DTG65" s="41"/>
      <c r="DTH65" s="41"/>
      <c r="DTI65" s="41"/>
      <c r="DTJ65" s="41"/>
      <c r="DTK65" s="41"/>
      <c r="DTL65" s="41"/>
      <c r="DTM65" s="41"/>
      <c r="DTN65" s="41"/>
      <c r="DTO65" s="41"/>
      <c r="DTP65" s="41"/>
      <c r="DTQ65" s="41"/>
      <c r="DTR65" s="41"/>
      <c r="DTS65" s="41"/>
      <c r="DTT65" s="41"/>
      <c r="DTU65" s="41"/>
      <c r="DTV65" s="41"/>
      <c r="DTW65" s="41"/>
      <c r="DTX65" s="41"/>
      <c r="DTY65" s="41"/>
      <c r="DTZ65" s="41"/>
      <c r="DUA65" s="41"/>
      <c r="DUB65" s="41"/>
      <c r="DUC65" s="41"/>
      <c r="DUD65" s="41"/>
      <c r="DUE65" s="41"/>
      <c r="DUF65" s="41"/>
      <c r="DUG65" s="41"/>
      <c r="DUH65" s="41"/>
      <c r="DUI65" s="41"/>
      <c r="DUJ65" s="41"/>
      <c r="DUK65" s="41"/>
      <c r="DUL65" s="41"/>
      <c r="DUM65" s="41"/>
      <c r="DUN65" s="41"/>
      <c r="DUO65" s="41"/>
      <c r="DUP65" s="41"/>
      <c r="DUQ65" s="41"/>
      <c r="DUR65" s="41"/>
      <c r="DUS65" s="41"/>
      <c r="DUT65" s="41"/>
      <c r="DUU65" s="41"/>
      <c r="DUV65" s="41"/>
      <c r="DUW65" s="41"/>
      <c r="DUX65" s="41"/>
      <c r="DUY65" s="41"/>
      <c r="DUZ65" s="41"/>
      <c r="DVA65" s="41"/>
      <c r="DVB65" s="41"/>
      <c r="DVC65" s="41"/>
      <c r="DVD65" s="41"/>
      <c r="DVE65" s="41"/>
      <c r="DVF65" s="41"/>
      <c r="DVG65" s="41"/>
      <c r="DVH65" s="41"/>
      <c r="DVI65" s="41"/>
      <c r="DVJ65" s="41"/>
      <c r="DVK65" s="41"/>
      <c r="DVL65" s="41"/>
      <c r="DVM65" s="41"/>
      <c r="DVN65" s="41"/>
      <c r="DVO65" s="41"/>
      <c r="DVP65" s="41"/>
      <c r="DVQ65" s="41"/>
      <c r="DVR65" s="41"/>
      <c r="DVS65" s="41"/>
      <c r="DVT65" s="41"/>
      <c r="DVU65" s="41"/>
      <c r="DVV65" s="41"/>
      <c r="DVW65" s="41"/>
      <c r="DVX65" s="41"/>
      <c r="DVY65" s="41"/>
      <c r="DVZ65" s="41"/>
      <c r="DWA65" s="41"/>
      <c r="DWB65" s="41"/>
      <c r="DWC65" s="41"/>
      <c r="DWD65" s="41"/>
      <c r="DWE65" s="41"/>
      <c r="DWF65" s="41"/>
      <c r="DWG65" s="41"/>
      <c r="DWH65" s="41"/>
      <c r="DWI65" s="41"/>
      <c r="DWJ65" s="41"/>
      <c r="DWK65" s="41"/>
      <c r="DWL65" s="41"/>
      <c r="DWM65" s="41"/>
      <c r="DWN65" s="41"/>
      <c r="DWO65" s="41"/>
      <c r="DWP65" s="41"/>
      <c r="DWQ65" s="41"/>
      <c r="DWR65" s="41"/>
      <c r="DWS65" s="41"/>
      <c r="DWT65" s="41"/>
      <c r="DWU65" s="41"/>
      <c r="DWV65" s="41"/>
      <c r="DWW65" s="41"/>
      <c r="DWX65" s="41"/>
      <c r="DWY65" s="41"/>
      <c r="DWZ65" s="41"/>
      <c r="DXA65" s="41"/>
      <c r="DXB65" s="41"/>
      <c r="DXC65" s="41"/>
      <c r="DXD65" s="41"/>
      <c r="DXE65" s="41"/>
      <c r="DXF65" s="41"/>
      <c r="DXG65" s="41"/>
      <c r="DXH65" s="41"/>
      <c r="DXI65" s="41"/>
      <c r="DXJ65" s="41"/>
      <c r="DXK65" s="41"/>
      <c r="DXL65" s="41"/>
      <c r="DXM65" s="41"/>
      <c r="DXN65" s="41"/>
      <c r="DXO65" s="41"/>
      <c r="DXP65" s="41"/>
      <c r="DXQ65" s="41"/>
      <c r="DXR65" s="41"/>
      <c r="DXS65" s="41"/>
      <c r="DXT65" s="41"/>
      <c r="DXU65" s="41"/>
      <c r="DXV65" s="41"/>
      <c r="DXW65" s="41"/>
      <c r="DXX65" s="41"/>
      <c r="DXY65" s="41"/>
      <c r="DXZ65" s="41"/>
      <c r="DYA65" s="41"/>
      <c r="DYB65" s="41"/>
      <c r="DYC65" s="41"/>
      <c r="DYD65" s="41"/>
      <c r="DYE65" s="41"/>
      <c r="DYF65" s="41"/>
      <c r="DYG65" s="41"/>
      <c r="DYH65" s="41"/>
      <c r="DYI65" s="41"/>
      <c r="DYJ65" s="41"/>
      <c r="DYK65" s="41"/>
      <c r="DYL65" s="41"/>
      <c r="DYM65" s="41"/>
      <c r="DYN65" s="41"/>
      <c r="DYO65" s="41"/>
      <c r="DYP65" s="41"/>
      <c r="DYQ65" s="41"/>
      <c r="DYR65" s="41"/>
      <c r="DYS65" s="41"/>
      <c r="DYT65" s="41"/>
      <c r="DYU65" s="41"/>
      <c r="DYV65" s="41"/>
      <c r="DYW65" s="41"/>
      <c r="DYX65" s="41"/>
      <c r="DYY65" s="41"/>
      <c r="DYZ65" s="41"/>
      <c r="DZA65" s="41"/>
      <c r="DZB65" s="41"/>
      <c r="DZC65" s="41"/>
      <c r="DZD65" s="41"/>
      <c r="DZE65" s="41"/>
      <c r="DZF65" s="41"/>
      <c r="DZG65" s="41"/>
      <c r="DZH65" s="41"/>
      <c r="DZI65" s="41"/>
      <c r="DZJ65" s="41"/>
      <c r="DZK65" s="41"/>
      <c r="DZL65" s="41"/>
      <c r="DZM65" s="41"/>
      <c r="DZN65" s="41"/>
      <c r="DZO65" s="41"/>
      <c r="DZP65" s="41"/>
      <c r="DZQ65" s="41"/>
      <c r="DZR65" s="41"/>
      <c r="DZS65" s="41"/>
      <c r="DZT65" s="41"/>
      <c r="DZU65" s="41"/>
      <c r="DZV65" s="41"/>
      <c r="DZW65" s="41"/>
      <c r="DZX65" s="41"/>
      <c r="DZY65" s="41"/>
      <c r="DZZ65" s="41"/>
      <c r="EAA65" s="41"/>
      <c r="EAB65" s="41"/>
      <c r="EAC65" s="41"/>
      <c r="EAD65" s="41"/>
      <c r="EAE65" s="41"/>
      <c r="EAF65" s="41"/>
      <c r="EAG65" s="41"/>
      <c r="EAH65" s="41"/>
      <c r="EAI65" s="41"/>
      <c r="EAJ65" s="41"/>
      <c r="EAK65" s="41"/>
      <c r="EAL65" s="41"/>
      <c r="EAM65" s="41"/>
      <c r="EAN65" s="41"/>
      <c r="EAO65" s="41"/>
      <c r="EAP65" s="41"/>
      <c r="EAQ65" s="41"/>
      <c r="EAR65" s="41"/>
      <c r="EAS65" s="41"/>
      <c r="EAT65" s="41"/>
      <c r="EAU65" s="41"/>
      <c r="EAV65" s="41"/>
      <c r="EAW65" s="41"/>
      <c r="EAX65" s="41"/>
      <c r="EAY65" s="41"/>
      <c r="EAZ65" s="41"/>
      <c r="EBA65" s="41"/>
      <c r="EBB65" s="41"/>
      <c r="EBC65" s="41"/>
      <c r="EBD65" s="41"/>
      <c r="EBE65" s="41"/>
      <c r="EBF65" s="41"/>
      <c r="EBG65" s="41"/>
      <c r="EBH65" s="41"/>
      <c r="EBI65" s="41"/>
      <c r="EBJ65" s="41"/>
      <c r="EBK65" s="41"/>
      <c r="EBL65" s="41"/>
      <c r="EBM65" s="41"/>
      <c r="EBN65" s="41"/>
      <c r="EBO65" s="41"/>
      <c r="EBP65" s="41"/>
      <c r="EBQ65" s="41"/>
      <c r="EBR65" s="41"/>
      <c r="EBS65" s="41"/>
      <c r="EBT65" s="41"/>
      <c r="EBU65" s="41"/>
      <c r="EBV65" s="41"/>
      <c r="EBW65" s="41"/>
      <c r="EBX65" s="41"/>
      <c r="EBY65" s="41"/>
      <c r="EBZ65" s="41"/>
      <c r="ECA65" s="41"/>
      <c r="ECB65" s="41"/>
      <c r="ECC65" s="41"/>
      <c r="ECD65" s="41"/>
      <c r="ECE65" s="41"/>
      <c r="ECF65" s="41"/>
      <c r="ECG65" s="41"/>
      <c r="ECH65" s="41"/>
      <c r="ECI65" s="41"/>
      <c r="ECJ65" s="41"/>
      <c r="ECK65" s="41"/>
      <c r="ECL65" s="41"/>
      <c r="ECM65" s="41"/>
      <c r="ECN65" s="41"/>
      <c r="ECO65" s="41"/>
      <c r="ECP65" s="41"/>
      <c r="ECQ65" s="41"/>
      <c r="ECR65" s="41"/>
      <c r="ECS65" s="41"/>
      <c r="ECT65" s="41"/>
      <c r="ECU65" s="41"/>
      <c r="ECV65" s="41"/>
      <c r="ECW65" s="41"/>
      <c r="ECX65" s="41"/>
      <c r="ECY65" s="41"/>
      <c r="ECZ65" s="41"/>
      <c r="EDA65" s="41"/>
      <c r="EDB65" s="41"/>
      <c r="EDC65" s="41"/>
      <c r="EDD65" s="41"/>
      <c r="EDE65" s="41"/>
      <c r="EDF65" s="41"/>
      <c r="EDG65" s="41"/>
      <c r="EDH65" s="41"/>
      <c r="EDI65" s="41"/>
      <c r="EDJ65" s="41"/>
      <c r="EDK65" s="41"/>
      <c r="EDL65" s="41"/>
      <c r="EDM65" s="41"/>
      <c r="EDN65" s="41"/>
      <c r="EDO65" s="41"/>
      <c r="EDP65" s="41"/>
      <c r="EDQ65" s="41"/>
      <c r="EDR65" s="41"/>
      <c r="EDS65" s="41"/>
      <c r="EDT65" s="41"/>
      <c r="EDU65" s="41"/>
      <c r="EDV65" s="41"/>
      <c r="EDW65" s="41"/>
      <c r="EDX65" s="41"/>
      <c r="EDY65" s="41"/>
      <c r="EDZ65" s="41"/>
      <c r="EEA65" s="41"/>
      <c r="EEB65" s="41"/>
      <c r="EEC65" s="41"/>
      <c r="EED65" s="41"/>
      <c r="EEE65" s="41"/>
      <c r="EEF65" s="41"/>
      <c r="EEG65" s="41"/>
      <c r="EEH65" s="41"/>
      <c r="EEI65" s="41"/>
      <c r="EEJ65" s="41"/>
      <c r="EEK65" s="41"/>
      <c r="EEL65" s="41"/>
      <c r="EEM65" s="41"/>
      <c r="EEN65" s="41"/>
      <c r="EEO65" s="41"/>
      <c r="EEP65" s="41"/>
      <c r="EEQ65" s="41"/>
      <c r="EER65" s="41"/>
      <c r="EES65" s="41"/>
      <c r="EET65" s="41"/>
      <c r="EEU65" s="41"/>
      <c r="EEV65" s="41"/>
      <c r="EEW65" s="41"/>
      <c r="EEX65" s="41"/>
      <c r="EEY65" s="41"/>
      <c r="EEZ65" s="41"/>
      <c r="EFA65" s="41"/>
      <c r="EFB65" s="41"/>
      <c r="EFC65" s="41"/>
      <c r="EFD65" s="41"/>
      <c r="EFE65" s="41"/>
      <c r="EFF65" s="41"/>
      <c r="EFG65" s="41"/>
      <c r="EFH65" s="41"/>
      <c r="EFI65" s="41"/>
      <c r="EFJ65" s="41"/>
      <c r="EFK65" s="41"/>
      <c r="EFL65" s="41"/>
      <c r="EFM65" s="41"/>
      <c r="EFN65" s="41"/>
      <c r="EFO65" s="41"/>
      <c r="EFP65" s="41"/>
      <c r="EFQ65" s="41"/>
      <c r="EFR65" s="41"/>
      <c r="EFS65" s="41"/>
      <c r="EFT65" s="41"/>
      <c r="EFU65" s="41"/>
      <c r="EFV65" s="41"/>
      <c r="EFW65" s="41"/>
      <c r="EFX65" s="41"/>
      <c r="EFY65" s="41"/>
      <c r="EFZ65" s="41"/>
      <c r="EGA65" s="41"/>
      <c r="EGB65" s="41"/>
      <c r="EGC65" s="41"/>
      <c r="EGD65" s="41"/>
      <c r="EGE65" s="41"/>
      <c r="EGF65" s="41"/>
      <c r="EGG65" s="41"/>
      <c r="EGH65" s="41"/>
      <c r="EGI65" s="41"/>
      <c r="EGJ65" s="41"/>
      <c r="EGK65" s="41"/>
      <c r="EGL65" s="41"/>
      <c r="EGM65" s="41"/>
      <c r="EGN65" s="41"/>
      <c r="EGO65" s="41"/>
      <c r="EGP65" s="41"/>
      <c r="EGQ65" s="41"/>
      <c r="EGR65" s="41"/>
      <c r="EGS65" s="41"/>
      <c r="EGT65" s="41"/>
      <c r="EGU65" s="41"/>
      <c r="EGV65" s="41"/>
      <c r="EGW65" s="41"/>
      <c r="EGX65" s="41"/>
      <c r="EGY65" s="41"/>
      <c r="EGZ65" s="41"/>
      <c r="EHA65" s="41"/>
      <c r="EHB65" s="41"/>
      <c r="EHC65" s="41"/>
      <c r="EHD65" s="41"/>
      <c r="EHE65" s="41"/>
      <c r="EHF65" s="41"/>
      <c r="EHG65" s="41"/>
      <c r="EHH65" s="41"/>
      <c r="EHI65" s="41"/>
      <c r="EHJ65" s="41"/>
      <c r="EHK65" s="41"/>
      <c r="EHL65" s="41"/>
      <c r="EHM65" s="41"/>
      <c r="EHN65" s="41"/>
      <c r="EHO65" s="41"/>
      <c r="EHP65" s="41"/>
      <c r="EHQ65" s="41"/>
      <c r="EHR65" s="41"/>
      <c r="EHS65" s="41"/>
      <c r="EHT65" s="41"/>
      <c r="EHU65" s="41"/>
      <c r="EHV65" s="41"/>
      <c r="EHW65" s="41"/>
      <c r="EHX65" s="41"/>
      <c r="EHY65" s="41"/>
      <c r="EHZ65" s="41"/>
      <c r="EIA65" s="41"/>
      <c r="EIB65" s="41"/>
      <c r="EIC65" s="41"/>
      <c r="EID65" s="41"/>
      <c r="EIE65" s="41"/>
      <c r="EIF65" s="41"/>
      <c r="EIG65" s="41"/>
      <c r="EIH65" s="41"/>
      <c r="EII65" s="41"/>
      <c r="EIJ65" s="41"/>
      <c r="EIK65" s="41"/>
      <c r="EIL65" s="41"/>
      <c r="EIM65" s="41"/>
      <c r="EIN65" s="41"/>
      <c r="EIO65" s="41"/>
      <c r="EIP65" s="41"/>
      <c r="EIQ65" s="41"/>
      <c r="EIR65" s="41"/>
      <c r="EIS65" s="41"/>
      <c r="EIT65" s="41"/>
      <c r="EIU65" s="41"/>
      <c r="EIV65" s="41"/>
      <c r="EIW65" s="41"/>
      <c r="EIX65" s="41"/>
      <c r="EIY65" s="41"/>
      <c r="EIZ65" s="41"/>
      <c r="EJA65" s="41"/>
      <c r="EJB65" s="41"/>
      <c r="EJC65" s="41"/>
      <c r="EJD65" s="41"/>
      <c r="EJE65" s="41"/>
      <c r="EJF65" s="41"/>
      <c r="EJG65" s="41"/>
      <c r="EJH65" s="41"/>
      <c r="EJI65" s="41"/>
      <c r="EJJ65" s="41"/>
      <c r="EJK65" s="41"/>
      <c r="EJL65" s="41"/>
      <c r="EJM65" s="41"/>
      <c r="EJN65" s="41"/>
      <c r="EJO65" s="41"/>
      <c r="EJP65" s="41"/>
      <c r="EJQ65" s="41"/>
      <c r="EJR65" s="41"/>
      <c r="EJS65" s="41"/>
      <c r="EJT65" s="41"/>
      <c r="EJU65" s="41"/>
      <c r="EJV65" s="41"/>
      <c r="EJW65" s="41"/>
      <c r="EJX65" s="41"/>
      <c r="EJY65" s="41"/>
      <c r="EJZ65" s="41"/>
      <c r="EKA65" s="41"/>
      <c r="EKB65" s="41"/>
      <c r="EKC65" s="41"/>
      <c r="EKD65" s="41"/>
      <c r="EKE65" s="41"/>
      <c r="EKF65" s="41"/>
      <c r="EKG65" s="41"/>
      <c r="EKH65" s="41"/>
      <c r="EKI65" s="41"/>
      <c r="EKJ65" s="41"/>
      <c r="EKK65" s="41"/>
      <c r="EKL65" s="41"/>
      <c r="EKM65" s="41"/>
      <c r="EKN65" s="41"/>
      <c r="EKO65" s="41"/>
      <c r="EKP65" s="41"/>
      <c r="EKQ65" s="41"/>
      <c r="EKR65" s="41"/>
      <c r="EKS65" s="41"/>
      <c r="EKT65" s="41"/>
      <c r="EKU65" s="41"/>
      <c r="EKV65" s="41"/>
      <c r="EKW65" s="41"/>
      <c r="EKX65" s="41"/>
      <c r="EKY65" s="41"/>
      <c r="EKZ65" s="41"/>
      <c r="ELA65" s="41"/>
      <c r="ELB65" s="41"/>
      <c r="ELC65" s="41"/>
      <c r="ELD65" s="41"/>
      <c r="ELE65" s="41"/>
      <c r="ELF65" s="41"/>
      <c r="ELG65" s="41"/>
      <c r="ELH65" s="41"/>
      <c r="ELI65" s="41"/>
      <c r="ELJ65" s="41"/>
      <c r="ELK65" s="41"/>
      <c r="ELL65" s="41"/>
      <c r="ELM65" s="41"/>
      <c r="ELN65" s="41"/>
      <c r="ELO65" s="41"/>
      <c r="ELP65" s="41"/>
      <c r="ELQ65" s="41"/>
      <c r="ELR65" s="41"/>
      <c r="ELS65" s="41"/>
      <c r="ELT65" s="41"/>
      <c r="ELU65" s="41"/>
      <c r="ELV65" s="41"/>
      <c r="ELW65" s="41"/>
      <c r="ELX65" s="41"/>
      <c r="ELY65" s="41"/>
      <c r="ELZ65" s="41"/>
      <c r="EMA65" s="41"/>
      <c r="EMB65" s="41"/>
      <c r="EMC65" s="41"/>
      <c r="EMD65" s="41"/>
      <c r="EME65" s="41"/>
      <c r="EMF65" s="41"/>
      <c r="EMG65" s="41"/>
      <c r="EMH65" s="41"/>
      <c r="EMI65" s="41"/>
      <c r="EMJ65" s="41"/>
      <c r="EMK65" s="41"/>
      <c r="EML65" s="41"/>
      <c r="EMM65" s="41"/>
      <c r="EMN65" s="41"/>
      <c r="EMO65" s="41"/>
      <c r="EMP65" s="41"/>
      <c r="EMQ65" s="41"/>
      <c r="EMR65" s="41"/>
      <c r="EMS65" s="41"/>
      <c r="EMT65" s="41"/>
      <c r="EMU65" s="41"/>
      <c r="EMV65" s="41"/>
      <c r="EMW65" s="41"/>
      <c r="EMX65" s="41"/>
      <c r="EMY65" s="41"/>
      <c r="EMZ65" s="41"/>
      <c r="ENA65" s="41"/>
      <c r="ENB65" s="41"/>
      <c r="ENC65" s="41"/>
      <c r="END65" s="41"/>
      <c r="ENE65" s="41"/>
      <c r="ENF65" s="41"/>
      <c r="ENG65" s="41"/>
      <c r="ENH65" s="41"/>
      <c r="ENI65" s="41"/>
      <c r="ENJ65" s="41"/>
      <c r="ENK65" s="41"/>
      <c r="ENL65" s="41"/>
      <c r="ENM65" s="41"/>
      <c r="ENN65" s="41"/>
      <c r="ENO65" s="41"/>
      <c r="ENP65" s="41"/>
      <c r="ENQ65" s="41"/>
      <c r="ENR65" s="41"/>
      <c r="ENS65" s="41"/>
      <c r="ENT65" s="41"/>
      <c r="ENU65" s="41"/>
      <c r="ENV65" s="41"/>
      <c r="ENW65" s="41"/>
      <c r="ENX65" s="41"/>
      <c r="ENY65" s="41"/>
      <c r="ENZ65" s="41"/>
      <c r="EOA65" s="41"/>
      <c r="EOB65" s="41"/>
      <c r="EOC65" s="41"/>
      <c r="EOD65" s="41"/>
      <c r="EOE65" s="41"/>
      <c r="EOF65" s="41"/>
      <c r="EOG65" s="41"/>
      <c r="EOH65" s="41"/>
      <c r="EOI65" s="41"/>
      <c r="EOJ65" s="41"/>
      <c r="EOK65" s="41"/>
      <c r="EOL65" s="41"/>
      <c r="EOM65" s="41"/>
      <c r="EON65" s="41"/>
      <c r="EOO65" s="41"/>
      <c r="EOP65" s="41"/>
      <c r="EOQ65" s="41"/>
      <c r="EOR65" s="41"/>
      <c r="EOS65" s="41"/>
      <c r="EOT65" s="41"/>
      <c r="EOU65" s="41"/>
      <c r="EOV65" s="41"/>
      <c r="EOW65" s="41"/>
      <c r="EOX65" s="41"/>
      <c r="EOY65" s="41"/>
      <c r="EOZ65" s="41"/>
      <c r="EPA65" s="41"/>
      <c r="EPB65" s="41"/>
      <c r="EPC65" s="41"/>
      <c r="EPD65" s="41"/>
      <c r="EPE65" s="41"/>
      <c r="EPF65" s="41"/>
      <c r="EPG65" s="41"/>
      <c r="EPH65" s="41"/>
      <c r="EPI65" s="41"/>
      <c r="EPJ65" s="41"/>
      <c r="EPK65" s="41"/>
      <c r="EPL65" s="41"/>
      <c r="EPM65" s="41"/>
      <c r="EPN65" s="41"/>
      <c r="EPO65" s="41"/>
      <c r="EPP65" s="41"/>
      <c r="EPQ65" s="41"/>
      <c r="EPR65" s="41"/>
      <c r="EPS65" s="41"/>
      <c r="EPT65" s="41"/>
      <c r="EPU65" s="41"/>
      <c r="EPV65" s="41"/>
      <c r="EPW65" s="41"/>
      <c r="EPX65" s="41"/>
      <c r="EPY65" s="41"/>
      <c r="EPZ65" s="41"/>
      <c r="EQA65" s="41"/>
      <c r="EQB65" s="41"/>
      <c r="EQC65" s="41"/>
      <c r="EQD65" s="41"/>
      <c r="EQE65" s="41"/>
      <c r="EQF65" s="41"/>
      <c r="EQG65" s="41"/>
      <c r="EQH65" s="41"/>
      <c r="EQI65" s="41"/>
      <c r="EQJ65" s="41"/>
      <c r="EQK65" s="41"/>
      <c r="EQL65" s="41"/>
      <c r="EQM65" s="41"/>
      <c r="EQN65" s="41"/>
      <c r="EQO65" s="41"/>
      <c r="EQP65" s="41"/>
      <c r="EQQ65" s="41"/>
      <c r="EQR65" s="41"/>
      <c r="EQS65" s="41"/>
      <c r="EQT65" s="41"/>
      <c r="EQU65" s="41"/>
      <c r="EQV65" s="41"/>
      <c r="EQW65" s="41"/>
      <c r="EQX65" s="41"/>
      <c r="EQY65" s="41"/>
      <c r="EQZ65" s="41"/>
      <c r="ERA65" s="41"/>
      <c r="ERB65" s="41"/>
      <c r="ERC65" s="41"/>
      <c r="ERD65" s="41"/>
      <c r="ERE65" s="41"/>
      <c r="ERF65" s="41"/>
      <c r="ERG65" s="41"/>
      <c r="ERH65" s="41"/>
      <c r="ERI65" s="41"/>
      <c r="ERJ65" s="41"/>
      <c r="ERK65" s="41"/>
      <c r="ERL65" s="41"/>
      <c r="ERM65" s="41"/>
      <c r="ERN65" s="41"/>
      <c r="ERO65" s="41"/>
      <c r="ERP65" s="41"/>
      <c r="ERQ65" s="41"/>
      <c r="ERR65" s="41"/>
      <c r="ERS65" s="41"/>
      <c r="ERT65" s="41"/>
      <c r="ERU65" s="41"/>
      <c r="ERV65" s="41"/>
      <c r="ERW65" s="41"/>
      <c r="ERX65" s="41"/>
      <c r="ERY65" s="41"/>
      <c r="ERZ65" s="41"/>
      <c r="ESA65" s="41"/>
      <c r="ESB65" s="41"/>
      <c r="ESC65" s="41"/>
      <c r="ESD65" s="41"/>
      <c r="ESE65" s="41"/>
      <c r="ESF65" s="41"/>
      <c r="ESG65" s="41"/>
      <c r="ESH65" s="41"/>
      <c r="ESI65" s="41"/>
      <c r="ESJ65" s="41"/>
      <c r="ESK65" s="41"/>
      <c r="ESL65" s="41"/>
      <c r="ESM65" s="41"/>
      <c r="ESN65" s="41"/>
      <c r="ESO65" s="41"/>
      <c r="ESP65" s="41"/>
      <c r="ESQ65" s="41"/>
      <c r="ESR65" s="41"/>
      <c r="ESS65" s="41"/>
      <c r="EST65" s="41"/>
      <c r="ESU65" s="41"/>
      <c r="ESV65" s="41"/>
      <c r="ESW65" s="41"/>
      <c r="ESX65" s="41"/>
      <c r="ESY65" s="41"/>
      <c r="ESZ65" s="41"/>
      <c r="ETA65" s="41"/>
      <c r="ETB65" s="41"/>
      <c r="ETC65" s="41"/>
      <c r="ETD65" s="41"/>
      <c r="ETE65" s="41"/>
      <c r="ETF65" s="41"/>
      <c r="ETG65" s="41"/>
      <c r="ETH65" s="41"/>
      <c r="ETI65" s="41"/>
      <c r="ETJ65" s="41"/>
      <c r="ETK65" s="41"/>
      <c r="ETL65" s="41"/>
      <c r="ETM65" s="41"/>
      <c r="ETN65" s="41"/>
      <c r="ETO65" s="41"/>
      <c r="ETP65" s="41"/>
      <c r="ETQ65" s="41"/>
      <c r="ETR65" s="41"/>
      <c r="ETS65" s="41"/>
      <c r="ETT65" s="41"/>
      <c r="ETU65" s="41"/>
      <c r="ETV65" s="41"/>
      <c r="ETW65" s="41"/>
      <c r="ETX65" s="41"/>
      <c r="ETY65" s="41"/>
      <c r="ETZ65" s="41"/>
      <c r="EUA65" s="41"/>
      <c r="EUB65" s="41"/>
      <c r="EUC65" s="41"/>
      <c r="EUD65" s="41"/>
      <c r="EUE65" s="41"/>
      <c r="EUF65" s="41"/>
      <c r="EUG65" s="41"/>
      <c r="EUH65" s="41"/>
      <c r="EUI65" s="41"/>
      <c r="EUJ65" s="41"/>
      <c r="EUK65" s="41"/>
      <c r="EUL65" s="41"/>
      <c r="EUM65" s="41"/>
      <c r="EUN65" s="41"/>
      <c r="EUO65" s="41"/>
      <c r="EUP65" s="41"/>
      <c r="EUQ65" s="41"/>
      <c r="EUR65" s="41"/>
      <c r="EUS65" s="41"/>
      <c r="EUT65" s="41"/>
      <c r="EUU65" s="41"/>
      <c r="EUV65" s="41"/>
      <c r="EUW65" s="41"/>
      <c r="EUX65" s="41"/>
      <c r="EUY65" s="41"/>
      <c r="EUZ65" s="41"/>
      <c r="EVA65" s="41"/>
      <c r="EVB65" s="41"/>
      <c r="EVC65" s="41"/>
      <c r="EVD65" s="41"/>
      <c r="EVE65" s="41"/>
      <c r="EVF65" s="41"/>
      <c r="EVG65" s="41"/>
      <c r="EVH65" s="41"/>
      <c r="EVI65" s="41"/>
      <c r="EVJ65" s="41"/>
      <c r="EVK65" s="41"/>
      <c r="EVL65" s="41"/>
      <c r="EVM65" s="41"/>
      <c r="EVN65" s="41"/>
      <c r="EVO65" s="41"/>
      <c r="EVP65" s="41"/>
      <c r="EVQ65" s="41"/>
      <c r="EVR65" s="41"/>
      <c r="EVS65" s="41"/>
      <c r="EVT65" s="41"/>
      <c r="EVU65" s="41"/>
      <c r="EVV65" s="41"/>
      <c r="EVW65" s="41"/>
      <c r="EVX65" s="41"/>
      <c r="EVY65" s="41"/>
      <c r="EVZ65" s="41"/>
      <c r="EWA65" s="41"/>
      <c r="EWB65" s="41"/>
      <c r="EWC65" s="41"/>
      <c r="EWD65" s="41"/>
      <c r="EWE65" s="41"/>
      <c r="EWF65" s="41"/>
      <c r="EWG65" s="41"/>
      <c r="EWH65" s="41"/>
      <c r="EWI65" s="41"/>
      <c r="EWJ65" s="41"/>
      <c r="EWK65" s="41"/>
      <c r="EWL65" s="41"/>
      <c r="EWM65" s="41"/>
      <c r="EWN65" s="41"/>
      <c r="EWO65" s="41"/>
      <c r="EWP65" s="41"/>
      <c r="EWQ65" s="41"/>
      <c r="EWR65" s="41"/>
      <c r="EWS65" s="41"/>
      <c r="EWT65" s="41"/>
      <c r="EWU65" s="41"/>
      <c r="EWV65" s="41"/>
      <c r="EWW65" s="41"/>
      <c r="EWX65" s="41"/>
      <c r="EWY65" s="41"/>
      <c r="EWZ65" s="41"/>
      <c r="EXA65" s="41"/>
      <c r="EXB65" s="41"/>
      <c r="EXC65" s="41"/>
      <c r="EXD65" s="41"/>
      <c r="EXE65" s="41"/>
      <c r="EXF65" s="41"/>
      <c r="EXG65" s="41"/>
      <c r="EXH65" s="41"/>
      <c r="EXI65" s="41"/>
      <c r="EXJ65" s="41"/>
      <c r="EXK65" s="41"/>
      <c r="EXL65" s="41"/>
      <c r="EXM65" s="41"/>
      <c r="EXN65" s="41"/>
      <c r="EXO65" s="41"/>
      <c r="EXP65" s="41"/>
      <c r="EXQ65" s="41"/>
      <c r="EXR65" s="41"/>
      <c r="EXS65" s="41"/>
      <c r="EXT65" s="41"/>
      <c r="EXU65" s="41"/>
      <c r="EXV65" s="41"/>
      <c r="EXW65" s="41"/>
      <c r="EXX65" s="41"/>
      <c r="EXY65" s="41"/>
      <c r="EXZ65" s="41"/>
      <c r="EYA65" s="41"/>
      <c r="EYB65" s="41"/>
      <c r="EYC65" s="41"/>
      <c r="EYD65" s="41"/>
      <c r="EYE65" s="41"/>
      <c r="EYF65" s="41"/>
      <c r="EYG65" s="41"/>
      <c r="EYH65" s="41"/>
      <c r="EYI65" s="41"/>
      <c r="EYJ65" s="41"/>
      <c r="EYK65" s="41"/>
      <c r="EYL65" s="41"/>
      <c r="EYM65" s="41"/>
      <c r="EYN65" s="41"/>
      <c r="EYO65" s="41"/>
      <c r="EYP65" s="41"/>
      <c r="EYQ65" s="41"/>
      <c r="EYR65" s="41"/>
      <c r="EYS65" s="41"/>
      <c r="EYT65" s="41"/>
      <c r="EYU65" s="41"/>
      <c r="EYV65" s="41"/>
      <c r="EYW65" s="41"/>
      <c r="EYX65" s="41"/>
      <c r="EYY65" s="41"/>
      <c r="EYZ65" s="41"/>
      <c r="EZA65" s="41"/>
      <c r="EZB65" s="41"/>
      <c r="EZC65" s="41"/>
      <c r="EZD65" s="41"/>
      <c r="EZE65" s="41"/>
      <c r="EZF65" s="41"/>
      <c r="EZG65" s="41"/>
      <c r="EZH65" s="41"/>
      <c r="EZI65" s="41"/>
      <c r="EZJ65" s="41"/>
      <c r="EZK65" s="41"/>
      <c r="EZL65" s="41"/>
      <c r="EZM65" s="41"/>
      <c r="EZN65" s="41"/>
      <c r="EZO65" s="41"/>
      <c r="EZP65" s="41"/>
      <c r="EZQ65" s="41"/>
      <c r="EZR65" s="41"/>
      <c r="EZS65" s="41"/>
      <c r="EZT65" s="41"/>
      <c r="EZU65" s="41"/>
      <c r="EZV65" s="41"/>
      <c r="EZW65" s="41"/>
      <c r="EZX65" s="41"/>
      <c r="EZY65" s="41"/>
      <c r="EZZ65" s="41"/>
      <c r="FAA65" s="41"/>
      <c r="FAB65" s="41"/>
      <c r="FAC65" s="41"/>
      <c r="FAD65" s="41"/>
      <c r="FAE65" s="41"/>
      <c r="FAF65" s="41"/>
      <c r="FAG65" s="41"/>
      <c r="FAH65" s="41"/>
      <c r="FAI65" s="41"/>
      <c r="FAJ65" s="41"/>
      <c r="FAK65" s="41"/>
      <c r="FAL65" s="41"/>
      <c r="FAM65" s="41"/>
      <c r="FAN65" s="41"/>
      <c r="FAO65" s="41"/>
      <c r="FAP65" s="41"/>
      <c r="FAQ65" s="41"/>
      <c r="FAR65" s="41"/>
      <c r="FAS65" s="41"/>
      <c r="FAT65" s="41"/>
      <c r="FAU65" s="41"/>
      <c r="FAV65" s="41"/>
      <c r="FAW65" s="41"/>
      <c r="FAX65" s="41"/>
      <c r="FAY65" s="41"/>
      <c r="FAZ65" s="41"/>
      <c r="FBA65" s="41"/>
      <c r="FBB65" s="41"/>
      <c r="FBC65" s="41"/>
      <c r="FBD65" s="41"/>
      <c r="FBE65" s="41"/>
      <c r="FBF65" s="41"/>
      <c r="FBG65" s="41"/>
      <c r="FBH65" s="41"/>
      <c r="FBI65" s="41"/>
      <c r="FBJ65" s="41"/>
      <c r="FBK65" s="41"/>
      <c r="FBL65" s="41"/>
      <c r="FBM65" s="41"/>
      <c r="FBN65" s="41"/>
      <c r="FBO65" s="41"/>
      <c r="FBP65" s="41"/>
      <c r="FBQ65" s="41"/>
      <c r="FBR65" s="41"/>
      <c r="FBS65" s="41"/>
      <c r="FBT65" s="41"/>
      <c r="FBU65" s="41"/>
      <c r="FBV65" s="41"/>
      <c r="FBW65" s="41"/>
      <c r="FBX65" s="41"/>
      <c r="FBY65" s="41"/>
      <c r="FBZ65" s="41"/>
      <c r="FCA65" s="41"/>
      <c r="FCB65" s="41"/>
      <c r="FCC65" s="41"/>
      <c r="FCD65" s="41"/>
      <c r="FCE65" s="41"/>
      <c r="FCF65" s="41"/>
      <c r="FCG65" s="41"/>
      <c r="FCH65" s="41"/>
      <c r="FCI65" s="41"/>
      <c r="FCJ65" s="41"/>
      <c r="FCK65" s="41"/>
      <c r="FCL65" s="41"/>
      <c r="FCM65" s="41"/>
      <c r="FCN65" s="41"/>
      <c r="FCO65" s="41"/>
      <c r="FCP65" s="41"/>
      <c r="FCQ65" s="41"/>
      <c r="FCR65" s="41"/>
      <c r="FCS65" s="41"/>
      <c r="FCT65" s="41"/>
      <c r="FCU65" s="41"/>
      <c r="FCV65" s="41"/>
      <c r="FCW65" s="41"/>
      <c r="FCX65" s="41"/>
      <c r="FCY65" s="41"/>
      <c r="FCZ65" s="41"/>
      <c r="FDA65" s="41"/>
      <c r="FDB65" s="41"/>
      <c r="FDC65" s="41"/>
      <c r="FDD65" s="41"/>
      <c r="FDE65" s="41"/>
      <c r="FDF65" s="41"/>
      <c r="FDG65" s="41"/>
      <c r="FDH65" s="41"/>
      <c r="FDI65" s="41"/>
      <c r="FDJ65" s="41"/>
      <c r="FDK65" s="41"/>
      <c r="FDL65" s="41"/>
      <c r="FDM65" s="41"/>
      <c r="FDN65" s="41"/>
      <c r="FDO65" s="41"/>
      <c r="FDP65" s="41"/>
      <c r="FDQ65" s="41"/>
      <c r="FDR65" s="41"/>
      <c r="FDS65" s="41"/>
      <c r="FDT65" s="41"/>
      <c r="FDU65" s="41"/>
      <c r="FDV65" s="41"/>
      <c r="FDW65" s="41"/>
      <c r="FDX65" s="41"/>
      <c r="FDY65" s="41"/>
      <c r="FDZ65" s="41"/>
      <c r="FEA65" s="41"/>
      <c r="FEB65" s="41"/>
      <c r="FEC65" s="41"/>
      <c r="FED65" s="41"/>
      <c r="FEE65" s="41"/>
      <c r="FEF65" s="41"/>
      <c r="FEG65" s="41"/>
      <c r="FEH65" s="41"/>
      <c r="FEI65" s="41"/>
      <c r="FEJ65" s="41"/>
      <c r="FEK65" s="41"/>
      <c r="FEL65" s="41"/>
      <c r="FEM65" s="41"/>
      <c r="FEN65" s="41"/>
      <c r="FEO65" s="41"/>
      <c r="FEP65" s="41"/>
      <c r="FEQ65" s="41"/>
      <c r="FER65" s="41"/>
      <c r="FES65" s="41"/>
      <c r="FET65" s="41"/>
      <c r="FEU65" s="41"/>
      <c r="FEV65" s="41"/>
      <c r="FEW65" s="41"/>
      <c r="FEX65" s="41"/>
      <c r="FEY65" s="41"/>
      <c r="FEZ65" s="41"/>
      <c r="FFA65" s="41"/>
      <c r="FFB65" s="41"/>
      <c r="FFC65" s="41"/>
      <c r="FFD65" s="41"/>
      <c r="FFE65" s="41"/>
      <c r="FFF65" s="41"/>
      <c r="FFG65" s="41"/>
      <c r="FFH65" s="41"/>
      <c r="FFI65" s="41"/>
      <c r="FFJ65" s="41"/>
      <c r="FFK65" s="41"/>
      <c r="FFL65" s="41"/>
      <c r="FFM65" s="41"/>
      <c r="FFN65" s="41"/>
      <c r="FFO65" s="41"/>
      <c r="FFP65" s="41"/>
      <c r="FFQ65" s="41"/>
      <c r="FFR65" s="41"/>
      <c r="FFS65" s="41"/>
      <c r="FFT65" s="41"/>
      <c r="FFU65" s="41"/>
      <c r="FFV65" s="41"/>
      <c r="FFW65" s="41"/>
      <c r="FFX65" s="41"/>
      <c r="FFY65" s="41"/>
      <c r="FFZ65" s="41"/>
      <c r="FGA65" s="41"/>
      <c r="FGB65" s="41"/>
      <c r="FGC65" s="41"/>
      <c r="FGD65" s="41"/>
      <c r="FGE65" s="41"/>
      <c r="FGF65" s="41"/>
      <c r="FGG65" s="41"/>
      <c r="FGH65" s="41"/>
      <c r="FGI65" s="41"/>
      <c r="FGJ65" s="41"/>
      <c r="FGK65" s="41"/>
      <c r="FGL65" s="41"/>
      <c r="FGM65" s="41"/>
      <c r="FGN65" s="41"/>
      <c r="FGO65" s="41"/>
      <c r="FGP65" s="41"/>
      <c r="FGQ65" s="41"/>
      <c r="FGR65" s="41"/>
      <c r="FGS65" s="41"/>
      <c r="FGT65" s="41"/>
      <c r="FGU65" s="41"/>
      <c r="FGV65" s="41"/>
      <c r="FGW65" s="41"/>
      <c r="FGX65" s="41"/>
      <c r="FGY65" s="41"/>
      <c r="FGZ65" s="41"/>
      <c r="FHA65" s="41"/>
      <c r="FHB65" s="41"/>
      <c r="FHC65" s="41"/>
      <c r="FHD65" s="41"/>
      <c r="FHE65" s="41"/>
      <c r="FHF65" s="41"/>
      <c r="FHG65" s="41"/>
      <c r="FHH65" s="41"/>
      <c r="FHI65" s="41"/>
      <c r="FHJ65" s="41"/>
      <c r="FHK65" s="41"/>
      <c r="FHL65" s="41"/>
      <c r="FHM65" s="41"/>
      <c r="FHN65" s="41"/>
      <c r="FHO65" s="41"/>
      <c r="FHP65" s="41"/>
      <c r="FHQ65" s="41"/>
      <c r="FHR65" s="41"/>
      <c r="FHS65" s="41"/>
      <c r="FHT65" s="41"/>
      <c r="FHU65" s="41"/>
      <c r="FHV65" s="41"/>
      <c r="FHW65" s="41"/>
      <c r="FHX65" s="41"/>
      <c r="FHY65" s="41"/>
      <c r="FHZ65" s="41"/>
      <c r="FIA65" s="41"/>
      <c r="FIB65" s="41"/>
      <c r="FIC65" s="41"/>
      <c r="FID65" s="41"/>
      <c r="FIE65" s="41"/>
      <c r="FIF65" s="41"/>
      <c r="FIG65" s="41"/>
      <c r="FIH65" s="41"/>
      <c r="FII65" s="41"/>
      <c r="FIJ65" s="41"/>
      <c r="FIK65" s="41"/>
      <c r="FIL65" s="41"/>
      <c r="FIM65" s="41"/>
      <c r="FIN65" s="41"/>
      <c r="FIO65" s="41"/>
      <c r="FIP65" s="41"/>
      <c r="FIQ65" s="41"/>
      <c r="FIR65" s="41"/>
      <c r="FIS65" s="41"/>
      <c r="FIT65" s="41"/>
      <c r="FIU65" s="41"/>
      <c r="FIV65" s="41"/>
      <c r="FIW65" s="41"/>
      <c r="FIX65" s="41"/>
      <c r="FIY65" s="41"/>
      <c r="FIZ65" s="41"/>
      <c r="FJA65" s="41"/>
      <c r="FJB65" s="41"/>
      <c r="FJC65" s="41"/>
      <c r="FJD65" s="41"/>
      <c r="FJE65" s="41"/>
      <c r="FJF65" s="41"/>
      <c r="FJG65" s="41"/>
      <c r="FJH65" s="41"/>
      <c r="FJI65" s="41"/>
      <c r="FJJ65" s="41"/>
      <c r="FJK65" s="41"/>
      <c r="FJL65" s="41"/>
      <c r="FJM65" s="41"/>
      <c r="FJN65" s="41"/>
      <c r="FJO65" s="41"/>
      <c r="FJP65" s="41"/>
      <c r="FJQ65" s="41"/>
      <c r="FJR65" s="41"/>
      <c r="FJS65" s="41"/>
      <c r="FJT65" s="41"/>
      <c r="FJU65" s="41"/>
      <c r="FJV65" s="41"/>
      <c r="FJW65" s="41"/>
      <c r="FJX65" s="41"/>
      <c r="FJY65" s="41"/>
      <c r="FJZ65" s="41"/>
      <c r="FKA65" s="41"/>
      <c r="FKB65" s="41"/>
      <c r="FKC65" s="41"/>
      <c r="FKD65" s="41"/>
      <c r="FKE65" s="41"/>
      <c r="FKF65" s="41"/>
      <c r="FKG65" s="41"/>
      <c r="FKH65" s="41"/>
      <c r="FKI65" s="41"/>
      <c r="FKJ65" s="41"/>
      <c r="FKK65" s="41"/>
      <c r="FKL65" s="41"/>
      <c r="FKM65" s="41"/>
      <c r="FKN65" s="41"/>
      <c r="FKO65" s="41"/>
      <c r="FKP65" s="41"/>
      <c r="FKQ65" s="41"/>
      <c r="FKR65" s="41"/>
      <c r="FKS65" s="41"/>
      <c r="FKT65" s="41"/>
      <c r="FKU65" s="41"/>
      <c r="FKV65" s="41"/>
      <c r="FKW65" s="41"/>
      <c r="FKX65" s="41"/>
      <c r="FKY65" s="41"/>
      <c r="FKZ65" s="41"/>
      <c r="FLA65" s="41"/>
      <c r="FLB65" s="41"/>
      <c r="FLC65" s="41"/>
      <c r="FLD65" s="41"/>
      <c r="FLE65" s="41"/>
      <c r="FLF65" s="41"/>
      <c r="FLG65" s="41"/>
      <c r="FLH65" s="41"/>
      <c r="FLI65" s="41"/>
      <c r="FLJ65" s="41"/>
      <c r="FLK65" s="41"/>
      <c r="FLL65" s="41"/>
      <c r="FLM65" s="41"/>
      <c r="FLN65" s="41"/>
      <c r="FLO65" s="41"/>
      <c r="FLP65" s="41"/>
      <c r="FLQ65" s="41"/>
      <c r="FLR65" s="41"/>
      <c r="FLS65" s="41"/>
      <c r="FLT65" s="41"/>
      <c r="FLU65" s="41"/>
      <c r="FLV65" s="41"/>
      <c r="FLW65" s="41"/>
      <c r="FLX65" s="41"/>
      <c r="FLY65" s="41"/>
      <c r="FLZ65" s="41"/>
      <c r="FMA65" s="41"/>
      <c r="FMB65" s="41"/>
      <c r="FMC65" s="41"/>
      <c r="FMD65" s="41"/>
      <c r="FME65" s="41"/>
      <c r="FMF65" s="41"/>
      <c r="FMG65" s="41"/>
      <c r="FMH65" s="41"/>
      <c r="FMI65" s="41"/>
      <c r="FMJ65" s="41"/>
      <c r="FMK65" s="41"/>
      <c r="FML65" s="41"/>
      <c r="FMM65" s="41"/>
      <c r="FMN65" s="41"/>
      <c r="FMO65" s="41"/>
      <c r="FMP65" s="41"/>
      <c r="FMQ65" s="41"/>
      <c r="FMR65" s="41"/>
      <c r="FMS65" s="41"/>
      <c r="FMT65" s="41"/>
      <c r="FMU65" s="41"/>
      <c r="FMV65" s="41"/>
      <c r="FMW65" s="41"/>
      <c r="FMX65" s="41"/>
      <c r="FMY65" s="41"/>
      <c r="FMZ65" s="41"/>
      <c r="FNA65" s="41"/>
      <c r="FNB65" s="41"/>
      <c r="FNC65" s="41"/>
      <c r="FND65" s="41"/>
      <c r="FNE65" s="41"/>
      <c r="FNF65" s="41"/>
      <c r="FNG65" s="41"/>
      <c r="FNH65" s="41"/>
      <c r="FNI65" s="41"/>
      <c r="FNJ65" s="41"/>
      <c r="FNK65" s="41"/>
      <c r="FNL65" s="41"/>
      <c r="FNM65" s="41"/>
      <c r="FNN65" s="41"/>
      <c r="FNO65" s="41"/>
      <c r="FNP65" s="41"/>
      <c r="FNQ65" s="41"/>
      <c r="FNR65" s="41"/>
      <c r="FNS65" s="41"/>
      <c r="FNT65" s="41"/>
      <c r="FNU65" s="41"/>
      <c r="FNV65" s="41"/>
      <c r="FNW65" s="41"/>
      <c r="FNX65" s="41"/>
      <c r="FNY65" s="41"/>
      <c r="FNZ65" s="41"/>
      <c r="FOA65" s="41"/>
      <c r="FOB65" s="41"/>
      <c r="FOC65" s="41"/>
      <c r="FOD65" s="41"/>
      <c r="FOE65" s="41"/>
      <c r="FOF65" s="41"/>
      <c r="FOG65" s="41"/>
      <c r="FOH65" s="41"/>
      <c r="FOI65" s="41"/>
      <c r="FOJ65" s="41"/>
      <c r="FOK65" s="41"/>
      <c r="FOL65" s="41"/>
      <c r="FOM65" s="41"/>
      <c r="FON65" s="41"/>
      <c r="FOO65" s="41"/>
      <c r="FOP65" s="41"/>
      <c r="FOQ65" s="41"/>
      <c r="FOR65" s="41"/>
      <c r="FOS65" s="41"/>
      <c r="FOT65" s="41"/>
      <c r="FOU65" s="41"/>
      <c r="FOV65" s="41"/>
      <c r="FOW65" s="41"/>
      <c r="FOX65" s="41"/>
      <c r="FOY65" s="41"/>
      <c r="FOZ65" s="41"/>
      <c r="FPA65" s="41"/>
      <c r="FPB65" s="41"/>
      <c r="FPC65" s="41"/>
      <c r="FPD65" s="41"/>
      <c r="FPE65" s="41"/>
      <c r="FPF65" s="41"/>
      <c r="FPG65" s="41"/>
      <c r="FPH65" s="41"/>
      <c r="FPI65" s="41"/>
      <c r="FPJ65" s="41"/>
      <c r="FPK65" s="41"/>
      <c r="FPL65" s="41"/>
      <c r="FPM65" s="41"/>
      <c r="FPN65" s="41"/>
      <c r="FPO65" s="41"/>
      <c r="FPP65" s="41"/>
      <c r="FPQ65" s="41"/>
      <c r="FPR65" s="41"/>
      <c r="FPS65" s="41"/>
      <c r="FPT65" s="41"/>
      <c r="FPU65" s="41"/>
      <c r="FPV65" s="41"/>
      <c r="FPW65" s="41"/>
      <c r="FPX65" s="41"/>
      <c r="FPY65" s="41"/>
      <c r="FPZ65" s="41"/>
      <c r="FQA65" s="41"/>
      <c r="FQB65" s="41"/>
      <c r="FQC65" s="41"/>
      <c r="FQD65" s="41"/>
      <c r="FQE65" s="41"/>
      <c r="FQF65" s="41"/>
      <c r="FQG65" s="41"/>
      <c r="FQH65" s="41"/>
      <c r="FQI65" s="41"/>
      <c r="FQJ65" s="41"/>
      <c r="FQK65" s="41"/>
      <c r="FQL65" s="41"/>
      <c r="FQM65" s="41"/>
      <c r="FQN65" s="41"/>
      <c r="FQO65" s="41"/>
      <c r="FQP65" s="41"/>
      <c r="FQQ65" s="41"/>
      <c r="FQR65" s="41"/>
      <c r="FQS65" s="41"/>
      <c r="FQT65" s="41"/>
      <c r="FQU65" s="41"/>
      <c r="FQV65" s="41"/>
      <c r="FQW65" s="41"/>
      <c r="FQX65" s="41"/>
      <c r="FQY65" s="41"/>
      <c r="FQZ65" s="41"/>
      <c r="FRA65" s="41"/>
      <c r="FRB65" s="41"/>
      <c r="FRC65" s="41"/>
      <c r="FRD65" s="41"/>
      <c r="FRE65" s="41"/>
      <c r="FRF65" s="41"/>
      <c r="FRG65" s="41"/>
      <c r="FRH65" s="41"/>
      <c r="FRI65" s="41"/>
      <c r="FRJ65" s="41"/>
      <c r="FRK65" s="41"/>
      <c r="FRL65" s="41"/>
      <c r="FRM65" s="41"/>
      <c r="FRN65" s="41"/>
      <c r="FRO65" s="41"/>
      <c r="FRP65" s="41"/>
      <c r="FRQ65" s="41"/>
      <c r="FRR65" s="41"/>
      <c r="FRS65" s="41"/>
      <c r="FRT65" s="41"/>
      <c r="FRU65" s="41"/>
      <c r="FRV65" s="41"/>
      <c r="FRW65" s="41"/>
      <c r="FRX65" s="41"/>
      <c r="FRY65" s="41"/>
      <c r="FRZ65" s="41"/>
      <c r="FSA65" s="41"/>
      <c r="FSB65" s="41"/>
      <c r="FSC65" s="41"/>
      <c r="FSD65" s="41"/>
      <c r="FSE65" s="41"/>
      <c r="FSF65" s="41"/>
      <c r="FSG65" s="41"/>
      <c r="FSH65" s="41"/>
      <c r="FSI65" s="41"/>
      <c r="FSJ65" s="41"/>
      <c r="FSK65" s="41"/>
      <c r="FSL65" s="41"/>
      <c r="FSM65" s="41"/>
      <c r="FSN65" s="41"/>
      <c r="FSO65" s="41"/>
      <c r="FSP65" s="41"/>
      <c r="FSQ65" s="41"/>
      <c r="FSR65" s="41"/>
      <c r="FSS65" s="41"/>
      <c r="FST65" s="41"/>
      <c r="FSU65" s="41"/>
      <c r="FSV65" s="41"/>
      <c r="FSW65" s="41"/>
      <c r="FSX65" s="41"/>
      <c r="FSY65" s="41"/>
      <c r="FSZ65" s="41"/>
      <c r="FTA65" s="41"/>
      <c r="FTB65" s="41"/>
      <c r="FTC65" s="41"/>
      <c r="FTD65" s="41"/>
      <c r="FTE65" s="41"/>
      <c r="FTF65" s="41"/>
      <c r="FTG65" s="41"/>
      <c r="FTH65" s="41"/>
      <c r="FTI65" s="41"/>
      <c r="FTJ65" s="41"/>
      <c r="FTK65" s="41"/>
      <c r="FTL65" s="41"/>
      <c r="FTM65" s="41"/>
      <c r="FTN65" s="41"/>
      <c r="FTO65" s="41"/>
      <c r="FTP65" s="41"/>
      <c r="FTQ65" s="41"/>
      <c r="FTR65" s="41"/>
      <c r="FTS65" s="41"/>
      <c r="FTT65" s="41"/>
      <c r="FTU65" s="41"/>
      <c r="FTV65" s="41"/>
      <c r="FTW65" s="41"/>
      <c r="FTX65" s="41"/>
      <c r="FTY65" s="41"/>
      <c r="FTZ65" s="41"/>
      <c r="FUA65" s="41"/>
      <c r="FUB65" s="41"/>
      <c r="FUC65" s="41"/>
      <c r="FUD65" s="41"/>
      <c r="FUE65" s="41"/>
      <c r="FUF65" s="41"/>
      <c r="FUG65" s="41"/>
      <c r="FUH65" s="41"/>
      <c r="FUI65" s="41"/>
      <c r="FUJ65" s="41"/>
      <c r="FUK65" s="41"/>
      <c r="FUL65" s="41"/>
      <c r="FUM65" s="41"/>
      <c r="FUN65" s="41"/>
      <c r="FUO65" s="41"/>
      <c r="FUP65" s="41"/>
      <c r="FUQ65" s="41"/>
      <c r="FUR65" s="41"/>
      <c r="FUS65" s="41"/>
      <c r="FUT65" s="41"/>
      <c r="FUU65" s="41"/>
      <c r="FUV65" s="41"/>
      <c r="FUW65" s="41"/>
      <c r="FUX65" s="41"/>
      <c r="FUY65" s="41"/>
      <c r="FUZ65" s="41"/>
      <c r="FVA65" s="41"/>
      <c r="FVB65" s="41"/>
      <c r="FVC65" s="41"/>
      <c r="FVD65" s="41"/>
      <c r="FVE65" s="41"/>
      <c r="FVF65" s="41"/>
      <c r="FVG65" s="41"/>
      <c r="FVH65" s="41"/>
      <c r="FVI65" s="41"/>
      <c r="FVJ65" s="41"/>
      <c r="FVK65" s="41"/>
      <c r="FVL65" s="41"/>
      <c r="FVM65" s="41"/>
      <c r="FVN65" s="41"/>
      <c r="FVO65" s="41"/>
      <c r="FVP65" s="41"/>
      <c r="FVQ65" s="41"/>
      <c r="FVR65" s="41"/>
      <c r="FVS65" s="41"/>
      <c r="FVT65" s="41"/>
      <c r="FVU65" s="41"/>
      <c r="FVV65" s="41"/>
      <c r="FVW65" s="41"/>
      <c r="FVX65" s="41"/>
      <c r="FVY65" s="41"/>
      <c r="FVZ65" s="41"/>
      <c r="FWA65" s="41"/>
      <c r="FWB65" s="41"/>
      <c r="FWC65" s="41"/>
      <c r="FWD65" s="41"/>
      <c r="FWE65" s="41"/>
      <c r="FWF65" s="41"/>
      <c r="FWG65" s="41"/>
      <c r="FWH65" s="41"/>
      <c r="FWI65" s="41"/>
      <c r="FWJ65" s="41"/>
      <c r="FWK65" s="41"/>
      <c r="FWL65" s="41"/>
      <c r="FWM65" s="41"/>
      <c r="FWN65" s="41"/>
      <c r="FWO65" s="41"/>
      <c r="FWP65" s="41"/>
      <c r="FWQ65" s="41"/>
      <c r="FWR65" s="41"/>
      <c r="FWS65" s="41"/>
      <c r="FWT65" s="41"/>
      <c r="FWU65" s="41"/>
      <c r="FWV65" s="41"/>
      <c r="FWW65" s="41"/>
      <c r="FWX65" s="41"/>
      <c r="FWY65" s="41"/>
      <c r="FWZ65" s="41"/>
      <c r="FXA65" s="41"/>
      <c r="FXB65" s="41"/>
      <c r="FXC65" s="41"/>
      <c r="FXD65" s="41"/>
      <c r="FXE65" s="41"/>
      <c r="FXF65" s="41"/>
      <c r="FXG65" s="41"/>
      <c r="FXH65" s="41"/>
      <c r="FXI65" s="41"/>
      <c r="FXJ65" s="41"/>
      <c r="FXK65" s="41"/>
      <c r="FXL65" s="41"/>
      <c r="FXM65" s="41"/>
      <c r="FXN65" s="41"/>
      <c r="FXO65" s="41"/>
      <c r="FXP65" s="41"/>
      <c r="FXQ65" s="41"/>
      <c r="FXR65" s="41"/>
      <c r="FXS65" s="41"/>
      <c r="FXT65" s="41"/>
      <c r="FXU65" s="41"/>
      <c r="FXV65" s="41"/>
      <c r="FXW65" s="41"/>
      <c r="FXX65" s="41"/>
      <c r="FXY65" s="41"/>
      <c r="FXZ65" s="41"/>
      <c r="FYA65" s="41"/>
      <c r="FYB65" s="41"/>
      <c r="FYC65" s="41"/>
      <c r="FYD65" s="41"/>
      <c r="FYE65" s="41"/>
      <c r="FYF65" s="41"/>
      <c r="FYG65" s="41"/>
      <c r="FYH65" s="41"/>
      <c r="FYI65" s="41"/>
      <c r="FYJ65" s="41"/>
      <c r="FYK65" s="41"/>
      <c r="FYL65" s="41"/>
      <c r="FYM65" s="41"/>
      <c r="FYN65" s="41"/>
      <c r="FYO65" s="41"/>
      <c r="FYP65" s="41"/>
      <c r="FYQ65" s="41"/>
      <c r="FYR65" s="41"/>
      <c r="FYS65" s="41"/>
      <c r="FYT65" s="41"/>
      <c r="FYU65" s="41"/>
      <c r="FYV65" s="41"/>
      <c r="FYW65" s="41"/>
      <c r="FYX65" s="41"/>
      <c r="FYY65" s="41"/>
      <c r="FYZ65" s="41"/>
      <c r="FZA65" s="41"/>
      <c r="FZB65" s="41"/>
      <c r="FZC65" s="41"/>
      <c r="FZD65" s="41"/>
      <c r="FZE65" s="41"/>
      <c r="FZF65" s="41"/>
      <c r="FZG65" s="41"/>
      <c r="FZH65" s="41"/>
      <c r="FZI65" s="41"/>
      <c r="FZJ65" s="41"/>
      <c r="FZK65" s="41"/>
      <c r="FZL65" s="41"/>
      <c r="FZM65" s="41"/>
      <c r="FZN65" s="41"/>
      <c r="FZO65" s="41"/>
      <c r="FZP65" s="41"/>
      <c r="FZQ65" s="41"/>
      <c r="FZR65" s="41"/>
      <c r="FZS65" s="41"/>
      <c r="FZT65" s="41"/>
      <c r="FZU65" s="41"/>
      <c r="FZV65" s="41"/>
      <c r="FZW65" s="41"/>
      <c r="FZX65" s="41"/>
      <c r="FZY65" s="41"/>
      <c r="FZZ65" s="41"/>
      <c r="GAA65" s="41"/>
      <c r="GAB65" s="41"/>
      <c r="GAC65" s="41"/>
      <c r="GAD65" s="41"/>
      <c r="GAE65" s="41"/>
      <c r="GAF65" s="41"/>
      <c r="GAG65" s="41"/>
      <c r="GAH65" s="41"/>
      <c r="GAI65" s="41"/>
      <c r="GAJ65" s="41"/>
      <c r="GAK65" s="41"/>
      <c r="GAL65" s="41"/>
      <c r="GAM65" s="41"/>
      <c r="GAN65" s="41"/>
      <c r="GAO65" s="41"/>
      <c r="GAP65" s="41"/>
      <c r="GAQ65" s="41"/>
      <c r="GAR65" s="41"/>
      <c r="GAS65" s="41"/>
      <c r="GAT65" s="41"/>
      <c r="GAU65" s="41"/>
      <c r="GAV65" s="41"/>
      <c r="GAW65" s="41"/>
      <c r="GAX65" s="41"/>
      <c r="GAY65" s="41"/>
      <c r="GAZ65" s="41"/>
      <c r="GBA65" s="41"/>
      <c r="GBB65" s="41"/>
      <c r="GBC65" s="41"/>
      <c r="GBD65" s="41"/>
      <c r="GBE65" s="41"/>
      <c r="GBF65" s="41"/>
      <c r="GBG65" s="41"/>
      <c r="GBH65" s="41"/>
      <c r="GBI65" s="41"/>
      <c r="GBJ65" s="41"/>
      <c r="GBK65" s="41"/>
      <c r="GBL65" s="41"/>
      <c r="GBM65" s="41"/>
      <c r="GBN65" s="41"/>
      <c r="GBO65" s="41"/>
      <c r="GBP65" s="41"/>
      <c r="GBQ65" s="41"/>
      <c r="GBR65" s="41"/>
      <c r="GBS65" s="41"/>
      <c r="GBT65" s="41"/>
      <c r="GBU65" s="41"/>
      <c r="GBV65" s="41"/>
      <c r="GBW65" s="41"/>
      <c r="GBX65" s="41"/>
      <c r="GBY65" s="41"/>
      <c r="GBZ65" s="41"/>
      <c r="GCA65" s="41"/>
      <c r="GCB65" s="41"/>
      <c r="GCC65" s="41"/>
      <c r="GCD65" s="41"/>
      <c r="GCE65" s="41"/>
      <c r="GCF65" s="41"/>
      <c r="GCG65" s="41"/>
      <c r="GCH65" s="41"/>
      <c r="GCI65" s="41"/>
      <c r="GCJ65" s="41"/>
      <c r="GCK65" s="41"/>
      <c r="GCL65" s="41"/>
      <c r="GCM65" s="41"/>
      <c r="GCN65" s="41"/>
      <c r="GCO65" s="41"/>
      <c r="GCP65" s="41"/>
      <c r="GCQ65" s="41"/>
      <c r="GCR65" s="41"/>
      <c r="GCS65" s="41"/>
      <c r="GCT65" s="41"/>
      <c r="GCU65" s="41"/>
      <c r="GCV65" s="41"/>
      <c r="GCW65" s="41"/>
      <c r="GCX65" s="41"/>
      <c r="GCY65" s="41"/>
      <c r="GCZ65" s="41"/>
      <c r="GDA65" s="41"/>
      <c r="GDB65" s="41"/>
      <c r="GDC65" s="41"/>
      <c r="GDD65" s="41"/>
      <c r="GDE65" s="41"/>
      <c r="GDF65" s="41"/>
      <c r="GDG65" s="41"/>
      <c r="GDH65" s="41"/>
      <c r="GDI65" s="41"/>
      <c r="GDJ65" s="41"/>
      <c r="GDK65" s="41"/>
      <c r="GDL65" s="41"/>
      <c r="GDM65" s="41"/>
      <c r="GDN65" s="41"/>
      <c r="GDO65" s="41"/>
      <c r="GDP65" s="41"/>
      <c r="GDQ65" s="41"/>
      <c r="GDR65" s="41"/>
      <c r="GDS65" s="41"/>
      <c r="GDT65" s="41"/>
      <c r="GDU65" s="41"/>
      <c r="GDV65" s="41"/>
      <c r="GDW65" s="41"/>
      <c r="GDX65" s="41"/>
      <c r="GDY65" s="41"/>
      <c r="GDZ65" s="41"/>
      <c r="GEA65" s="41"/>
      <c r="GEB65" s="41"/>
      <c r="GEC65" s="41"/>
      <c r="GED65" s="41"/>
      <c r="GEE65" s="41"/>
      <c r="GEF65" s="41"/>
      <c r="GEG65" s="41"/>
      <c r="GEH65" s="41"/>
      <c r="GEI65" s="41"/>
      <c r="GEJ65" s="41"/>
      <c r="GEK65" s="41"/>
      <c r="GEL65" s="41"/>
      <c r="GEM65" s="41"/>
      <c r="GEN65" s="41"/>
      <c r="GEO65" s="41"/>
      <c r="GEP65" s="41"/>
      <c r="GEQ65" s="41"/>
      <c r="GER65" s="41"/>
      <c r="GES65" s="41"/>
      <c r="GET65" s="41"/>
      <c r="GEU65" s="41"/>
      <c r="GEV65" s="41"/>
      <c r="GEW65" s="41"/>
      <c r="GEX65" s="41"/>
      <c r="GEY65" s="41"/>
      <c r="GEZ65" s="41"/>
      <c r="GFA65" s="41"/>
      <c r="GFB65" s="41"/>
      <c r="GFC65" s="41"/>
      <c r="GFD65" s="41"/>
      <c r="GFE65" s="41"/>
      <c r="GFF65" s="41"/>
      <c r="GFG65" s="41"/>
      <c r="GFH65" s="41"/>
      <c r="GFI65" s="41"/>
      <c r="GFJ65" s="41"/>
      <c r="GFK65" s="41"/>
      <c r="GFL65" s="41"/>
      <c r="GFM65" s="41"/>
      <c r="GFN65" s="41"/>
      <c r="GFO65" s="41"/>
      <c r="GFP65" s="41"/>
      <c r="GFQ65" s="41"/>
      <c r="GFR65" s="41"/>
      <c r="GFS65" s="41"/>
      <c r="GFT65" s="41"/>
      <c r="GFU65" s="41"/>
      <c r="GFV65" s="41"/>
      <c r="GFW65" s="41"/>
      <c r="GFX65" s="41"/>
      <c r="GFY65" s="41"/>
      <c r="GFZ65" s="41"/>
      <c r="GGA65" s="41"/>
      <c r="GGB65" s="41"/>
      <c r="GGC65" s="41"/>
      <c r="GGD65" s="41"/>
      <c r="GGE65" s="41"/>
      <c r="GGF65" s="41"/>
      <c r="GGG65" s="41"/>
      <c r="GGH65" s="41"/>
      <c r="GGI65" s="41"/>
      <c r="GGJ65" s="41"/>
      <c r="GGK65" s="41"/>
      <c r="GGL65" s="41"/>
      <c r="GGM65" s="41"/>
      <c r="GGN65" s="41"/>
      <c r="GGO65" s="41"/>
      <c r="GGP65" s="41"/>
      <c r="GGQ65" s="41"/>
      <c r="GGR65" s="41"/>
      <c r="GGS65" s="41"/>
      <c r="GGT65" s="41"/>
      <c r="GGU65" s="41"/>
      <c r="GGV65" s="41"/>
      <c r="GGW65" s="41"/>
      <c r="GGX65" s="41"/>
      <c r="GGY65" s="41"/>
      <c r="GGZ65" s="41"/>
      <c r="GHA65" s="41"/>
      <c r="GHB65" s="41"/>
      <c r="GHC65" s="41"/>
      <c r="GHD65" s="41"/>
      <c r="GHE65" s="41"/>
      <c r="GHF65" s="41"/>
      <c r="GHG65" s="41"/>
      <c r="GHH65" s="41"/>
      <c r="GHI65" s="41"/>
      <c r="GHJ65" s="41"/>
      <c r="GHK65" s="41"/>
      <c r="GHL65" s="41"/>
      <c r="GHM65" s="41"/>
      <c r="GHN65" s="41"/>
      <c r="GHO65" s="41"/>
      <c r="GHP65" s="41"/>
      <c r="GHQ65" s="41"/>
      <c r="GHR65" s="41"/>
      <c r="GHS65" s="41"/>
      <c r="GHT65" s="41"/>
      <c r="GHU65" s="41"/>
      <c r="GHV65" s="41"/>
      <c r="GHW65" s="41"/>
      <c r="GHX65" s="41"/>
      <c r="GHY65" s="41"/>
      <c r="GHZ65" s="41"/>
      <c r="GIA65" s="41"/>
      <c r="GIB65" s="41"/>
      <c r="GIC65" s="41"/>
      <c r="GID65" s="41"/>
      <c r="GIE65" s="41"/>
      <c r="GIF65" s="41"/>
      <c r="GIG65" s="41"/>
      <c r="GIH65" s="41"/>
      <c r="GII65" s="41"/>
      <c r="GIJ65" s="41"/>
      <c r="GIK65" s="41"/>
      <c r="GIL65" s="41"/>
      <c r="GIM65" s="41"/>
      <c r="GIN65" s="41"/>
      <c r="GIO65" s="41"/>
      <c r="GIP65" s="41"/>
      <c r="GIQ65" s="41"/>
      <c r="GIR65" s="41"/>
      <c r="GIS65" s="41"/>
      <c r="GIT65" s="41"/>
      <c r="GIU65" s="41"/>
      <c r="GIV65" s="41"/>
      <c r="GIW65" s="41"/>
      <c r="GIX65" s="41"/>
      <c r="GIY65" s="41"/>
      <c r="GIZ65" s="41"/>
      <c r="GJA65" s="41"/>
      <c r="GJB65" s="41"/>
      <c r="GJC65" s="41"/>
      <c r="GJD65" s="41"/>
      <c r="GJE65" s="41"/>
      <c r="GJF65" s="41"/>
      <c r="GJG65" s="41"/>
      <c r="GJH65" s="41"/>
      <c r="GJI65" s="41"/>
      <c r="GJJ65" s="41"/>
      <c r="GJK65" s="41"/>
      <c r="GJL65" s="41"/>
      <c r="GJM65" s="41"/>
      <c r="GJN65" s="41"/>
      <c r="GJO65" s="41"/>
      <c r="GJP65" s="41"/>
      <c r="GJQ65" s="41"/>
      <c r="GJR65" s="41"/>
      <c r="GJS65" s="41"/>
      <c r="GJT65" s="41"/>
      <c r="GJU65" s="41"/>
      <c r="GJV65" s="41"/>
      <c r="GJW65" s="41"/>
      <c r="GJX65" s="41"/>
      <c r="GJY65" s="41"/>
      <c r="GJZ65" s="41"/>
      <c r="GKA65" s="41"/>
      <c r="GKB65" s="41"/>
      <c r="GKC65" s="41"/>
      <c r="GKD65" s="41"/>
      <c r="GKE65" s="41"/>
      <c r="GKF65" s="41"/>
      <c r="GKG65" s="41"/>
      <c r="GKH65" s="41"/>
      <c r="GKI65" s="41"/>
      <c r="GKJ65" s="41"/>
      <c r="GKK65" s="41"/>
      <c r="GKL65" s="41"/>
      <c r="GKM65" s="41"/>
      <c r="GKN65" s="41"/>
      <c r="GKO65" s="41"/>
      <c r="GKP65" s="41"/>
      <c r="GKQ65" s="41"/>
      <c r="GKR65" s="41"/>
      <c r="GKS65" s="41"/>
      <c r="GKT65" s="41"/>
      <c r="GKU65" s="41"/>
      <c r="GKV65" s="41"/>
      <c r="GKW65" s="41"/>
      <c r="GKX65" s="41"/>
      <c r="GKY65" s="41"/>
      <c r="GKZ65" s="41"/>
      <c r="GLA65" s="41"/>
      <c r="GLB65" s="41"/>
      <c r="GLC65" s="41"/>
      <c r="GLD65" s="41"/>
      <c r="GLE65" s="41"/>
      <c r="GLF65" s="41"/>
      <c r="GLG65" s="41"/>
      <c r="GLH65" s="41"/>
      <c r="GLI65" s="41"/>
      <c r="GLJ65" s="41"/>
      <c r="GLK65" s="41"/>
      <c r="GLL65" s="41"/>
      <c r="GLM65" s="41"/>
      <c r="GLN65" s="41"/>
      <c r="GLO65" s="41"/>
      <c r="GLP65" s="41"/>
      <c r="GLQ65" s="41"/>
      <c r="GLR65" s="41"/>
      <c r="GLS65" s="41"/>
      <c r="GLT65" s="41"/>
      <c r="GLU65" s="41"/>
      <c r="GLV65" s="41"/>
      <c r="GLW65" s="41"/>
      <c r="GLX65" s="41"/>
      <c r="GLY65" s="41"/>
      <c r="GLZ65" s="41"/>
      <c r="GMA65" s="41"/>
      <c r="GMB65" s="41"/>
      <c r="GMC65" s="41"/>
      <c r="GMD65" s="41"/>
      <c r="GME65" s="41"/>
      <c r="GMF65" s="41"/>
      <c r="GMG65" s="41"/>
      <c r="GMH65" s="41"/>
      <c r="GMI65" s="41"/>
      <c r="GMJ65" s="41"/>
      <c r="GMK65" s="41"/>
      <c r="GML65" s="41"/>
      <c r="GMM65" s="41"/>
      <c r="GMN65" s="41"/>
      <c r="GMO65" s="41"/>
      <c r="GMP65" s="41"/>
      <c r="GMQ65" s="41"/>
      <c r="GMR65" s="41"/>
      <c r="GMS65" s="41"/>
      <c r="GMT65" s="41"/>
      <c r="GMU65" s="41"/>
      <c r="GMV65" s="41"/>
      <c r="GMW65" s="41"/>
      <c r="GMX65" s="41"/>
      <c r="GMY65" s="41"/>
      <c r="GMZ65" s="41"/>
      <c r="GNA65" s="41"/>
      <c r="GNB65" s="41"/>
      <c r="GNC65" s="41"/>
      <c r="GND65" s="41"/>
      <c r="GNE65" s="41"/>
      <c r="GNF65" s="41"/>
      <c r="GNG65" s="41"/>
      <c r="GNH65" s="41"/>
      <c r="GNI65" s="41"/>
      <c r="GNJ65" s="41"/>
      <c r="GNK65" s="41"/>
      <c r="GNL65" s="41"/>
      <c r="GNM65" s="41"/>
      <c r="GNN65" s="41"/>
      <c r="GNO65" s="41"/>
      <c r="GNP65" s="41"/>
      <c r="GNQ65" s="41"/>
      <c r="GNR65" s="41"/>
      <c r="GNS65" s="41"/>
      <c r="GNT65" s="41"/>
      <c r="GNU65" s="41"/>
      <c r="GNV65" s="41"/>
      <c r="GNW65" s="41"/>
      <c r="GNX65" s="41"/>
      <c r="GNY65" s="41"/>
      <c r="GNZ65" s="41"/>
      <c r="GOA65" s="41"/>
      <c r="GOB65" s="41"/>
      <c r="GOC65" s="41"/>
      <c r="GOD65" s="41"/>
      <c r="GOE65" s="41"/>
      <c r="GOF65" s="41"/>
      <c r="GOG65" s="41"/>
      <c r="GOH65" s="41"/>
      <c r="GOI65" s="41"/>
      <c r="GOJ65" s="41"/>
      <c r="GOK65" s="41"/>
      <c r="GOL65" s="41"/>
      <c r="GOM65" s="41"/>
      <c r="GON65" s="41"/>
      <c r="GOO65" s="41"/>
      <c r="GOP65" s="41"/>
      <c r="GOQ65" s="41"/>
      <c r="GOR65" s="41"/>
      <c r="GOS65" s="41"/>
      <c r="GOT65" s="41"/>
      <c r="GOU65" s="41"/>
      <c r="GOV65" s="41"/>
      <c r="GOW65" s="41"/>
      <c r="GOX65" s="41"/>
      <c r="GOY65" s="41"/>
      <c r="GOZ65" s="41"/>
      <c r="GPA65" s="41"/>
      <c r="GPB65" s="41"/>
      <c r="GPC65" s="41"/>
      <c r="GPD65" s="41"/>
      <c r="GPE65" s="41"/>
      <c r="GPF65" s="41"/>
      <c r="GPG65" s="41"/>
      <c r="GPH65" s="41"/>
      <c r="GPI65" s="41"/>
      <c r="GPJ65" s="41"/>
      <c r="GPK65" s="41"/>
      <c r="GPL65" s="41"/>
      <c r="GPM65" s="41"/>
      <c r="GPN65" s="41"/>
      <c r="GPO65" s="41"/>
      <c r="GPP65" s="41"/>
      <c r="GPQ65" s="41"/>
      <c r="GPR65" s="41"/>
      <c r="GPS65" s="41"/>
      <c r="GPT65" s="41"/>
      <c r="GPU65" s="41"/>
      <c r="GPV65" s="41"/>
      <c r="GPW65" s="41"/>
      <c r="GPX65" s="41"/>
      <c r="GPY65" s="41"/>
      <c r="GPZ65" s="41"/>
      <c r="GQA65" s="41"/>
      <c r="GQB65" s="41"/>
      <c r="GQC65" s="41"/>
      <c r="GQD65" s="41"/>
      <c r="GQE65" s="41"/>
      <c r="GQF65" s="41"/>
      <c r="GQG65" s="41"/>
      <c r="GQH65" s="41"/>
      <c r="GQI65" s="41"/>
      <c r="GQJ65" s="41"/>
      <c r="GQK65" s="41"/>
      <c r="GQL65" s="41"/>
      <c r="GQM65" s="41"/>
      <c r="GQN65" s="41"/>
      <c r="GQO65" s="41"/>
      <c r="GQP65" s="41"/>
      <c r="GQQ65" s="41"/>
      <c r="GQR65" s="41"/>
      <c r="GQS65" s="41"/>
      <c r="GQT65" s="41"/>
      <c r="GQU65" s="41"/>
      <c r="GQV65" s="41"/>
      <c r="GQW65" s="41"/>
      <c r="GQX65" s="41"/>
      <c r="GQY65" s="41"/>
      <c r="GQZ65" s="41"/>
      <c r="GRA65" s="41"/>
      <c r="GRB65" s="41"/>
      <c r="GRC65" s="41"/>
      <c r="GRD65" s="41"/>
      <c r="GRE65" s="41"/>
      <c r="GRF65" s="41"/>
      <c r="GRG65" s="41"/>
      <c r="GRH65" s="41"/>
      <c r="GRI65" s="41"/>
      <c r="GRJ65" s="41"/>
      <c r="GRK65" s="41"/>
      <c r="GRL65" s="41"/>
      <c r="GRM65" s="41"/>
      <c r="GRN65" s="41"/>
      <c r="GRO65" s="41"/>
      <c r="GRP65" s="41"/>
      <c r="GRQ65" s="41"/>
      <c r="GRR65" s="41"/>
      <c r="GRS65" s="41"/>
      <c r="GRT65" s="41"/>
      <c r="GRU65" s="41"/>
      <c r="GRV65" s="41"/>
      <c r="GRW65" s="41"/>
      <c r="GRX65" s="41"/>
      <c r="GRY65" s="41"/>
      <c r="GRZ65" s="41"/>
      <c r="GSA65" s="41"/>
      <c r="GSB65" s="41"/>
      <c r="GSC65" s="41"/>
      <c r="GSD65" s="41"/>
      <c r="GSE65" s="41"/>
      <c r="GSF65" s="41"/>
      <c r="GSG65" s="41"/>
      <c r="GSH65" s="41"/>
      <c r="GSI65" s="41"/>
      <c r="GSJ65" s="41"/>
      <c r="GSK65" s="41"/>
      <c r="GSL65" s="41"/>
      <c r="GSM65" s="41"/>
      <c r="GSN65" s="41"/>
      <c r="GSO65" s="41"/>
      <c r="GSP65" s="41"/>
      <c r="GSQ65" s="41"/>
      <c r="GSR65" s="41"/>
      <c r="GSS65" s="41"/>
      <c r="GST65" s="41"/>
      <c r="GSU65" s="41"/>
      <c r="GSV65" s="41"/>
      <c r="GSW65" s="41"/>
      <c r="GSX65" s="41"/>
      <c r="GSY65" s="41"/>
      <c r="GSZ65" s="41"/>
      <c r="GTA65" s="41"/>
      <c r="GTB65" s="41"/>
      <c r="GTC65" s="41"/>
      <c r="GTD65" s="41"/>
      <c r="GTE65" s="41"/>
      <c r="GTF65" s="41"/>
      <c r="GTG65" s="41"/>
      <c r="GTH65" s="41"/>
      <c r="GTI65" s="41"/>
      <c r="GTJ65" s="41"/>
      <c r="GTK65" s="41"/>
      <c r="GTL65" s="41"/>
      <c r="GTM65" s="41"/>
      <c r="GTN65" s="41"/>
      <c r="GTO65" s="41"/>
      <c r="GTP65" s="41"/>
      <c r="GTQ65" s="41"/>
      <c r="GTR65" s="41"/>
      <c r="GTS65" s="41"/>
      <c r="GTT65" s="41"/>
      <c r="GTU65" s="41"/>
      <c r="GTV65" s="41"/>
      <c r="GTW65" s="41"/>
      <c r="GTX65" s="41"/>
      <c r="GTY65" s="41"/>
      <c r="GTZ65" s="41"/>
      <c r="GUA65" s="41"/>
      <c r="GUB65" s="41"/>
      <c r="GUC65" s="41"/>
      <c r="GUD65" s="41"/>
      <c r="GUE65" s="41"/>
      <c r="GUF65" s="41"/>
      <c r="GUG65" s="41"/>
      <c r="GUH65" s="41"/>
      <c r="GUI65" s="41"/>
      <c r="GUJ65" s="41"/>
      <c r="GUK65" s="41"/>
      <c r="GUL65" s="41"/>
      <c r="GUM65" s="41"/>
      <c r="GUN65" s="41"/>
      <c r="GUO65" s="41"/>
      <c r="GUP65" s="41"/>
      <c r="GUQ65" s="41"/>
      <c r="GUR65" s="41"/>
      <c r="GUS65" s="41"/>
      <c r="GUT65" s="41"/>
      <c r="GUU65" s="41"/>
      <c r="GUV65" s="41"/>
      <c r="GUW65" s="41"/>
      <c r="GUX65" s="41"/>
      <c r="GUY65" s="41"/>
      <c r="GUZ65" s="41"/>
      <c r="GVA65" s="41"/>
      <c r="GVB65" s="41"/>
      <c r="GVC65" s="41"/>
      <c r="GVD65" s="41"/>
      <c r="GVE65" s="41"/>
      <c r="GVF65" s="41"/>
      <c r="GVG65" s="41"/>
      <c r="GVH65" s="41"/>
      <c r="GVI65" s="41"/>
      <c r="GVJ65" s="41"/>
      <c r="GVK65" s="41"/>
      <c r="GVL65" s="41"/>
      <c r="GVM65" s="41"/>
      <c r="GVN65" s="41"/>
      <c r="GVO65" s="41"/>
      <c r="GVP65" s="41"/>
      <c r="GVQ65" s="41"/>
      <c r="GVR65" s="41"/>
      <c r="GVS65" s="41"/>
      <c r="GVT65" s="41"/>
      <c r="GVU65" s="41"/>
      <c r="GVV65" s="41"/>
      <c r="GVW65" s="41"/>
      <c r="GVX65" s="41"/>
      <c r="GVY65" s="41"/>
      <c r="GVZ65" s="41"/>
      <c r="GWA65" s="41"/>
      <c r="GWB65" s="41"/>
      <c r="GWC65" s="41"/>
      <c r="GWD65" s="41"/>
      <c r="GWE65" s="41"/>
      <c r="GWF65" s="41"/>
      <c r="GWG65" s="41"/>
      <c r="GWH65" s="41"/>
      <c r="GWI65" s="41"/>
      <c r="GWJ65" s="41"/>
      <c r="GWK65" s="41"/>
      <c r="GWL65" s="41"/>
      <c r="GWM65" s="41"/>
      <c r="GWN65" s="41"/>
      <c r="GWO65" s="41"/>
      <c r="GWP65" s="41"/>
      <c r="GWQ65" s="41"/>
      <c r="GWR65" s="41"/>
      <c r="GWS65" s="41"/>
      <c r="GWT65" s="41"/>
      <c r="GWU65" s="41"/>
      <c r="GWV65" s="41"/>
      <c r="GWW65" s="41"/>
      <c r="GWX65" s="41"/>
      <c r="GWY65" s="41"/>
      <c r="GWZ65" s="41"/>
      <c r="GXA65" s="41"/>
      <c r="GXB65" s="41"/>
      <c r="GXC65" s="41"/>
      <c r="GXD65" s="41"/>
      <c r="GXE65" s="41"/>
      <c r="GXF65" s="41"/>
      <c r="GXG65" s="41"/>
      <c r="GXH65" s="41"/>
      <c r="GXI65" s="41"/>
      <c r="GXJ65" s="41"/>
      <c r="GXK65" s="41"/>
      <c r="GXL65" s="41"/>
      <c r="GXM65" s="41"/>
      <c r="GXN65" s="41"/>
      <c r="GXO65" s="41"/>
      <c r="GXP65" s="41"/>
      <c r="GXQ65" s="41"/>
      <c r="GXR65" s="41"/>
      <c r="GXS65" s="41"/>
      <c r="GXT65" s="41"/>
      <c r="GXU65" s="41"/>
      <c r="GXV65" s="41"/>
      <c r="GXW65" s="41"/>
      <c r="GXX65" s="41"/>
      <c r="GXY65" s="41"/>
      <c r="GXZ65" s="41"/>
      <c r="GYA65" s="41"/>
      <c r="GYB65" s="41"/>
      <c r="GYC65" s="41"/>
      <c r="GYD65" s="41"/>
      <c r="GYE65" s="41"/>
      <c r="GYF65" s="41"/>
      <c r="GYG65" s="41"/>
      <c r="GYH65" s="41"/>
      <c r="GYI65" s="41"/>
      <c r="GYJ65" s="41"/>
      <c r="GYK65" s="41"/>
      <c r="GYL65" s="41"/>
      <c r="GYM65" s="41"/>
      <c r="GYN65" s="41"/>
      <c r="GYO65" s="41"/>
      <c r="GYP65" s="41"/>
      <c r="GYQ65" s="41"/>
      <c r="GYR65" s="41"/>
      <c r="GYS65" s="41"/>
      <c r="GYT65" s="41"/>
      <c r="GYU65" s="41"/>
      <c r="GYV65" s="41"/>
      <c r="GYW65" s="41"/>
      <c r="GYX65" s="41"/>
      <c r="GYY65" s="41"/>
      <c r="GYZ65" s="41"/>
      <c r="GZA65" s="41"/>
      <c r="GZB65" s="41"/>
      <c r="GZC65" s="41"/>
      <c r="GZD65" s="41"/>
      <c r="GZE65" s="41"/>
      <c r="GZF65" s="41"/>
      <c r="GZG65" s="41"/>
      <c r="GZH65" s="41"/>
      <c r="GZI65" s="41"/>
      <c r="GZJ65" s="41"/>
      <c r="GZK65" s="41"/>
      <c r="GZL65" s="41"/>
      <c r="GZM65" s="41"/>
      <c r="GZN65" s="41"/>
      <c r="GZO65" s="41"/>
      <c r="GZP65" s="41"/>
      <c r="GZQ65" s="41"/>
      <c r="GZR65" s="41"/>
      <c r="GZS65" s="41"/>
      <c r="GZT65" s="41"/>
      <c r="GZU65" s="41"/>
      <c r="GZV65" s="41"/>
      <c r="GZW65" s="41"/>
      <c r="GZX65" s="41"/>
      <c r="GZY65" s="41"/>
      <c r="GZZ65" s="41"/>
      <c r="HAA65" s="41"/>
      <c r="HAB65" s="41"/>
      <c r="HAC65" s="41"/>
      <c r="HAD65" s="41"/>
      <c r="HAE65" s="41"/>
      <c r="HAF65" s="41"/>
      <c r="HAG65" s="41"/>
      <c r="HAH65" s="41"/>
      <c r="HAI65" s="41"/>
      <c r="HAJ65" s="41"/>
      <c r="HAK65" s="41"/>
      <c r="HAL65" s="41"/>
      <c r="HAM65" s="41"/>
      <c r="HAN65" s="41"/>
      <c r="HAO65" s="41"/>
      <c r="HAP65" s="41"/>
      <c r="HAQ65" s="41"/>
      <c r="HAR65" s="41"/>
      <c r="HAS65" s="41"/>
      <c r="HAT65" s="41"/>
      <c r="HAU65" s="41"/>
      <c r="HAV65" s="41"/>
      <c r="HAW65" s="41"/>
      <c r="HAX65" s="41"/>
      <c r="HAY65" s="41"/>
      <c r="HAZ65" s="41"/>
      <c r="HBA65" s="41"/>
      <c r="HBB65" s="41"/>
      <c r="HBC65" s="41"/>
      <c r="HBD65" s="41"/>
      <c r="HBE65" s="41"/>
      <c r="HBF65" s="41"/>
      <c r="HBG65" s="41"/>
      <c r="HBH65" s="41"/>
      <c r="HBI65" s="41"/>
      <c r="HBJ65" s="41"/>
      <c r="HBK65" s="41"/>
      <c r="HBL65" s="41"/>
      <c r="HBM65" s="41"/>
      <c r="HBN65" s="41"/>
      <c r="HBO65" s="41"/>
      <c r="HBP65" s="41"/>
      <c r="HBQ65" s="41"/>
      <c r="HBR65" s="41"/>
      <c r="HBS65" s="41"/>
      <c r="HBT65" s="41"/>
      <c r="HBU65" s="41"/>
      <c r="HBV65" s="41"/>
      <c r="HBW65" s="41"/>
      <c r="HBX65" s="41"/>
      <c r="HBY65" s="41"/>
      <c r="HBZ65" s="41"/>
      <c r="HCA65" s="41"/>
      <c r="HCB65" s="41"/>
      <c r="HCC65" s="41"/>
      <c r="HCD65" s="41"/>
      <c r="HCE65" s="41"/>
      <c r="HCF65" s="41"/>
      <c r="HCG65" s="41"/>
      <c r="HCH65" s="41"/>
      <c r="HCI65" s="41"/>
      <c r="HCJ65" s="41"/>
      <c r="HCK65" s="41"/>
      <c r="HCL65" s="41"/>
      <c r="HCM65" s="41"/>
      <c r="HCN65" s="41"/>
      <c r="HCO65" s="41"/>
      <c r="HCP65" s="41"/>
      <c r="HCQ65" s="41"/>
      <c r="HCR65" s="41"/>
      <c r="HCS65" s="41"/>
      <c r="HCT65" s="41"/>
      <c r="HCU65" s="41"/>
      <c r="HCV65" s="41"/>
      <c r="HCW65" s="41"/>
      <c r="HCX65" s="41"/>
      <c r="HCY65" s="41"/>
      <c r="HCZ65" s="41"/>
      <c r="HDA65" s="41"/>
      <c r="HDB65" s="41"/>
      <c r="HDC65" s="41"/>
      <c r="HDD65" s="41"/>
      <c r="HDE65" s="41"/>
      <c r="HDF65" s="41"/>
      <c r="HDG65" s="41"/>
      <c r="HDH65" s="41"/>
      <c r="HDI65" s="41"/>
      <c r="HDJ65" s="41"/>
      <c r="HDK65" s="41"/>
      <c r="HDL65" s="41"/>
      <c r="HDM65" s="41"/>
      <c r="HDN65" s="41"/>
      <c r="HDO65" s="41"/>
      <c r="HDP65" s="41"/>
      <c r="HDQ65" s="41"/>
      <c r="HDR65" s="41"/>
      <c r="HDS65" s="41"/>
      <c r="HDT65" s="41"/>
      <c r="HDU65" s="41"/>
      <c r="HDV65" s="41"/>
      <c r="HDW65" s="41"/>
      <c r="HDX65" s="41"/>
      <c r="HDY65" s="41"/>
      <c r="HDZ65" s="41"/>
      <c r="HEA65" s="41"/>
      <c r="HEB65" s="41"/>
      <c r="HEC65" s="41"/>
      <c r="HED65" s="41"/>
      <c r="HEE65" s="41"/>
      <c r="HEF65" s="41"/>
      <c r="HEG65" s="41"/>
      <c r="HEH65" s="41"/>
      <c r="HEI65" s="41"/>
      <c r="HEJ65" s="41"/>
      <c r="HEK65" s="41"/>
      <c r="HEL65" s="41"/>
      <c r="HEM65" s="41"/>
      <c r="HEN65" s="41"/>
      <c r="HEO65" s="41"/>
      <c r="HEP65" s="41"/>
      <c r="HEQ65" s="41"/>
      <c r="HER65" s="41"/>
      <c r="HES65" s="41"/>
      <c r="HET65" s="41"/>
      <c r="HEU65" s="41"/>
      <c r="HEV65" s="41"/>
      <c r="HEW65" s="41"/>
      <c r="HEX65" s="41"/>
      <c r="HEY65" s="41"/>
      <c r="HEZ65" s="41"/>
      <c r="HFA65" s="41"/>
      <c r="HFB65" s="41"/>
      <c r="HFC65" s="41"/>
      <c r="HFD65" s="41"/>
      <c r="HFE65" s="41"/>
      <c r="HFF65" s="41"/>
      <c r="HFG65" s="41"/>
      <c r="HFH65" s="41"/>
      <c r="HFI65" s="41"/>
      <c r="HFJ65" s="41"/>
      <c r="HFK65" s="41"/>
      <c r="HFL65" s="41"/>
      <c r="HFM65" s="41"/>
      <c r="HFN65" s="41"/>
      <c r="HFO65" s="41"/>
      <c r="HFP65" s="41"/>
      <c r="HFQ65" s="41"/>
      <c r="HFR65" s="41"/>
      <c r="HFS65" s="41"/>
      <c r="HFT65" s="41"/>
      <c r="HFU65" s="41"/>
      <c r="HFV65" s="41"/>
      <c r="HFW65" s="41"/>
      <c r="HFX65" s="41"/>
      <c r="HFY65" s="41"/>
      <c r="HFZ65" s="41"/>
      <c r="HGA65" s="41"/>
      <c r="HGB65" s="41"/>
      <c r="HGC65" s="41"/>
      <c r="HGD65" s="41"/>
      <c r="HGE65" s="41"/>
      <c r="HGF65" s="41"/>
      <c r="HGG65" s="41"/>
      <c r="HGH65" s="41"/>
      <c r="HGI65" s="41"/>
      <c r="HGJ65" s="41"/>
      <c r="HGK65" s="41"/>
      <c r="HGL65" s="41"/>
      <c r="HGM65" s="41"/>
      <c r="HGN65" s="41"/>
      <c r="HGO65" s="41"/>
      <c r="HGP65" s="41"/>
      <c r="HGQ65" s="41"/>
      <c r="HGR65" s="41"/>
      <c r="HGS65" s="41"/>
      <c r="HGT65" s="41"/>
      <c r="HGU65" s="41"/>
      <c r="HGV65" s="41"/>
      <c r="HGW65" s="41"/>
      <c r="HGX65" s="41"/>
      <c r="HGY65" s="41"/>
      <c r="HGZ65" s="41"/>
      <c r="HHA65" s="41"/>
      <c r="HHB65" s="41"/>
      <c r="HHC65" s="41"/>
      <c r="HHD65" s="41"/>
      <c r="HHE65" s="41"/>
      <c r="HHF65" s="41"/>
      <c r="HHG65" s="41"/>
      <c r="HHH65" s="41"/>
      <c r="HHI65" s="41"/>
      <c r="HHJ65" s="41"/>
      <c r="HHK65" s="41"/>
      <c r="HHL65" s="41"/>
      <c r="HHM65" s="41"/>
      <c r="HHN65" s="41"/>
      <c r="HHO65" s="41"/>
      <c r="HHP65" s="41"/>
      <c r="HHQ65" s="41"/>
      <c r="HHR65" s="41"/>
      <c r="HHS65" s="41"/>
      <c r="HHT65" s="41"/>
      <c r="HHU65" s="41"/>
      <c r="HHV65" s="41"/>
      <c r="HHW65" s="41"/>
      <c r="HHX65" s="41"/>
      <c r="HHY65" s="41"/>
      <c r="HHZ65" s="41"/>
      <c r="HIA65" s="41"/>
      <c r="HIB65" s="41"/>
      <c r="HIC65" s="41"/>
      <c r="HID65" s="41"/>
      <c r="HIE65" s="41"/>
      <c r="HIF65" s="41"/>
      <c r="HIG65" s="41"/>
      <c r="HIH65" s="41"/>
      <c r="HII65" s="41"/>
      <c r="HIJ65" s="41"/>
      <c r="HIK65" s="41"/>
      <c r="HIL65" s="41"/>
      <c r="HIM65" s="41"/>
      <c r="HIN65" s="41"/>
      <c r="HIO65" s="41"/>
      <c r="HIP65" s="41"/>
      <c r="HIQ65" s="41"/>
      <c r="HIR65" s="41"/>
      <c r="HIS65" s="41"/>
      <c r="HIT65" s="41"/>
      <c r="HIU65" s="41"/>
      <c r="HIV65" s="41"/>
      <c r="HIW65" s="41"/>
      <c r="HIX65" s="41"/>
      <c r="HIY65" s="41"/>
      <c r="HIZ65" s="41"/>
      <c r="HJA65" s="41"/>
      <c r="HJB65" s="41"/>
      <c r="HJC65" s="41"/>
      <c r="HJD65" s="41"/>
      <c r="HJE65" s="41"/>
      <c r="HJF65" s="41"/>
      <c r="HJG65" s="41"/>
      <c r="HJH65" s="41"/>
      <c r="HJI65" s="41"/>
      <c r="HJJ65" s="41"/>
      <c r="HJK65" s="41"/>
      <c r="HJL65" s="41"/>
      <c r="HJM65" s="41"/>
      <c r="HJN65" s="41"/>
      <c r="HJO65" s="41"/>
      <c r="HJP65" s="41"/>
      <c r="HJQ65" s="41"/>
      <c r="HJR65" s="41"/>
      <c r="HJS65" s="41"/>
      <c r="HJT65" s="41"/>
      <c r="HJU65" s="41"/>
      <c r="HJV65" s="41"/>
      <c r="HJW65" s="41"/>
      <c r="HJX65" s="41"/>
      <c r="HJY65" s="41"/>
      <c r="HJZ65" s="41"/>
      <c r="HKA65" s="41"/>
      <c r="HKB65" s="41"/>
      <c r="HKC65" s="41"/>
      <c r="HKD65" s="41"/>
      <c r="HKE65" s="41"/>
      <c r="HKF65" s="41"/>
      <c r="HKG65" s="41"/>
      <c r="HKH65" s="41"/>
      <c r="HKI65" s="41"/>
      <c r="HKJ65" s="41"/>
      <c r="HKK65" s="41"/>
      <c r="HKL65" s="41"/>
      <c r="HKM65" s="41"/>
      <c r="HKN65" s="41"/>
      <c r="HKO65" s="41"/>
      <c r="HKP65" s="41"/>
      <c r="HKQ65" s="41"/>
      <c r="HKR65" s="41"/>
      <c r="HKS65" s="41"/>
      <c r="HKT65" s="41"/>
      <c r="HKU65" s="41"/>
      <c r="HKV65" s="41"/>
      <c r="HKW65" s="41"/>
      <c r="HKX65" s="41"/>
      <c r="HKY65" s="41"/>
      <c r="HKZ65" s="41"/>
      <c r="HLA65" s="41"/>
      <c r="HLB65" s="41"/>
      <c r="HLC65" s="41"/>
      <c r="HLD65" s="41"/>
      <c r="HLE65" s="41"/>
      <c r="HLF65" s="41"/>
      <c r="HLG65" s="41"/>
      <c r="HLH65" s="41"/>
      <c r="HLI65" s="41"/>
      <c r="HLJ65" s="41"/>
      <c r="HLK65" s="41"/>
      <c r="HLL65" s="41"/>
      <c r="HLM65" s="41"/>
      <c r="HLN65" s="41"/>
      <c r="HLO65" s="41"/>
      <c r="HLP65" s="41"/>
      <c r="HLQ65" s="41"/>
      <c r="HLR65" s="41"/>
      <c r="HLS65" s="41"/>
      <c r="HLT65" s="41"/>
      <c r="HLU65" s="41"/>
      <c r="HLV65" s="41"/>
      <c r="HLW65" s="41"/>
      <c r="HLX65" s="41"/>
      <c r="HLY65" s="41"/>
      <c r="HLZ65" s="41"/>
      <c r="HMA65" s="41"/>
      <c r="HMB65" s="41"/>
      <c r="HMC65" s="41"/>
      <c r="HMD65" s="41"/>
      <c r="HME65" s="41"/>
      <c r="HMF65" s="41"/>
      <c r="HMG65" s="41"/>
      <c r="HMH65" s="41"/>
      <c r="HMI65" s="41"/>
      <c r="HMJ65" s="41"/>
      <c r="HMK65" s="41"/>
      <c r="HML65" s="41"/>
      <c r="HMM65" s="41"/>
      <c r="HMN65" s="41"/>
      <c r="HMO65" s="41"/>
      <c r="HMP65" s="41"/>
      <c r="HMQ65" s="41"/>
      <c r="HMR65" s="41"/>
      <c r="HMS65" s="41"/>
      <c r="HMT65" s="41"/>
      <c r="HMU65" s="41"/>
      <c r="HMV65" s="41"/>
      <c r="HMW65" s="41"/>
      <c r="HMX65" s="41"/>
      <c r="HMY65" s="41"/>
      <c r="HMZ65" s="41"/>
      <c r="HNA65" s="41"/>
      <c r="HNB65" s="41"/>
      <c r="HNC65" s="41"/>
      <c r="HND65" s="41"/>
      <c r="HNE65" s="41"/>
      <c r="HNF65" s="41"/>
      <c r="HNG65" s="41"/>
      <c r="HNH65" s="41"/>
      <c r="HNI65" s="41"/>
      <c r="HNJ65" s="41"/>
      <c r="HNK65" s="41"/>
      <c r="HNL65" s="41"/>
      <c r="HNM65" s="41"/>
      <c r="HNN65" s="41"/>
      <c r="HNO65" s="41"/>
      <c r="HNP65" s="41"/>
      <c r="HNQ65" s="41"/>
      <c r="HNR65" s="41"/>
      <c r="HNS65" s="41"/>
      <c r="HNT65" s="41"/>
      <c r="HNU65" s="41"/>
      <c r="HNV65" s="41"/>
      <c r="HNW65" s="41"/>
      <c r="HNX65" s="41"/>
      <c r="HNY65" s="41"/>
      <c r="HNZ65" s="41"/>
      <c r="HOA65" s="41"/>
      <c r="HOB65" s="41"/>
      <c r="HOC65" s="41"/>
      <c r="HOD65" s="41"/>
      <c r="HOE65" s="41"/>
      <c r="HOF65" s="41"/>
      <c r="HOG65" s="41"/>
      <c r="HOH65" s="41"/>
      <c r="HOI65" s="41"/>
      <c r="HOJ65" s="41"/>
      <c r="HOK65" s="41"/>
      <c r="HOL65" s="41"/>
      <c r="HOM65" s="41"/>
      <c r="HON65" s="41"/>
      <c r="HOO65" s="41"/>
      <c r="HOP65" s="41"/>
      <c r="HOQ65" s="41"/>
      <c r="HOR65" s="41"/>
      <c r="HOS65" s="41"/>
      <c r="HOT65" s="41"/>
      <c r="HOU65" s="41"/>
      <c r="HOV65" s="41"/>
      <c r="HOW65" s="41"/>
      <c r="HOX65" s="41"/>
      <c r="HOY65" s="41"/>
      <c r="HOZ65" s="41"/>
      <c r="HPA65" s="41"/>
      <c r="HPB65" s="41"/>
      <c r="HPC65" s="41"/>
      <c r="HPD65" s="41"/>
      <c r="HPE65" s="41"/>
      <c r="HPF65" s="41"/>
      <c r="HPG65" s="41"/>
      <c r="HPH65" s="41"/>
      <c r="HPI65" s="41"/>
      <c r="HPJ65" s="41"/>
      <c r="HPK65" s="41"/>
      <c r="HPL65" s="41"/>
      <c r="HPM65" s="41"/>
      <c r="HPN65" s="41"/>
      <c r="HPO65" s="41"/>
      <c r="HPP65" s="41"/>
      <c r="HPQ65" s="41"/>
      <c r="HPR65" s="41"/>
      <c r="HPS65" s="41"/>
      <c r="HPT65" s="41"/>
      <c r="HPU65" s="41"/>
      <c r="HPV65" s="41"/>
      <c r="HPW65" s="41"/>
      <c r="HPX65" s="41"/>
      <c r="HPY65" s="41"/>
      <c r="HPZ65" s="41"/>
      <c r="HQA65" s="41"/>
      <c r="HQB65" s="41"/>
      <c r="HQC65" s="41"/>
      <c r="HQD65" s="41"/>
      <c r="HQE65" s="41"/>
      <c r="HQF65" s="41"/>
      <c r="HQG65" s="41"/>
      <c r="HQH65" s="41"/>
      <c r="HQI65" s="41"/>
      <c r="HQJ65" s="41"/>
      <c r="HQK65" s="41"/>
      <c r="HQL65" s="41"/>
      <c r="HQM65" s="41"/>
      <c r="HQN65" s="41"/>
      <c r="HQO65" s="41"/>
      <c r="HQP65" s="41"/>
      <c r="HQQ65" s="41"/>
      <c r="HQR65" s="41"/>
      <c r="HQS65" s="41"/>
      <c r="HQT65" s="41"/>
      <c r="HQU65" s="41"/>
      <c r="HQV65" s="41"/>
      <c r="HQW65" s="41"/>
      <c r="HQX65" s="41"/>
      <c r="HQY65" s="41"/>
      <c r="HQZ65" s="41"/>
      <c r="HRA65" s="41"/>
      <c r="HRB65" s="41"/>
      <c r="HRC65" s="41"/>
      <c r="HRD65" s="41"/>
      <c r="HRE65" s="41"/>
      <c r="HRF65" s="41"/>
      <c r="HRG65" s="41"/>
      <c r="HRH65" s="41"/>
      <c r="HRI65" s="41"/>
      <c r="HRJ65" s="41"/>
      <c r="HRK65" s="41"/>
      <c r="HRL65" s="41"/>
      <c r="HRM65" s="41"/>
      <c r="HRN65" s="41"/>
      <c r="HRO65" s="41"/>
      <c r="HRP65" s="41"/>
      <c r="HRQ65" s="41"/>
      <c r="HRR65" s="41"/>
      <c r="HRS65" s="41"/>
      <c r="HRT65" s="41"/>
      <c r="HRU65" s="41"/>
      <c r="HRV65" s="41"/>
      <c r="HRW65" s="41"/>
      <c r="HRX65" s="41"/>
      <c r="HRY65" s="41"/>
      <c r="HRZ65" s="41"/>
      <c r="HSA65" s="41"/>
      <c r="HSB65" s="41"/>
      <c r="HSC65" s="41"/>
      <c r="HSD65" s="41"/>
      <c r="HSE65" s="41"/>
      <c r="HSF65" s="41"/>
      <c r="HSG65" s="41"/>
      <c r="HSH65" s="41"/>
      <c r="HSI65" s="41"/>
      <c r="HSJ65" s="41"/>
      <c r="HSK65" s="41"/>
      <c r="HSL65" s="41"/>
      <c r="HSM65" s="41"/>
      <c r="HSN65" s="41"/>
      <c r="HSO65" s="41"/>
      <c r="HSP65" s="41"/>
      <c r="HSQ65" s="41"/>
      <c r="HSR65" s="41"/>
      <c r="HSS65" s="41"/>
      <c r="HST65" s="41"/>
      <c r="HSU65" s="41"/>
      <c r="HSV65" s="41"/>
      <c r="HSW65" s="41"/>
      <c r="HSX65" s="41"/>
      <c r="HSY65" s="41"/>
      <c r="HSZ65" s="41"/>
      <c r="HTA65" s="41"/>
      <c r="HTB65" s="41"/>
      <c r="HTC65" s="41"/>
      <c r="HTD65" s="41"/>
      <c r="HTE65" s="41"/>
      <c r="HTF65" s="41"/>
      <c r="HTG65" s="41"/>
      <c r="HTH65" s="41"/>
      <c r="HTI65" s="41"/>
      <c r="HTJ65" s="41"/>
      <c r="HTK65" s="41"/>
      <c r="HTL65" s="41"/>
      <c r="HTM65" s="41"/>
      <c r="HTN65" s="41"/>
      <c r="HTO65" s="41"/>
      <c r="HTP65" s="41"/>
      <c r="HTQ65" s="41"/>
      <c r="HTR65" s="41"/>
      <c r="HTS65" s="41"/>
      <c r="HTT65" s="41"/>
      <c r="HTU65" s="41"/>
      <c r="HTV65" s="41"/>
      <c r="HTW65" s="41"/>
      <c r="HTX65" s="41"/>
      <c r="HTY65" s="41"/>
      <c r="HTZ65" s="41"/>
      <c r="HUA65" s="41"/>
      <c r="HUB65" s="41"/>
      <c r="HUC65" s="41"/>
      <c r="HUD65" s="41"/>
      <c r="HUE65" s="41"/>
      <c r="HUF65" s="41"/>
      <c r="HUG65" s="41"/>
      <c r="HUH65" s="41"/>
      <c r="HUI65" s="41"/>
      <c r="HUJ65" s="41"/>
      <c r="HUK65" s="41"/>
      <c r="HUL65" s="41"/>
      <c r="HUM65" s="41"/>
      <c r="HUN65" s="41"/>
      <c r="HUO65" s="41"/>
      <c r="HUP65" s="41"/>
      <c r="HUQ65" s="41"/>
      <c r="HUR65" s="41"/>
      <c r="HUS65" s="41"/>
      <c r="HUT65" s="41"/>
      <c r="HUU65" s="41"/>
      <c r="HUV65" s="41"/>
      <c r="HUW65" s="41"/>
      <c r="HUX65" s="41"/>
      <c r="HUY65" s="41"/>
      <c r="HUZ65" s="41"/>
      <c r="HVA65" s="41"/>
      <c r="HVB65" s="41"/>
      <c r="HVC65" s="41"/>
      <c r="HVD65" s="41"/>
      <c r="HVE65" s="41"/>
      <c r="HVF65" s="41"/>
      <c r="HVG65" s="41"/>
      <c r="HVH65" s="41"/>
      <c r="HVI65" s="41"/>
      <c r="HVJ65" s="41"/>
      <c r="HVK65" s="41"/>
      <c r="HVL65" s="41"/>
      <c r="HVM65" s="41"/>
      <c r="HVN65" s="41"/>
      <c r="HVO65" s="41"/>
      <c r="HVP65" s="41"/>
      <c r="HVQ65" s="41"/>
      <c r="HVR65" s="41"/>
      <c r="HVS65" s="41"/>
      <c r="HVT65" s="41"/>
      <c r="HVU65" s="41"/>
      <c r="HVV65" s="41"/>
      <c r="HVW65" s="41"/>
      <c r="HVX65" s="41"/>
      <c r="HVY65" s="41"/>
      <c r="HVZ65" s="41"/>
      <c r="HWA65" s="41"/>
      <c r="HWB65" s="41"/>
      <c r="HWC65" s="41"/>
      <c r="HWD65" s="41"/>
      <c r="HWE65" s="41"/>
      <c r="HWF65" s="41"/>
      <c r="HWG65" s="41"/>
      <c r="HWH65" s="41"/>
      <c r="HWI65" s="41"/>
      <c r="HWJ65" s="41"/>
      <c r="HWK65" s="41"/>
      <c r="HWL65" s="41"/>
      <c r="HWM65" s="41"/>
      <c r="HWN65" s="41"/>
      <c r="HWO65" s="41"/>
      <c r="HWP65" s="41"/>
      <c r="HWQ65" s="41"/>
      <c r="HWR65" s="41"/>
      <c r="HWS65" s="41"/>
      <c r="HWT65" s="41"/>
      <c r="HWU65" s="41"/>
      <c r="HWV65" s="41"/>
      <c r="HWW65" s="41"/>
      <c r="HWX65" s="41"/>
      <c r="HWY65" s="41"/>
      <c r="HWZ65" s="41"/>
      <c r="HXA65" s="41"/>
      <c r="HXB65" s="41"/>
      <c r="HXC65" s="41"/>
      <c r="HXD65" s="41"/>
      <c r="HXE65" s="41"/>
      <c r="HXF65" s="41"/>
      <c r="HXG65" s="41"/>
      <c r="HXH65" s="41"/>
      <c r="HXI65" s="41"/>
      <c r="HXJ65" s="41"/>
      <c r="HXK65" s="41"/>
      <c r="HXL65" s="41"/>
      <c r="HXM65" s="41"/>
      <c r="HXN65" s="41"/>
      <c r="HXO65" s="41"/>
      <c r="HXP65" s="41"/>
      <c r="HXQ65" s="41"/>
      <c r="HXR65" s="41"/>
      <c r="HXS65" s="41"/>
      <c r="HXT65" s="41"/>
      <c r="HXU65" s="41"/>
      <c r="HXV65" s="41"/>
      <c r="HXW65" s="41"/>
      <c r="HXX65" s="41"/>
      <c r="HXY65" s="41"/>
      <c r="HXZ65" s="41"/>
      <c r="HYA65" s="41"/>
      <c r="HYB65" s="41"/>
      <c r="HYC65" s="41"/>
      <c r="HYD65" s="41"/>
      <c r="HYE65" s="41"/>
      <c r="HYF65" s="41"/>
      <c r="HYG65" s="41"/>
      <c r="HYH65" s="41"/>
      <c r="HYI65" s="41"/>
      <c r="HYJ65" s="41"/>
      <c r="HYK65" s="41"/>
      <c r="HYL65" s="41"/>
      <c r="HYM65" s="41"/>
      <c r="HYN65" s="41"/>
      <c r="HYO65" s="41"/>
      <c r="HYP65" s="41"/>
      <c r="HYQ65" s="41"/>
      <c r="HYR65" s="41"/>
      <c r="HYS65" s="41"/>
      <c r="HYT65" s="41"/>
      <c r="HYU65" s="41"/>
      <c r="HYV65" s="41"/>
      <c r="HYW65" s="41"/>
      <c r="HYX65" s="41"/>
      <c r="HYY65" s="41"/>
      <c r="HYZ65" s="41"/>
      <c r="HZA65" s="41"/>
      <c r="HZB65" s="41"/>
      <c r="HZC65" s="41"/>
      <c r="HZD65" s="41"/>
      <c r="HZE65" s="41"/>
      <c r="HZF65" s="41"/>
      <c r="HZG65" s="41"/>
      <c r="HZH65" s="41"/>
      <c r="HZI65" s="41"/>
      <c r="HZJ65" s="41"/>
      <c r="HZK65" s="41"/>
      <c r="HZL65" s="41"/>
      <c r="HZM65" s="41"/>
      <c r="HZN65" s="41"/>
      <c r="HZO65" s="41"/>
      <c r="HZP65" s="41"/>
      <c r="HZQ65" s="41"/>
      <c r="HZR65" s="41"/>
      <c r="HZS65" s="41"/>
      <c r="HZT65" s="41"/>
      <c r="HZU65" s="41"/>
      <c r="HZV65" s="41"/>
      <c r="HZW65" s="41"/>
      <c r="HZX65" s="41"/>
      <c r="HZY65" s="41"/>
      <c r="HZZ65" s="41"/>
      <c r="IAA65" s="41"/>
      <c r="IAB65" s="41"/>
      <c r="IAC65" s="41"/>
      <c r="IAD65" s="41"/>
      <c r="IAE65" s="41"/>
      <c r="IAF65" s="41"/>
      <c r="IAG65" s="41"/>
      <c r="IAH65" s="41"/>
      <c r="IAI65" s="41"/>
      <c r="IAJ65" s="41"/>
      <c r="IAK65" s="41"/>
      <c r="IAL65" s="41"/>
      <c r="IAM65" s="41"/>
      <c r="IAN65" s="41"/>
      <c r="IAO65" s="41"/>
      <c r="IAP65" s="41"/>
      <c r="IAQ65" s="41"/>
      <c r="IAR65" s="41"/>
      <c r="IAS65" s="41"/>
      <c r="IAT65" s="41"/>
      <c r="IAU65" s="41"/>
      <c r="IAV65" s="41"/>
      <c r="IAW65" s="41"/>
      <c r="IAX65" s="41"/>
      <c r="IAY65" s="41"/>
      <c r="IAZ65" s="41"/>
      <c r="IBA65" s="41"/>
      <c r="IBB65" s="41"/>
      <c r="IBC65" s="41"/>
      <c r="IBD65" s="41"/>
      <c r="IBE65" s="41"/>
      <c r="IBF65" s="41"/>
      <c r="IBG65" s="41"/>
      <c r="IBH65" s="41"/>
      <c r="IBI65" s="41"/>
      <c r="IBJ65" s="41"/>
      <c r="IBK65" s="41"/>
      <c r="IBL65" s="41"/>
      <c r="IBM65" s="41"/>
      <c r="IBN65" s="41"/>
      <c r="IBO65" s="41"/>
      <c r="IBP65" s="41"/>
      <c r="IBQ65" s="41"/>
      <c r="IBR65" s="41"/>
      <c r="IBS65" s="41"/>
      <c r="IBT65" s="41"/>
      <c r="IBU65" s="41"/>
      <c r="IBV65" s="41"/>
      <c r="IBW65" s="41"/>
      <c r="IBX65" s="41"/>
      <c r="IBY65" s="41"/>
      <c r="IBZ65" s="41"/>
      <c r="ICA65" s="41"/>
      <c r="ICB65" s="41"/>
      <c r="ICC65" s="41"/>
      <c r="ICD65" s="41"/>
      <c r="ICE65" s="41"/>
      <c r="ICF65" s="41"/>
      <c r="ICG65" s="41"/>
      <c r="ICH65" s="41"/>
      <c r="ICI65" s="41"/>
      <c r="ICJ65" s="41"/>
      <c r="ICK65" s="41"/>
      <c r="ICL65" s="41"/>
      <c r="ICM65" s="41"/>
      <c r="ICN65" s="41"/>
      <c r="ICO65" s="41"/>
      <c r="ICP65" s="41"/>
      <c r="ICQ65" s="41"/>
      <c r="ICR65" s="41"/>
      <c r="ICS65" s="41"/>
      <c r="ICT65" s="41"/>
      <c r="ICU65" s="41"/>
      <c r="ICV65" s="41"/>
      <c r="ICW65" s="41"/>
      <c r="ICX65" s="41"/>
      <c r="ICY65" s="41"/>
      <c r="ICZ65" s="41"/>
      <c r="IDA65" s="41"/>
      <c r="IDB65" s="41"/>
      <c r="IDC65" s="41"/>
      <c r="IDD65" s="41"/>
      <c r="IDE65" s="41"/>
      <c r="IDF65" s="41"/>
      <c r="IDG65" s="41"/>
      <c r="IDH65" s="41"/>
      <c r="IDI65" s="41"/>
      <c r="IDJ65" s="41"/>
      <c r="IDK65" s="41"/>
      <c r="IDL65" s="41"/>
      <c r="IDM65" s="41"/>
      <c r="IDN65" s="41"/>
      <c r="IDO65" s="41"/>
      <c r="IDP65" s="41"/>
      <c r="IDQ65" s="41"/>
      <c r="IDR65" s="41"/>
      <c r="IDS65" s="41"/>
      <c r="IDT65" s="41"/>
      <c r="IDU65" s="41"/>
      <c r="IDV65" s="41"/>
      <c r="IDW65" s="41"/>
      <c r="IDX65" s="41"/>
      <c r="IDY65" s="41"/>
      <c r="IDZ65" s="41"/>
      <c r="IEA65" s="41"/>
      <c r="IEB65" s="41"/>
      <c r="IEC65" s="41"/>
      <c r="IED65" s="41"/>
      <c r="IEE65" s="41"/>
      <c r="IEF65" s="41"/>
      <c r="IEG65" s="41"/>
      <c r="IEH65" s="41"/>
      <c r="IEI65" s="41"/>
      <c r="IEJ65" s="41"/>
      <c r="IEK65" s="41"/>
      <c r="IEL65" s="41"/>
      <c r="IEM65" s="41"/>
      <c r="IEN65" s="41"/>
      <c r="IEO65" s="41"/>
      <c r="IEP65" s="41"/>
      <c r="IEQ65" s="41"/>
      <c r="IER65" s="41"/>
      <c r="IES65" s="41"/>
      <c r="IET65" s="41"/>
      <c r="IEU65" s="41"/>
      <c r="IEV65" s="41"/>
      <c r="IEW65" s="41"/>
      <c r="IEX65" s="41"/>
      <c r="IEY65" s="41"/>
      <c r="IEZ65" s="41"/>
      <c r="IFA65" s="41"/>
      <c r="IFB65" s="41"/>
      <c r="IFC65" s="41"/>
      <c r="IFD65" s="41"/>
      <c r="IFE65" s="41"/>
      <c r="IFF65" s="41"/>
      <c r="IFG65" s="41"/>
      <c r="IFH65" s="41"/>
      <c r="IFI65" s="41"/>
      <c r="IFJ65" s="41"/>
      <c r="IFK65" s="41"/>
      <c r="IFL65" s="41"/>
      <c r="IFM65" s="41"/>
      <c r="IFN65" s="41"/>
      <c r="IFO65" s="41"/>
      <c r="IFP65" s="41"/>
      <c r="IFQ65" s="41"/>
      <c r="IFR65" s="41"/>
      <c r="IFS65" s="41"/>
      <c r="IFT65" s="41"/>
      <c r="IFU65" s="41"/>
      <c r="IFV65" s="41"/>
      <c r="IFW65" s="41"/>
      <c r="IFX65" s="41"/>
      <c r="IFY65" s="41"/>
      <c r="IFZ65" s="41"/>
      <c r="IGA65" s="41"/>
      <c r="IGB65" s="41"/>
      <c r="IGC65" s="41"/>
      <c r="IGD65" s="41"/>
      <c r="IGE65" s="41"/>
      <c r="IGF65" s="41"/>
      <c r="IGG65" s="41"/>
      <c r="IGH65" s="41"/>
      <c r="IGI65" s="41"/>
      <c r="IGJ65" s="41"/>
      <c r="IGK65" s="41"/>
      <c r="IGL65" s="41"/>
      <c r="IGM65" s="41"/>
      <c r="IGN65" s="41"/>
      <c r="IGO65" s="41"/>
      <c r="IGP65" s="41"/>
      <c r="IGQ65" s="41"/>
      <c r="IGR65" s="41"/>
      <c r="IGS65" s="41"/>
      <c r="IGT65" s="41"/>
      <c r="IGU65" s="41"/>
      <c r="IGV65" s="41"/>
      <c r="IGW65" s="41"/>
      <c r="IGX65" s="41"/>
      <c r="IGY65" s="41"/>
      <c r="IGZ65" s="41"/>
      <c r="IHA65" s="41"/>
      <c r="IHB65" s="41"/>
      <c r="IHC65" s="41"/>
      <c r="IHD65" s="41"/>
      <c r="IHE65" s="41"/>
      <c r="IHF65" s="41"/>
      <c r="IHG65" s="41"/>
      <c r="IHH65" s="41"/>
      <c r="IHI65" s="41"/>
      <c r="IHJ65" s="41"/>
      <c r="IHK65" s="41"/>
      <c r="IHL65" s="41"/>
      <c r="IHM65" s="41"/>
      <c r="IHN65" s="41"/>
      <c r="IHO65" s="41"/>
      <c r="IHP65" s="41"/>
      <c r="IHQ65" s="41"/>
      <c r="IHR65" s="41"/>
      <c r="IHS65" s="41"/>
      <c r="IHT65" s="41"/>
      <c r="IHU65" s="41"/>
      <c r="IHV65" s="41"/>
      <c r="IHW65" s="41"/>
      <c r="IHX65" s="41"/>
      <c r="IHY65" s="41"/>
      <c r="IHZ65" s="41"/>
      <c r="IIA65" s="41"/>
      <c r="IIB65" s="41"/>
      <c r="IIC65" s="41"/>
      <c r="IID65" s="41"/>
      <c r="IIE65" s="41"/>
      <c r="IIF65" s="41"/>
      <c r="IIG65" s="41"/>
      <c r="IIH65" s="41"/>
      <c r="III65" s="41"/>
      <c r="IIJ65" s="41"/>
      <c r="IIK65" s="41"/>
      <c r="IIL65" s="41"/>
      <c r="IIM65" s="41"/>
      <c r="IIN65" s="41"/>
      <c r="IIO65" s="41"/>
      <c r="IIP65" s="41"/>
      <c r="IIQ65" s="41"/>
      <c r="IIR65" s="41"/>
      <c r="IIS65" s="41"/>
      <c r="IIT65" s="41"/>
      <c r="IIU65" s="41"/>
      <c r="IIV65" s="41"/>
      <c r="IIW65" s="41"/>
      <c r="IIX65" s="41"/>
      <c r="IIY65" s="41"/>
      <c r="IIZ65" s="41"/>
      <c r="IJA65" s="41"/>
      <c r="IJB65" s="41"/>
      <c r="IJC65" s="41"/>
      <c r="IJD65" s="41"/>
      <c r="IJE65" s="41"/>
      <c r="IJF65" s="41"/>
      <c r="IJG65" s="41"/>
      <c r="IJH65" s="41"/>
      <c r="IJI65" s="41"/>
      <c r="IJJ65" s="41"/>
      <c r="IJK65" s="41"/>
      <c r="IJL65" s="41"/>
      <c r="IJM65" s="41"/>
      <c r="IJN65" s="41"/>
      <c r="IJO65" s="41"/>
      <c r="IJP65" s="41"/>
      <c r="IJQ65" s="41"/>
      <c r="IJR65" s="41"/>
      <c r="IJS65" s="41"/>
      <c r="IJT65" s="41"/>
      <c r="IJU65" s="41"/>
      <c r="IJV65" s="41"/>
      <c r="IJW65" s="41"/>
      <c r="IJX65" s="41"/>
      <c r="IJY65" s="41"/>
      <c r="IJZ65" s="41"/>
      <c r="IKA65" s="41"/>
      <c r="IKB65" s="41"/>
      <c r="IKC65" s="41"/>
      <c r="IKD65" s="41"/>
      <c r="IKE65" s="41"/>
      <c r="IKF65" s="41"/>
      <c r="IKG65" s="41"/>
      <c r="IKH65" s="41"/>
      <c r="IKI65" s="41"/>
      <c r="IKJ65" s="41"/>
      <c r="IKK65" s="41"/>
      <c r="IKL65" s="41"/>
      <c r="IKM65" s="41"/>
      <c r="IKN65" s="41"/>
      <c r="IKO65" s="41"/>
      <c r="IKP65" s="41"/>
      <c r="IKQ65" s="41"/>
      <c r="IKR65" s="41"/>
      <c r="IKS65" s="41"/>
      <c r="IKT65" s="41"/>
      <c r="IKU65" s="41"/>
      <c r="IKV65" s="41"/>
      <c r="IKW65" s="41"/>
      <c r="IKX65" s="41"/>
      <c r="IKY65" s="41"/>
      <c r="IKZ65" s="41"/>
      <c r="ILA65" s="41"/>
      <c r="ILB65" s="41"/>
      <c r="ILC65" s="41"/>
      <c r="ILD65" s="41"/>
      <c r="ILE65" s="41"/>
      <c r="ILF65" s="41"/>
      <c r="ILG65" s="41"/>
      <c r="ILH65" s="41"/>
      <c r="ILI65" s="41"/>
      <c r="ILJ65" s="41"/>
      <c r="ILK65" s="41"/>
      <c r="ILL65" s="41"/>
      <c r="ILM65" s="41"/>
      <c r="ILN65" s="41"/>
      <c r="ILO65" s="41"/>
      <c r="ILP65" s="41"/>
      <c r="ILQ65" s="41"/>
      <c r="ILR65" s="41"/>
      <c r="ILS65" s="41"/>
      <c r="ILT65" s="41"/>
      <c r="ILU65" s="41"/>
      <c r="ILV65" s="41"/>
      <c r="ILW65" s="41"/>
      <c r="ILX65" s="41"/>
      <c r="ILY65" s="41"/>
      <c r="ILZ65" s="41"/>
      <c r="IMA65" s="41"/>
      <c r="IMB65" s="41"/>
      <c r="IMC65" s="41"/>
      <c r="IMD65" s="41"/>
      <c r="IME65" s="41"/>
      <c r="IMF65" s="41"/>
      <c r="IMG65" s="41"/>
      <c r="IMH65" s="41"/>
      <c r="IMI65" s="41"/>
      <c r="IMJ65" s="41"/>
      <c r="IMK65" s="41"/>
      <c r="IML65" s="41"/>
      <c r="IMM65" s="41"/>
      <c r="IMN65" s="41"/>
      <c r="IMO65" s="41"/>
      <c r="IMP65" s="41"/>
      <c r="IMQ65" s="41"/>
      <c r="IMR65" s="41"/>
      <c r="IMS65" s="41"/>
      <c r="IMT65" s="41"/>
      <c r="IMU65" s="41"/>
      <c r="IMV65" s="41"/>
      <c r="IMW65" s="41"/>
      <c r="IMX65" s="41"/>
      <c r="IMY65" s="41"/>
      <c r="IMZ65" s="41"/>
      <c r="INA65" s="41"/>
      <c r="INB65" s="41"/>
      <c r="INC65" s="41"/>
      <c r="IND65" s="41"/>
      <c r="INE65" s="41"/>
      <c r="INF65" s="41"/>
      <c r="ING65" s="41"/>
      <c r="INH65" s="41"/>
      <c r="INI65" s="41"/>
      <c r="INJ65" s="41"/>
      <c r="INK65" s="41"/>
      <c r="INL65" s="41"/>
      <c r="INM65" s="41"/>
      <c r="INN65" s="41"/>
      <c r="INO65" s="41"/>
      <c r="INP65" s="41"/>
      <c r="INQ65" s="41"/>
      <c r="INR65" s="41"/>
      <c r="INS65" s="41"/>
      <c r="INT65" s="41"/>
      <c r="INU65" s="41"/>
      <c r="INV65" s="41"/>
      <c r="INW65" s="41"/>
      <c r="INX65" s="41"/>
      <c r="INY65" s="41"/>
      <c r="INZ65" s="41"/>
      <c r="IOA65" s="41"/>
      <c r="IOB65" s="41"/>
      <c r="IOC65" s="41"/>
      <c r="IOD65" s="41"/>
      <c r="IOE65" s="41"/>
      <c r="IOF65" s="41"/>
      <c r="IOG65" s="41"/>
      <c r="IOH65" s="41"/>
      <c r="IOI65" s="41"/>
      <c r="IOJ65" s="41"/>
      <c r="IOK65" s="41"/>
      <c r="IOL65" s="41"/>
      <c r="IOM65" s="41"/>
      <c r="ION65" s="41"/>
      <c r="IOO65" s="41"/>
      <c r="IOP65" s="41"/>
      <c r="IOQ65" s="41"/>
      <c r="IOR65" s="41"/>
      <c r="IOS65" s="41"/>
      <c r="IOT65" s="41"/>
      <c r="IOU65" s="41"/>
      <c r="IOV65" s="41"/>
      <c r="IOW65" s="41"/>
      <c r="IOX65" s="41"/>
      <c r="IOY65" s="41"/>
      <c r="IOZ65" s="41"/>
      <c r="IPA65" s="41"/>
      <c r="IPB65" s="41"/>
      <c r="IPC65" s="41"/>
      <c r="IPD65" s="41"/>
      <c r="IPE65" s="41"/>
      <c r="IPF65" s="41"/>
      <c r="IPG65" s="41"/>
      <c r="IPH65" s="41"/>
      <c r="IPI65" s="41"/>
      <c r="IPJ65" s="41"/>
      <c r="IPK65" s="41"/>
      <c r="IPL65" s="41"/>
      <c r="IPM65" s="41"/>
      <c r="IPN65" s="41"/>
      <c r="IPO65" s="41"/>
      <c r="IPP65" s="41"/>
      <c r="IPQ65" s="41"/>
      <c r="IPR65" s="41"/>
      <c r="IPS65" s="41"/>
      <c r="IPT65" s="41"/>
      <c r="IPU65" s="41"/>
      <c r="IPV65" s="41"/>
      <c r="IPW65" s="41"/>
      <c r="IPX65" s="41"/>
      <c r="IPY65" s="41"/>
      <c r="IPZ65" s="41"/>
      <c r="IQA65" s="41"/>
      <c r="IQB65" s="41"/>
      <c r="IQC65" s="41"/>
      <c r="IQD65" s="41"/>
      <c r="IQE65" s="41"/>
      <c r="IQF65" s="41"/>
      <c r="IQG65" s="41"/>
      <c r="IQH65" s="41"/>
      <c r="IQI65" s="41"/>
      <c r="IQJ65" s="41"/>
      <c r="IQK65" s="41"/>
      <c r="IQL65" s="41"/>
      <c r="IQM65" s="41"/>
      <c r="IQN65" s="41"/>
      <c r="IQO65" s="41"/>
      <c r="IQP65" s="41"/>
      <c r="IQQ65" s="41"/>
      <c r="IQR65" s="41"/>
      <c r="IQS65" s="41"/>
      <c r="IQT65" s="41"/>
      <c r="IQU65" s="41"/>
      <c r="IQV65" s="41"/>
      <c r="IQW65" s="41"/>
      <c r="IQX65" s="41"/>
      <c r="IQY65" s="41"/>
      <c r="IQZ65" s="41"/>
      <c r="IRA65" s="41"/>
      <c r="IRB65" s="41"/>
      <c r="IRC65" s="41"/>
      <c r="IRD65" s="41"/>
      <c r="IRE65" s="41"/>
      <c r="IRF65" s="41"/>
      <c r="IRG65" s="41"/>
      <c r="IRH65" s="41"/>
      <c r="IRI65" s="41"/>
      <c r="IRJ65" s="41"/>
      <c r="IRK65" s="41"/>
      <c r="IRL65" s="41"/>
      <c r="IRM65" s="41"/>
      <c r="IRN65" s="41"/>
      <c r="IRO65" s="41"/>
      <c r="IRP65" s="41"/>
      <c r="IRQ65" s="41"/>
      <c r="IRR65" s="41"/>
      <c r="IRS65" s="41"/>
      <c r="IRT65" s="41"/>
      <c r="IRU65" s="41"/>
      <c r="IRV65" s="41"/>
      <c r="IRW65" s="41"/>
      <c r="IRX65" s="41"/>
      <c r="IRY65" s="41"/>
      <c r="IRZ65" s="41"/>
      <c r="ISA65" s="41"/>
      <c r="ISB65" s="41"/>
      <c r="ISC65" s="41"/>
      <c r="ISD65" s="41"/>
      <c r="ISE65" s="41"/>
      <c r="ISF65" s="41"/>
      <c r="ISG65" s="41"/>
      <c r="ISH65" s="41"/>
      <c r="ISI65" s="41"/>
      <c r="ISJ65" s="41"/>
      <c r="ISK65" s="41"/>
      <c r="ISL65" s="41"/>
      <c r="ISM65" s="41"/>
      <c r="ISN65" s="41"/>
      <c r="ISO65" s="41"/>
      <c r="ISP65" s="41"/>
      <c r="ISQ65" s="41"/>
      <c r="ISR65" s="41"/>
      <c r="ISS65" s="41"/>
      <c r="IST65" s="41"/>
      <c r="ISU65" s="41"/>
      <c r="ISV65" s="41"/>
      <c r="ISW65" s="41"/>
      <c r="ISX65" s="41"/>
      <c r="ISY65" s="41"/>
      <c r="ISZ65" s="41"/>
      <c r="ITA65" s="41"/>
      <c r="ITB65" s="41"/>
      <c r="ITC65" s="41"/>
      <c r="ITD65" s="41"/>
      <c r="ITE65" s="41"/>
      <c r="ITF65" s="41"/>
      <c r="ITG65" s="41"/>
      <c r="ITH65" s="41"/>
      <c r="ITI65" s="41"/>
      <c r="ITJ65" s="41"/>
      <c r="ITK65" s="41"/>
      <c r="ITL65" s="41"/>
      <c r="ITM65" s="41"/>
      <c r="ITN65" s="41"/>
      <c r="ITO65" s="41"/>
      <c r="ITP65" s="41"/>
      <c r="ITQ65" s="41"/>
      <c r="ITR65" s="41"/>
      <c r="ITS65" s="41"/>
      <c r="ITT65" s="41"/>
      <c r="ITU65" s="41"/>
      <c r="ITV65" s="41"/>
      <c r="ITW65" s="41"/>
      <c r="ITX65" s="41"/>
      <c r="ITY65" s="41"/>
      <c r="ITZ65" s="41"/>
      <c r="IUA65" s="41"/>
      <c r="IUB65" s="41"/>
      <c r="IUC65" s="41"/>
      <c r="IUD65" s="41"/>
      <c r="IUE65" s="41"/>
      <c r="IUF65" s="41"/>
      <c r="IUG65" s="41"/>
      <c r="IUH65" s="41"/>
      <c r="IUI65" s="41"/>
      <c r="IUJ65" s="41"/>
      <c r="IUK65" s="41"/>
      <c r="IUL65" s="41"/>
      <c r="IUM65" s="41"/>
      <c r="IUN65" s="41"/>
      <c r="IUO65" s="41"/>
      <c r="IUP65" s="41"/>
      <c r="IUQ65" s="41"/>
      <c r="IUR65" s="41"/>
      <c r="IUS65" s="41"/>
      <c r="IUT65" s="41"/>
      <c r="IUU65" s="41"/>
      <c r="IUV65" s="41"/>
      <c r="IUW65" s="41"/>
      <c r="IUX65" s="41"/>
      <c r="IUY65" s="41"/>
      <c r="IUZ65" s="41"/>
      <c r="IVA65" s="41"/>
      <c r="IVB65" s="41"/>
      <c r="IVC65" s="41"/>
      <c r="IVD65" s="41"/>
      <c r="IVE65" s="41"/>
      <c r="IVF65" s="41"/>
      <c r="IVG65" s="41"/>
      <c r="IVH65" s="41"/>
      <c r="IVI65" s="41"/>
      <c r="IVJ65" s="41"/>
      <c r="IVK65" s="41"/>
      <c r="IVL65" s="41"/>
      <c r="IVM65" s="41"/>
      <c r="IVN65" s="41"/>
      <c r="IVO65" s="41"/>
      <c r="IVP65" s="41"/>
      <c r="IVQ65" s="41"/>
      <c r="IVR65" s="41"/>
      <c r="IVS65" s="41"/>
      <c r="IVT65" s="41"/>
      <c r="IVU65" s="41"/>
      <c r="IVV65" s="41"/>
      <c r="IVW65" s="41"/>
      <c r="IVX65" s="41"/>
      <c r="IVY65" s="41"/>
      <c r="IVZ65" s="41"/>
      <c r="IWA65" s="41"/>
      <c r="IWB65" s="41"/>
      <c r="IWC65" s="41"/>
      <c r="IWD65" s="41"/>
      <c r="IWE65" s="41"/>
      <c r="IWF65" s="41"/>
      <c r="IWG65" s="41"/>
      <c r="IWH65" s="41"/>
      <c r="IWI65" s="41"/>
      <c r="IWJ65" s="41"/>
      <c r="IWK65" s="41"/>
      <c r="IWL65" s="41"/>
      <c r="IWM65" s="41"/>
      <c r="IWN65" s="41"/>
      <c r="IWO65" s="41"/>
      <c r="IWP65" s="41"/>
      <c r="IWQ65" s="41"/>
      <c r="IWR65" s="41"/>
      <c r="IWS65" s="41"/>
      <c r="IWT65" s="41"/>
      <c r="IWU65" s="41"/>
      <c r="IWV65" s="41"/>
      <c r="IWW65" s="41"/>
      <c r="IWX65" s="41"/>
      <c r="IWY65" s="41"/>
      <c r="IWZ65" s="41"/>
      <c r="IXA65" s="41"/>
      <c r="IXB65" s="41"/>
      <c r="IXC65" s="41"/>
      <c r="IXD65" s="41"/>
      <c r="IXE65" s="41"/>
      <c r="IXF65" s="41"/>
      <c r="IXG65" s="41"/>
      <c r="IXH65" s="41"/>
      <c r="IXI65" s="41"/>
      <c r="IXJ65" s="41"/>
      <c r="IXK65" s="41"/>
      <c r="IXL65" s="41"/>
      <c r="IXM65" s="41"/>
      <c r="IXN65" s="41"/>
      <c r="IXO65" s="41"/>
      <c r="IXP65" s="41"/>
      <c r="IXQ65" s="41"/>
      <c r="IXR65" s="41"/>
      <c r="IXS65" s="41"/>
      <c r="IXT65" s="41"/>
      <c r="IXU65" s="41"/>
      <c r="IXV65" s="41"/>
      <c r="IXW65" s="41"/>
      <c r="IXX65" s="41"/>
      <c r="IXY65" s="41"/>
      <c r="IXZ65" s="41"/>
      <c r="IYA65" s="41"/>
      <c r="IYB65" s="41"/>
      <c r="IYC65" s="41"/>
      <c r="IYD65" s="41"/>
      <c r="IYE65" s="41"/>
      <c r="IYF65" s="41"/>
      <c r="IYG65" s="41"/>
      <c r="IYH65" s="41"/>
      <c r="IYI65" s="41"/>
      <c r="IYJ65" s="41"/>
      <c r="IYK65" s="41"/>
      <c r="IYL65" s="41"/>
      <c r="IYM65" s="41"/>
      <c r="IYN65" s="41"/>
      <c r="IYO65" s="41"/>
      <c r="IYP65" s="41"/>
      <c r="IYQ65" s="41"/>
      <c r="IYR65" s="41"/>
      <c r="IYS65" s="41"/>
      <c r="IYT65" s="41"/>
      <c r="IYU65" s="41"/>
      <c r="IYV65" s="41"/>
      <c r="IYW65" s="41"/>
      <c r="IYX65" s="41"/>
      <c r="IYY65" s="41"/>
      <c r="IYZ65" s="41"/>
      <c r="IZA65" s="41"/>
      <c r="IZB65" s="41"/>
      <c r="IZC65" s="41"/>
      <c r="IZD65" s="41"/>
      <c r="IZE65" s="41"/>
      <c r="IZF65" s="41"/>
      <c r="IZG65" s="41"/>
      <c r="IZH65" s="41"/>
      <c r="IZI65" s="41"/>
      <c r="IZJ65" s="41"/>
      <c r="IZK65" s="41"/>
      <c r="IZL65" s="41"/>
      <c r="IZM65" s="41"/>
      <c r="IZN65" s="41"/>
      <c r="IZO65" s="41"/>
      <c r="IZP65" s="41"/>
      <c r="IZQ65" s="41"/>
      <c r="IZR65" s="41"/>
      <c r="IZS65" s="41"/>
      <c r="IZT65" s="41"/>
      <c r="IZU65" s="41"/>
      <c r="IZV65" s="41"/>
      <c r="IZW65" s="41"/>
      <c r="IZX65" s="41"/>
      <c r="IZY65" s="41"/>
      <c r="IZZ65" s="41"/>
      <c r="JAA65" s="41"/>
      <c r="JAB65" s="41"/>
      <c r="JAC65" s="41"/>
      <c r="JAD65" s="41"/>
      <c r="JAE65" s="41"/>
      <c r="JAF65" s="41"/>
      <c r="JAG65" s="41"/>
      <c r="JAH65" s="41"/>
      <c r="JAI65" s="41"/>
      <c r="JAJ65" s="41"/>
      <c r="JAK65" s="41"/>
      <c r="JAL65" s="41"/>
      <c r="JAM65" s="41"/>
      <c r="JAN65" s="41"/>
      <c r="JAO65" s="41"/>
      <c r="JAP65" s="41"/>
      <c r="JAQ65" s="41"/>
      <c r="JAR65" s="41"/>
      <c r="JAS65" s="41"/>
      <c r="JAT65" s="41"/>
      <c r="JAU65" s="41"/>
      <c r="JAV65" s="41"/>
      <c r="JAW65" s="41"/>
      <c r="JAX65" s="41"/>
      <c r="JAY65" s="41"/>
      <c r="JAZ65" s="41"/>
      <c r="JBA65" s="41"/>
      <c r="JBB65" s="41"/>
      <c r="JBC65" s="41"/>
      <c r="JBD65" s="41"/>
      <c r="JBE65" s="41"/>
      <c r="JBF65" s="41"/>
      <c r="JBG65" s="41"/>
      <c r="JBH65" s="41"/>
      <c r="JBI65" s="41"/>
      <c r="JBJ65" s="41"/>
      <c r="JBK65" s="41"/>
      <c r="JBL65" s="41"/>
      <c r="JBM65" s="41"/>
      <c r="JBN65" s="41"/>
      <c r="JBO65" s="41"/>
      <c r="JBP65" s="41"/>
      <c r="JBQ65" s="41"/>
      <c r="JBR65" s="41"/>
      <c r="JBS65" s="41"/>
      <c r="JBT65" s="41"/>
      <c r="JBU65" s="41"/>
      <c r="JBV65" s="41"/>
      <c r="JBW65" s="41"/>
      <c r="JBX65" s="41"/>
      <c r="JBY65" s="41"/>
      <c r="JBZ65" s="41"/>
      <c r="JCA65" s="41"/>
      <c r="JCB65" s="41"/>
      <c r="JCC65" s="41"/>
      <c r="JCD65" s="41"/>
      <c r="JCE65" s="41"/>
      <c r="JCF65" s="41"/>
      <c r="JCG65" s="41"/>
      <c r="JCH65" s="41"/>
      <c r="JCI65" s="41"/>
      <c r="JCJ65" s="41"/>
      <c r="JCK65" s="41"/>
      <c r="JCL65" s="41"/>
      <c r="JCM65" s="41"/>
      <c r="JCN65" s="41"/>
      <c r="JCO65" s="41"/>
      <c r="JCP65" s="41"/>
      <c r="JCQ65" s="41"/>
      <c r="JCR65" s="41"/>
      <c r="JCS65" s="41"/>
      <c r="JCT65" s="41"/>
      <c r="JCU65" s="41"/>
      <c r="JCV65" s="41"/>
      <c r="JCW65" s="41"/>
      <c r="JCX65" s="41"/>
      <c r="JCY65" s="41"/>
      <c r="JCZ65" s="41"/>
      <c r="JDA65" s="41"/>
      <c r="JDB65" s="41"/>
      <c r="JDC65" s="41"/>
      <c r="JDD65" s="41"/>
      <c r="JDE65" s="41"/>
      <c r="JDF65" s="41"/>
      <c r="JDG65" s="41"/>
      <c r="JDH65" s="41"/>
      <c r="JDI65" s="41"/>
      <c r="JDJ65" s="41"/>
      <c r="JDK65" s="41"/>
      <c r="JDL65" s="41"/>
      <c r="JDM65" s="41"/>
      <c r="JDN65" s="41"/>
      <c r="JDO65" s="41"/>
      <c r="JDP65" s="41"/>
      <c r="JDQ65" s="41"/>
      <c r="JDR65" s="41"/>
      <c r="JDS65" s="41"/>
      <c r="JDT65" s="41"/>
      <c r="JDU65" s="41"/>
      <c r="JDV65" s="41"/>
      <c r="JDW65" s="41"/>
      <c r="JDX65" s="41"/>
      <c r="JDY65" s="41"/>
      <c r="JDZ65" s="41"/>
      <c r="JEA65" s="41"/>
      <c r="JEB65" s="41"/>
      <c r="JEC65" s="41"/>
      <c r="JED65" s="41"/>
      <c r="JEE65" s="41"/>
      <c r="JEF65" s="41"/>
      <c r="JEG65" s="41"/>
      <c r="JEH65" s="41"/>
      <c r="JEI65" s="41"/>
      <c r="JEJ65" s="41"/>
      <c r="JEK65" s="41"/>
      <c r="JEL65" s="41"/>
      <c r="JEM65" s="41"/>
      <c r="JEN65" s="41"/>
      <c r="JEO65" s="41"/>
      <c r="JEP65" s="41"/>
      <c r="JEQ65" s="41"/>
      <c r="JER65" s="41"/>
      <c r="JES65" s="41"/>
      <c r="JET65" s="41"/>
      <c r="JEU65" s="41"/>
      <c r="JEV65" s="41"/>
      <c r="JEW65" s="41"/>
      <c r="JEX65" s="41"/>
      <c r="JEY65" s="41"/>
      <c r="JEZ65" s="41"/>
      <c r="JFA65" s="41"/>
      <c r="JFB65" s="41"/>
      <c r="JFC65" s="41"/>
      <c r="JFD65" s="41"/>
      <c r="JFE65" s="41"/>
      <c r="JFF65" s="41"/>
      <c r="JFG65" s="41"/>
      <c r="JFH65" s="41"/>
      <c r="JFI65" s="41"/>
      <c r="JFJ65" s="41"/>
      <c r="JFK65" s="41"/>
      <c r="JFL65" s="41"/>
      <c r="JFM65" s="41"/>
      <c r="JFN65" s="41"/>
      <c r="JFO65" s="41"/>
      <c r="JFP65" s="41"/>
      <c r="JFQ65" s="41"/>
      <c r="JFR65" s="41"/>
      <c r="JFS65" s="41"/>
      <c r="JFT65" s="41"/>
      <c r="JFU65" s="41"/>
      <c r="JFV65" s="41"/>
      <c r="JFW65" s="41"/>
      <c r="JFX65" s="41"/>
      <c r="JFY65" s="41"/>
      <c r="JFZ65" s="41"/>
      <c r="JGA65" s="41"/>
      <c r="JGB65" s="41"/>
      <c r="JGC65" s="41"/>
      <c r="JGD65" s="41"/>
      <c r="JGE65" s="41"/>
      <c r="JGF65" s="41"/>
      <c r="JGG65" s="41"/>
      <c r="JGH65" s="41"/>
      <c r="JGI65" s="41"/>
      <c r="JGJ65" s="41"/>
      <c r="JGK65" s="41"/>
      <c r="JGL65" s="41"/>
      <c r="JGM65" s="41"/>
      <c r="JGN65" s="41"/>
      <c r="JGO65" s="41"/>
      <c r="JGP65" s="41"/>
      <c r="JGQ65" s="41"/>
      <c r="JGR65" s="41"/>
      <c r="JGS65" s="41"/>
      <c r="JGT65" s="41"/>
      <c r="JGU65" s="41"/>
      <c r="JGV65" s="41"/>
      <c r="JGW65" s="41"/>
      <c r="JGX65" s="41"/>
      <c r="JGY65" s="41"/>
      <c r="JGZ65" s="41"/>
      <c r="JHA65" s="41"/>
      <c r="JHB65" s="41"/>
      <c r="JHC65" s="41"/>
      <c r="JHD65" s="41"/>
      <c r="JHE65" s="41"/>
      <c r="JHF65" s="41"/>
      <c r="JHG65" s="41"/>
      <c r="JHH65" s="41"/>
      <c r="JHI65" s="41"/>
      <c r="JHJ65" s="41"/>
      <c r="JHK65" s="41"/>
      <c r="JHL65" s="41"/>
      <c r="JHM65" s="41"/>
      <c r="JHN65" s="41"/>
      <c r="JHO65" s="41"/>
      <c r="JHP65" s="41"/>
      <c r="JHQ65" s="41"/>
      <c r="JHR65" s="41"/>
      <c r="JHS65" s="41"/>
      <c r="JHT65" s="41"/>
      <c r="JHU65" s="41"/>
      <c r="JHV65" s="41"/>
      <c r="JHW65" s="41"/>
      <c r="JHX65" s="41"/>
      <c r="JHY65" s="41"/>
      <c r="JHZ65" s="41"/>
      <c r="JIA65" s="41"/>
      <c r="JIB65" s="41"/>
      <c r="JIC65" s="41"/>
      <c r="JID65" s="41"/>
      <c r="JIE65" s="41"/>
      <c r="JIF65" s="41"/>
      <c r="JIG65" s="41"/>
      <c r="JIH65" s="41"/>
      <c r="JII65" s="41"/>
      <c r="JIJ65" s="41"/>
      <c r="JIK65" s="41"/>
      <c r="JIL65" s="41"/>
      <c r="JIM65" s="41"/>
      <c r="JIN65" s="41"/>
      <c r="JIO65" s="41"/>
      <c r="JIP65" s="41"/>
      <c r="JIQ65" s="41"/>
      <c r="JIR65" s="41"/>
      <c r="JIS65" s="41"/>
      <c r="JIT65" s="41"/>
      <c r="JIU65" s="41"/>
      <c r="JIV65" s="41"/>
      <c r="JIW65" s="41"/>
      <c r="JIX65" s="41"/>
      <c r="JIY65" s="41"/>
      <c r="JIZ65" s="41"/>
      <c r="JJA65" s="41"/>
      <c r="JJB65" s="41"/>
      <c r="JJC65" s="41"/>
      <c r="JJD65" s="41"/>
      <c r="JJE65" s="41"/>
      <c r="JJF65" s="41"/>
      <c r="JJG65" s="41"/>
      <c r="JJH65" s="41"/>
      <c r="JJI65" s="41"/>
      <c r="JJJ65" s="41"/>
      <c r="JJK65" s="41"/>
      <c r="JJL65" s="41"/>
      <c r="JJM65" s="41"/>
      <c r="JJN65" s="41"/>
      <c r="JJO65" s="41"/>
      <c r="JJP65" s="41"/>
      <c r="JJQ65" s="41"/>
      <c r="JJR65" s="41"/>
      <c r="JJS65" s="41"/>
      <c r="JJT65" s="41"/>
      <c r="JJU65" s="41"/>
      <c r="JJV65" s="41"/>
      <c r="JJW65" s="41"/>
      <c r="JJX65" s="41"/>
      <c r="JJY65" s="41"/>
      <c r="JJZ65" s="41"/>
      <c r="JKA65" s="41"/>
      <c r="JKB65" s="41"/>
      <c r="JKC65" s="41"/>
      <c r="JKD65" s="41"/>
      <c r="JKE65" s="41"/>
      <c r="JKF65" s="41"/>
      <c r="JKG65" s="41"/>
      <c r="JKH65" s="41"/>
      <c r="JKI65" s="41"/>
      <c r="JKJ65" s="41"/>
      <c r="JKK65" s="41"/>
      <c r="JKL65" s="41"/>
      <c r="JKM65" s="41"/>
      <c r="JKN65" s="41"/>
      <c r="JKO65" s="41"/>
      <c r="JKP65" s="41"/>
      <c r="JKQ65" s="41"/>
      <c r="JKR65" s="41"/>
      <c r="JKS65" s="41"/>
      <c r="JKT65" s="41"/>
      <c r="JKU65" s="41"/>
      <c r="JKV65" s="41"/>
      <c r="JKW65" s="41"/>
      <c r="JKX65" s="41"/>
      <c r="JKY65" s="41"/>
      <c r="JKZ65" s="41"/>
      <c r="JLA65" s="41"/>
      <c r="JLB65" s="41"/>
      <c r="JLC65" s="41"/>
      <c r="JLD65" s="41"/>
      <c r="JLE65" s="41"/>
      <c r="JLF65" s="41"/>
      <c r="JLG65" s="41"/>
      <c r="JLH65" s="41"/>
      <c r="JLI65" s="41"/>
      <c r="JLJ65" s="41"/>
      <c r="JLK65" s="41"/>
      <c r="JLL65" s="41"/>
      <c r="JLM65" s="41"/>
      <c r="JLN65" s="41"/>
      <c r="JLO65" s="41"/>
      <c r="JLP65" s="41"/>
      <c r="JLQ65" s="41"/>
      <c r="JLR65" s="41"/>
      <c r="JLS65" s="41"/>
      <c r="JLT65" s="41"/>
      <c r="JLU65" s="41"/>
      <c r="JLV65" s="41"/>
      <c r="JLW65" s="41"/>
      <c r="JLX65" s="41"/>
      <c r="JLY65" s="41"/>
      <c r="JLZ65" s="41"/>
      <c r="JMA65" s="41"/>
      <c r="JMB65" s="41"/>
      <c r="JMC65" s="41"/>
      <c r="JMD65" s="41"/>
      <c r="JME65" s="41"/>
      <c r="JMF65" s="41"/>
      <c r="JMG65" s="41"/>
      <c r="JMH65" s="41"/>
      <c r="JMI65" s="41"/>
      <c r="JMJ65" s="41"/>
      <c r="JMK65" s="41"/>
      <c r="JML65" s="41"/>
      <c r="JMM65" s="41"/>
      <c r="JMN65" s="41"/>
      <c r="JMO65" s="41"/>
      <c r="JMP65" s="41"/>
      <c r="JMQ65" s="41"/>
      <c r="JMR65" s="41"/>
      <c r="JMS65" s="41"/>
      <c r="JMT65" s="41"/>
      <c r="JMU65" s="41"/>
      <c r="JMV65" s="41"/>
      <c r="JMW65" s="41"/>
      <c r="JMX65" s="41"/>
      <c r="JMY65" s="41"/>
      <c r="JMZ65" s="41"/>
      <c r="JNA65" s="41"/>
      <c r="JNB65" s="41"/>
      <c r="JNC65" s="41"/>
      <c r="JND65" s="41"/>
      <c r="JNE65" s="41"/>
      <c r="JNF65" s="41"/>
      <c r="JNG65" s="41"/>
      <c r="JNH65" s="41"/>
      <c r="JNI65" s="41"/>
      <c r="JNJ65" s="41"/>
      <c r="JNK65" s="41"/>
      <c r="JNL65" s="41"/>
      <c r="JNM65" s="41"/>
      <c r="JNN65" s="41"/>
      <c r="JNO65" s="41"/>
      <c r="JNP65" s="41"/>
      <c r="JNQ65" s="41"/>
      <c r="JNR65" s="41"/>
      <c r="JNS65" s="41"/>
      <c r="JNT65" s="41"/>
      <c r="JNU65" s="41"/>
      <c r="JNV65" s="41"/>
      <c r="JNW65" s="41"/>
      <c r="JNX65" s="41"/>
      <c r="JNY65" s="41"/>
      <c r="JNZ65" s="41"/>
      <c r="JOA65" s="41"/>
      <c r="JOB65" s="41"/>
      <c r="JOC65" s="41"/>
      <c r="JOD65" s="41"/>
      <c r="JOE65" s="41"/>
      <c r="JOF65" s="41"/>
      <c r="JOG65" s="41"/>
      <c r="JOH65" s="41"/>
      <c r="JOI65" s="41"/>
      <c r="JOJ65" s="41"/>
      <c r="JOK65" s="41"/>
      <c r="JOL65" s="41"/>
      <c r="JOM65" s="41"/>
      <c r="JON65" s="41"/>
      <c r="JOO65" s="41"/>
      <c r="JOP65" s="41"/>
      <c r="JOQ65" s="41"/>
      <c r="JOR65" s="41"/>
      <c r="JOS65" s="41"/>
      <c r="JOT65" s="41"/>
      <c r="JOU65" s="41"/>
      <c r="JOV65" s="41"/>
      <c r="JOW65" s="41"/>
      <c r="JOX65" s="41"/>
      <c r="JOY65" s="41"/>
      <c r="JOZ65" s="41"/>
      <c r="JPA65" s="41"/>
      <c r="JPB65" s="41"/>
      <c r="JPC65" s="41"/>
      <c r="JPD65" s="41"/>
      <c r="JPE65" s="41"/>
      <c r="JPF65" s="41"/>
      <c r="JPG65" s="41"/>
      <c r="JPH65" s="41"/>
      <c r="JPI65" s="41"/>
      <c r="JPJ65" s="41"/>
      <c r="JPK65" s="41"/>
      <c r="JPL65" s="41"/>
      <c r="JPM65" s="41"/>
      <c r="JPN65" s="41"/>
      <c r="JPO65" s="41"/>
      <c r="JPP65" s="41"/>
      <c r="JPQ65" s="41"/>
      <c r="JPR65" s="41"/>
      <c r="JPS65" s="41"/>
      <c r="JPT65" s="41"/>
      <c r="JPU65" s="41"/>
      <c r="JPV65" s="41"/>
      <c r="JPW65" s="41"/>
      <c r="JPX65" s="41"/>
      <c r="JPY65" s="41"/>
      <c r="JPZ65" s="41"/>
      <c r="JQA65" s="41"/>
      <c r="JQB65" s="41"/>
      <c r="JQC65" s="41"/>
      <c r="JQD65" s="41"/>
      <c r="JQE65" s="41"/>
      <c r="JQF65" s="41"/>
      <c r="JQG65" s="41"/>
      <c r="JQH65" s="41"/>
      <c r="JQI65" s="41"/>
      <c r="JQJ65" s="41"/>
      <c r="JQK65" s="41"/>
      <c r="JQL65" s="41"/>
      <c r="JQM65" s="41"/>
      <c r="JQN65" s="41"/>
      <c r="JQO65" s="41"/>
      <c r="JQP65" s="41"/>
      <c r="JQQ65" s="41"/>
      <c r="JQR65" s="41"/>
      <c r="JQS65" s="41"/>
      <c r="JQT65" s="41"/>
      <c r="JQU65" s="41"/>
      <c r="JQV65" s="41"/>
      <c r="JQW65" s="41"/>
      <c r="JQX65" s="41"/>
      <c r="JQY65" s="41"/>
      <c r="JQZ65" s="41"/>
      <c r="JRA65" s="41"/>
      <c r="JRB65" s="41"/>
      <c r="JRC65" s="41"/>
      <c r="JRD65" s="41"/>
      <c r="JRE65" s="41"/>
      <c r="JRF65" s="41"/>
      <c r="JRG65" s="41"/>
      <c r="JRH65" s="41"/>
      <c r="JRI65" s="41"/>
      <c r="JRJ65" s="41"/>
      <c r="JRK65" s="41"/>
      <c r="JRL65" s="41"/>
      <c r="JRM65" s="41"/>
      <c r="JRN65" s="41"/>
      <c r="JRO65" s="41"/>
      <c r="JRP65" s="41"/>
      <c r="JRQ65" s="41"/>
      <c r="JRR65" s="41"/>
      <c r="JRS65" s="41"/>
      <c r="JRT65" s="41"/>
      <c r="JRU65" s="41"/>
      <c r="JRV65" s="41"/>
      <c r="JRW65" s="41"/>
      <c r="JRX65" s="41"/>
      <c r="JRY65" s="41"/>
      <c r="JRZ65" s="41"/>
      <c r="JSA65" s="41"/>
      <c r="JSB65" s="41"/>
      <c r="JSC65" s="41"/>
      <c r="JSD65" s="41"/>
      <c r="JSE65" s="41"/>
      <c r="JSF65" s="41"/>
      <c r="JSG65" s="41"/>
      <c r="JSH65" s="41"/>
      <c r="JSI65" s="41"/>
      <c r="JSJ65" s="41"/>
      <c r="JSK65" s="41"/>
      <c r="JSL65" s="41"/>
      <c r="JSM65" s="41"/>
      <c r="JSN65" s="41"/>
      <c r="JSO65" s="41"/>
      <c r="JSP65" s="41"/>
      <c r="JSQ65" s="41"/>
      <c r="JSR65" s="41"/>
      <c r="JSS65" s="41"/>
      <c r="JST65" s="41"/>
      <c r="JSU65" s="41"/>
      <c r="JSV65" s="41"/>
      <c r="JSW65" s="41"/>
      <c r="JSX65" s="41"/>
      <c r="JSY65" s="41"/>
      <c r="JSZ65" s="41"/>
      <c r="JTA65" s="41"/>
      <c r="JTB65" s="41"/>
      <c r="JTC65" s="41"/>
      <c r="JTD65" s="41"/>
      <c r="JTE65" s="41"/>
      <c r="JTF65" s="41"/>
      <c r="JTG65" s="41"/>
      <c r="JTH65" s="41"/>
      <c r="JTI65" s="41"/>
      <c r="JTJ65" s="41"/>
      <c r="JTK65" s="41"/>
      <c r="JTL65" s="41"/>
      <c r="JTM65" s="41"/>
      <c r="JTN65" s="41"/>
      <c r="JTO65" s="41"/>
      <c r="JTP65" s="41"/>
      <c r="JTQ65" s="41"/>
      <c r="JTR65" s="41"/>
      <c r="JTS65" s="41"/>
      <c r="JTT65" s="41"/>
      <c r="JTU65" s="41"/>
      <c r="JTV65" s="41"/>
      <c r="JTW65" s="41"/>
      <c r="JTX65" s="41"/>
      <c r="JTY65" s="41"/>
      <c r="JTZ65" s="41"/>
      <c r="JUA65" s="41"/>
      <c r="JUB65" s="41"/>
      <c r="JUC65" s="41"/>
      <c r="JUD65" s="41"/>
      <c r="JUE65" s="41"/>
      <c r="JUF65" s="41"/>
      <c r="JUG65" s="41"/>
      <c r="JUH65" s="41"/>
      <c r="JUI65" s="41"/>
      <c r="JUJ65" s="41"/>
      <c r="JUK65" s="41"/>
      <c r="JUL65" s="41"/>
      <c r="JUM65" s="41"/>
      <c r="JUN65" s="41"/>
      <c r="JUO65" s="41"/>
      <c r="JUP65" s="41"/>
      <c r="JUQ65" s="41"/>
      <c r="JUR65" s="41"/>
      <c r="JUS65" s="41"/>
      <c r="JUT65" s="41"/>
      <c r="JUU65" s="41"/>
      <c r="JUV65" s="41"/>
      <c r="JUW65" s="41"/>
      <c r="JUX65" s="41"/>
      <c r="JUY65" s="41"/>
      <c r="JUZ65" s="41"/>
      <c r="JVA65" s="41"/>
      <c r="JVB65" s="41"/>
      <c r="JVC65" s="41"/>
      <c r="JVD65" s="41"/>
      <c r="JVE65" s="41"/>
      <c r="JVF65" s="41"/>
      <c r="JVG65" s="41"/>
      <c r="JVH65" s="41"/>
      <c r="JVI65" s="41"/>
      <c r="JVJ65" s="41"/>
      <c r="JVK65" s="41"/>
      <c r="JVL65" s="41"/>
      <c r="JVM65" s="41"/>
      <c r="JVN65" s="41"/>
      <c r="JVO65" s="41"/>
      <c r="JVP65" s="41"/>
      <c r="JVQ65" s="41"/>
      <c r="JVR65" s="41"/>
      <c r="JVS65" s="41"/>
      <c r="JVT65" s="41"/>
      <c r="JVU65" s="41"/>
      <c r="JVV65" s="41"/>
      <c r="JVW65" s="41"/>
      <c r="JVX65" s="41"/>
      <c r="JVY65" s="41"/>
      <c r="JVZ65" s="41"/>
      <c r="JWA65" s="41"/>
      <c r="JWB65" s="41"/>
      <c r="JWC65" s="41"/>
      <c r="JWD65" s="41"/>
      <c r="JWE65" s="41"/>
      <c r="JWF65" s="41"/>
      <c r="JWG65" s="41"/>
      <c r="JWH65" s="41"/>
      <c r="JWI65" s="41"/>
      <c r="JWJ65" s="41"/>
      <c r="JWK65" s="41"/>
      <c r="JWL65" s="41"/>
      <c r="JWM65" s="41"/>
      <c r="JWN65" s="41"/>
      <c r="JWO65" s="41"/>
      <c r="JWP65" s="41"/>
      <c r="JWQ65" s="41"/>
      <c r="JWR65" s="41"/>
      <c r="JWS65" s="41"/>
      <c r="JWT65" s="41"/>
      <c r="JWU65" s="41"/>
      <c r="JWV65" s="41"/>
      <c r="JWW65" s="41"/>
      <c r="JWX65" s="41"/>
      <c r="JWY65" s="41"/>
      <c r="JWZ65" s="41"/>
      <c r="JXA65" s="41"/>
      <c r="JXB65" s="41"/>
      <c r="JXC65" s="41"/>
      <c r="JXD65" s="41"/>
      <c r="JXE65" s="41"/>
      <c r="JXF65" s="41"/>
      <c r="JXG65" s="41"/>
      <c r="JXH65" s="41"/>
      <c r="JXI65" s="41"/>
      <c r="JXJ65" s="41"/>
      <c r="JXK65" s="41"/>
      <c r="JXL65" s="41"/>
      <c r="JXM65" s="41"/>
      <c r="JXN65" s="41"/>
      <c r="JXO65" s="41"/>
      <c r="JXP65" s="41"/>
      <c r="JXQ65" s="41"/>
      <c r="JXR65" s="41"/>
      <c r="JXS65" s="41"/>
      <c r="JXT65" s="41"/>
      <c r="JXU65" s="41"/>
      <c r="JXV65" s="41"/>
      <c r="JXW65" s="41"/>
      <c r="JXX65" s="41"/>
      <c r="JXY65" s="41"/>
      <c r="JXZ65" s="41"/>
      <c r="JYA65" s="41"/>
      <c r="JYB65" s="41"/>
      <c r="JYC65" s="41"/>
      <c r="JYD65" s="41"/>
      <c r="JYE65" s="41"/>
      <c r="JYF65" s="41"/>
      <c r="JYG65" s="41"/>
      <c r="JYH65" s="41"/>
      <c r="JYI65" s="41"/>
      <c r="JYJ65" s="41"/>
      <c r="JYK65" s="41"/>
      <c r="JYL65" s="41"/>
      <c r="JYM65" s="41"/>
      <c r="JYN65" s="41"/>
      <c r="JYO65" s="41"/>
      <c r="JYP65" s="41"/>
      <c r="JYQ65" s="41"/>
      <c r="JYR65" s="41"/>
      <c r="JYS65" s="41"/>
      <c r="JYT65" s="41"/>
      <c r="JYU65" s="41"/>
      <c r="JYV65" s="41"/>
      <c r="JYW65" s="41"/>
      <c r="JYX65" s="41"/>
      <c r="JYY65" s="41"/>
      <c r="JYZ65" s="41"/>
      <c r="JZA65" s="41"/>
      <c r="JZB65" s="41"/>
      <c r="JZC65" s="41"/>
      <c r="JZD65" s="41"/>
      <c r="JZE65" s="41"/>
      <c r="JZF65" s="41"/>
      <c r="JZG65" s="41"/>
      <c r="JZH65" s="41"/>
      <c r="JZI65" s="41"/>
      <c r="JZJ65" s="41"/>
      <c r="JZK65" s="41"/>
      <c r="JZL65" s="41"/>
      <c r="JZM65" s="41"/>
      <c r="JZN65" s="41"/>
      <c r="JZO65" s="41"/>
      <c r="JZP65" s="41"/>
      <c r="JZQ65" s="41"/>
      <c r="JZR65" s="41"/>
      <c r="JZS65" s="41"/>
      <c r="JZT65" s="41"/>
      <c r="JZU65" s="41"/>
      <c r="JZV65" s="41"/>
      <c r="JZW65" s="41"/>
      <c r="JZX65" s="41"/>
      <c r="JZY65" s="41"/>
      <c r="JZZ65" s="41"/>
      <c r="KAA65" s="41"/>
      <c r="KAB65" s="41"/>
      <c r="KAC65" s="41"/>
      <c r="KAD65" s="41"/>
      <c r="KAE65" s="41"/>
      <c r="KAF65" s="41"/>
      <c r="KAG65" s="41"/>
      <c r="KAH65" s="41"/>
      <c r="KAI65" s="41"/>
      <c r="KAJ65" s="41"/>
      <c r="KAK65" s="41"/>
      <c r="KAL65" s="41"/>
      <c r="KAM65" s="41"/>
      <c r="KAN65" s="41"/>
      <c r="KAO65" s="41"/>
      <c r="KAP65" s="41"/>
      <c r="KAQ65" s="41"/>
      <c r="KAR65" s="41"/>
      <c r="KAS65" s="41"/>
      <c r="KAT65" s="41"/>
      <c r="KAU65" s="41"/>
      <c r="KAV65" s="41"/>
      <c r="KAW65" s="41"/>
      <c r="KAX65" s="41"/>
      <c r="KAY65" s="41"/>
      <c r="KAZ65" s="41"/>
      <c r="KBA65" s="41"/>
      <c r="KBB65" s="41"/>
      <c r="KBC65" s="41"/>
      <c r="KBD65" s="41"/>
      <c r="KBE65" s="41"/>
      <c r="KBF65" s="41"/>
      <c r="KBG65" s="41"/>
      <c r="KBH65" s="41"/>
      <c r="KBI65" s="41"/>
      <c r="KBJ65" s="41"/>
      <c r="KBK65" s="41"/>
      <c r="KBL65" s="41"/>
      <c r="KBM65" s="41"/>
      <c r="KBN65" s="41"/>
      <c r="KBO65" s="41"/>
      <c r="KBP65" s="41"/>
      <c r="KBQ65" s="41"/>
      <c r="KBR65" s="41"/>
      <c r="KBS65" s="41"/>
      <c r="KBT65" s="41"/>
      <c r="KBU65" s="41"/>
      <c r="KBV65" s="41"/>
      <c r="KBW65" s="41"/>
      <c r="KBX65" s="41"/>
      <c r="KBY65" s="41"/>
      <c r="KBZ65" s="41"/>
      <c r="KCA65" s="41"/>
      <c r="KCB65" s="41"/>
      <c r="KCC65" s="41"/>
      <c r="KCD65" s="41"/>
      <c r="KCE65" s="41"/>
      <c r="KCF65" s="41"/>
      <c r="KCG65" s="41"/>
      <c r="KCH65" s="41"/>
      <c r="KCI65" s="41"/>
      <c r="KCJ65" s="41"/>
      <c r="KCK65" s="41"/>
      <c r="KCL65" s="41"/>
      <c r="KCM65" s="41"/>
      <c r="KCN65" s="41"/>
      <c r="KCO65" s="41"/>
      <c r="KCP65" s="41"/>
      <c r="KCQ65" s="41"/>
      <c r="KCR65" s="41"/>
      <c r="KCS65" s="41"/>
      <c r="KCT65" s="41"/>
      <c r="KCU65" s="41"/>
      <c r="KCV65" s="41"/>
      <c r="KCW65" s="41"/>
      <c r="KCX65" s="41"/>
      <c r="KCY65" s="41"/>
      <c r="KCZ65" s="41"/>
      <c r="KDA65" s="41"/>
      <c r="KDB65" s="41"/>
      <c r="KDC65" s="41"/>
      <c r="KDD65" s="41"/>
      <c r="KDE65" s="41"/>
      <c r="KDF65" s="41"/>
      <c r="KDG65" s="41"/>
      <c r="KDH65" s="41"/>
      <c r="KDI65" s="41"/>
      <c r="KDJ65" s="41"/>
      <c r="KDK65" s="41"/>
      <c r="KDL65" s="41"/>
      <c r="KDM65" s="41"/>
      <c r="KDN65" s="41"/>
      <c r="KDO65" s="41"/>
      <c r="KDP65" s="41"/>
      <c r="KDQ65" s="41"/>
      <c r="KDR65" s="41"/>
      <c r="KDS65" s="41"/>
      <c r="KDT65" s="41"/>
      <c r="KDU65" s="41"/>
      <c r="KDV65" s="41"/>
      <c r="KDW65" s="41"/>
      <c r="KDX65" s="41"/>
      <c r="KDY65" s="41"/>
      <c r="KDZ65" s="41"/>
      <c r="KEA65" s="41"/>
      <c r="KEB65" s="41"/>
      <c r="KEC65" s="41"/>
      <c r="KED65" s="41"/>
      <c r="KEE65" s="41"/>
      <c r="KEF65" s="41"/>
      <c r="KEG65" s="41"/>
      <c r="KEH65" s="41"/>
      <c r="KEI65" s="41"/>
      <c r="KEJ65" s="41"/>
      <c r="KEK65" s="41"/>
      <c r="KEL65" s="41"/>
      <c r="KEM65" s="41"/>
      <c r="KEN65" s="41"/>
      <c r="KEO65" s="41"/>
      <c r="KEP65" s="41"/>
      <c r="KEQ65" s="41"/>
      <c r="KER65" s="41"/>
      <c r="KES65" s="41"/>
      <c r="KET65" s="41"/>
      <c r="KEU65" s="41"/>
      <c r="KEV65" s="41"/>
      <c r="KEW65" s="41"/>
      <c r="KEX65" s="41"/>
      <c r="KEY65" s="41"/>
      <c r="KEZ65" s="41"/>
      <c r="KFA65" s="41"/>
      <c r="KFB65" s="41"/>
      <c r="KFC65" s="41"/>
      <c r="KFD65" s="41"/>
      <c r="KFE65" s="41"/>
      <c r="KFF65" s="41"/>
      <c r="KFG65" s="41"/>
      <c r="KFH65" s="41"/>
      <c r="KFI65" s="41"/>
      <c r="KFJ65" s="41"/>
      <c r="KFK65" s="41"/>
      <c r="KFL65" s="41"/>
      <c r="KFM65" s="41"/>
      <c r="KFN65" s="41"/>
      <c r="KFO65" s="41"/>
      <c r="KFP65" s="41"/>
      <c r="KFQ65" s="41"/>
      <c r="KFR65" s="41"/>
      <c r="KFS65" s="41"/>
      <c r="KFT65" s="41"/>
      <c r="KFU65" s="41"/>
      <c r="KFV65" s="41"/>
      <c r="KFW65" s="41"/>
      <c r="KFX65" s="41"/>
      <c r="KFY65" s="41"/>
      <c r="KFZ65" s="41"/>
      <c r="KGA65" s="41"/>
      <c r="KGB65" s="41"/>
      <c r="KGC65" s="41"/>
      <c r="KGD65" s="41"/>
      <c r="KGE65" s="41"/>
      <c r="KGF65" s="41"/>
      <c r="KGG65" s="41"/>
      <c r="KGH65" s="41"/>
      <c r="KGI65" s="41"/>
      <c r="KGJ65" s="41"/>
      <c r="KGK65" s="41"/>
      <c r="KGL65" s="41"/>
      <c r="KGM65" s="41"/>
      <c r="KGN65" s="41"/>
      <c r="KGO65" s="41"/>
      <c r="KGP65" s="41"/>
      <c r="KGQ65" s="41"/>
      <c r="KGR65" s="41"/>
      <c r="KGS65" s="41"/>
      <c r="KGT65" s="41"/>
      <c r="KGU65" s="41"/>
      <c r="KGV65" s="41"/>
      <c r="KGW65" s="41"/>
      <c r="KGX65" s="41"/>
      <c r="KGY65" s="41"/>
      <c r="KGZ65" s="41"/>
      <c r="KHA65" s="41"/>
      <c r="KHB65" s="41"/>
      <c r="KHC65" s="41"/>
      <c r="KHD65" s="41"/>
      <c r="KHE65" s="41"/>
      <c r="KHF65" s="41"/>
      <c r="KHG65" s="41"/>
      <c r="KHH65" s="41"/>
      <c r="KHI65" s="41"/>
      <c r="KHJ65" s="41"/>
      <c r="KHK65" s="41"/>
      <c r="KHL65" s="41"/>
      <c r="KHM65" s="41"/>
      <c r="KHN65" s="41"/>
      <c r="KHO65" s="41"/>
      <c r="KHP65" s="41"/>
      <c r="KHQ65" s="41"/>
      <c r="KHR65" s="41"/>
      <c r="KHS65" s="41"/>
      <c r="KHT65" s="41"/>
      <c r="KHU65" s="41"/>
      <c r="KHV65" s="41"/>
      <c r="KHW65" s="41"/>
      <c r="KHX65" s="41"/>
      <c r="KHY65" s="41"/>
      <c r="KHZ65" s="41"/>
      <c r="KIA65" s="41"/>
      <c r="KIB65" s="41"/>
      <c r="KIC65" s="41"/>
      <c r="KID65" s="41"/>
      <c r="KIE65" s="41"/>
      <c r="KIF65" s="41"/>
      <c r="KIG65" s="41"/>
      <c r="KIH65" s="41"/>
      <c r="KII65" s="41"/>
      <c r="KIJ65" s="41"/>
      <c r="KIK65" s="41"/>
      <c r="KIL65" s="41"/>
      <c r="KIM65" s="41"/>
      <c r="KIN65" s="41"/>
      <c r="KIO65" s="41"/>
      <c r="KIP65" s="41"/>
      <c r="KIQ65" s="41"/>
      <c r="KIR65" s="41"/>
      <c r="KIS65" s="41"/>
      <c r="KIT65" s="41"/>
      <c r="KIU65" s="41"/>
      <c r="KIV65" s="41"/>
      <c r="KIW65" s="41"/>
      <c r="KIX65" s="41"/>
      <c r="KIY65" s="41"/>
      <c r="KIZ65" s="41"/>
      <c r="KJA65" s="41"/>
      <c r="KJB65" s="41"/>
      <c r="KJC65" s="41"/>
      <c r="KJD65" s="41"/>
      <c r="KJE65" s="41"/>
      <c r="KJF65" s="41"/>
      <c r="KJG65" s="41"/>
      <c r="KJH65" s="41"/>
      <c r="KJI65" s="41"/>
      <c r="KJJ65" s="41"/>
      <c r="KJK65" s="41"/>
      <c r="KJL65" s="41"/>
      <c r="KJM65" s="41"/>
      <c r="KJN65" s="41"/>
      <c r="KJO65" s="41"/>
      <c r="KJP65" s="41"/>
      <c r="KJQ65" s="41"/>
      <c r="KJR65" s="41"/>
      <c r="KJS65" s="41"/>
      <c r="KJT65" s="41"/>
      <c r="KJU65" s="41"/>
      <c r="KJV65" s="41"/>
      <c r="KJW65" s="41"/>
      <c r="KJX65" s="41"/>
      <c r="KJY65" s="41"/>
      <c r="KJZ65" s="41"/>
      <c r="KKA65" s="41"/>
      <c r="KKB65" s="41"/>
      <c r="KKC65" s="41"/>
      <c r="KKD65" s="41"/>
      <c r="KKE65" s="41"/>
      <c r="KKF65" s="41"/>
      <c r="KKG65" s="41"/>
      <c r="KKH65" s="41"/>
      <c r="KKI65" s="41"/>
      <c r="KKJ65" s="41"/>
      <c r="KKK65" s="41"/>
      <c r="KKL65" s="41"/>
      <c r="KKM65" s="41"/>
      <c r="KKN65" s="41"/>
      <c r="KKO65" s="41"/>
      <c r="KKP65" s="41"/>
      <c r="KKQ65" s="41"/>
      <c r="KKR65" s="41"/>
      <c r="KKS65" s="41"/>
      <c r="KKT65" s="41"/>
      <c r="KKU65" s="41"/>
      <c r="KKV65" s="41"/>
      <c r="KKW65" s="41"/>
      <c r="KKX65" s="41"/>
      <c r="KKY65" s="41"/>
      <c r="KKZ65" s="41"/>
      <c r="KLA65" s="41"/>
      <c r="KLB65" s="41"/>
      <c r="KLC65" s="41"/>
      <c r="KLD65" s="41"/>
      <c r="KLE65" s="41"/>
      <c r="KLF65" s="41"/>
      <c r="KLG65" s="41"/>
      <c r="KLH65" s="41"/>
      <c r="KLI65" s="41"/>
      <c r="KLJ65" s="41"/>
      <c r="KLK65" s="41"/>
      <c r="KLL65" s="41"/>
      <c r="KLM65" s="41"/>
      <c r="KLN65" s="41"/>
      <c r="KLO65" s="41"/>
      <c r="KLP65" s="41"/>
      <c r="KLQ65" s="41"/>
      <c r="KLR65" s="41"/>
      <c r="KLS65" s="41"/>
      <c r="KLT65" s="41"/>
      <c r="KLU65" s="41"/>
      <c r="KLV65" s="41"/>
      <c r="KLW65" s="41"/>
      <c r="KLX65" s="41"/>
      <c r="KLY65" s="41"/>
      <c r="KLZ65" s="41"/>
      <c r="KMA65" s="41"/>
      <c r="KMB65" s="41"/>
      <c r="KMC65" s="41"/>
      <c r="KMD65" s="41"/>
      <c r="KME65" s="41"/>
      <c r="KMF65" s="41"/>
      <c r="KMG65" s="41"/>
      <c r="KMH65" s="41"/>
      <c r="KMI65" s="41"/>
      <c r="KMJ65" s="41"/>
      <c r="KMK65" s="41"/>
      <c r="KML65" s="41"/>
      <c r="KMM65" s="41"/>
      <c r="KMN65" s="41"/>
      <c r="KMO65" s="41"/>
      <c r="KMP65" s="41"/>
      <c r="KMQ65" s="41"/>
      <c r="KMR65" s="41"/>
      <c r="KMS65" s="41"/>
      <c r="KMT65" s="41"/>
      <c r="KMU65" s="41"/>
      <c r="KMV65" s="41"/>
      <c r="KMW65" s="41"/>
      <c r="KMX65" s="41"/>
      <c r="KMY65" s="41"/>
      <c r="KMZ65" s="41"/>
      <c r="KNA65" s="41"/>
      <c r="KNB65" s="41"/>
      <c r="KNC65" s="41"/>
      <c r="KND65" s="41"/>
      <c r="KNE65" s="41"/>
      <c r="KNF65" s="41"/>
      <c r="KNG65" s="41"/>
      <c r="KNH65" s="41"/>
      <c r="KNI65" s="41"/>
      <c r="KNJ65" s="41"/>
      <c r="KNK65" s="41"/>
      <c r="KNL65" s="41"/>
      <c r="KNM65" s="41"/>
      <c r="KNN65" s="41"/>
      <c r="KNO65" s="41"/>
      <c r="KNP65" s="41"/>
      <c r="KNQ65" s="41"/>
      <c r="KNR65" s="41"/>
      <c r="KNS65" s="41"/>
      <c r="KNT65" s="41"/>
      <c r="KNU65" s="41"/>
      <c r="KNV65" s="41"/>
      <c r="KNW65" s="41"/>
      <c r="KNX65" s="41"/>
      <c r="KNY65" s="41"/>
      <c r="KNZ65" s="41"/>
      <c r="KOA65" s="41"/>
      <c r="KOB65" s="41"/>
      <c r="KOC65" s="41"/>
      <c r="KOD65" s="41"/>
      <c r="KOE65" s="41"/>
      <c r="KOF65" s="41"/>
      <c r="KOG65" s="41"/>
      <c r="KOH65" s="41"/>
      <c r="KOI65" s="41"/>
      <c r="KOJ65" s="41"/>
      <c r="KOK65" s="41"/>
      <c r="KOL65" s="41"/>
      <c r="KOM65" s="41"/>
      <c r="KON65" s="41"/>
      <c r="KOO65" s="41"/>
      <c r="KOP65" s="41"/>
      <c r="KOQ65" s="41"/>
      <c r="KOR65" s="41"/>
      <c r="KOS65" s="41"/>
      <c r="KOT65" s="41"/>
      <c r="KOU65" s="41"/>
      <c r="KOV65" s="41"/>
      <c r="KOW65" s="41"/>
      <c r="KOX65" s="41"/>
      <c r="KOY65" s="41"/>
      <c r="KOZ65" s="41"/>
      <c r="KPA65" s="41"/>
      <c r="KPB65" s="41"/>
      <c r="KPC65" s="41"/>
      <c r="KPD65" s="41"/>
      <c r="KPE65" s="41"/>
      <c r="KPF65" s="41"/>
      <c r="KPG65" s="41"/>
      <c r="KPH65" s="41"/>
      <c r="KPI65" s="41"/>
      <c r="KPJ65" s="41"/>
      <c r="KPK65" s="41"/>
      <c r="KPL65" s="41"/>
      <c r="KPM65" s="41"/>
      <c r="KPN65" s="41"/>
      <c r="KPO65" s="41"/>
      <c r="KPP65" s="41"/>
      <c r="KPQ65" s="41"/>
      <c r="KPR65" s="41"/>
      <c r="KPS65" s="41"/>
      <c r="KPT65" s="41"/>
      <c r="KPU65" s="41"/>
      <c r="KPV65" s="41"/>
      <c r="KPW65" s="41"/>
      <c r="KPX65" s="41"/>
      <c r="KPY65" s="41"/>
      <c r="KPZ65" s="41"/>
      <c r="KQA65" s="41"/>
      <c r="KQB65" s="41"/>
      <c r="KQC65" s="41"/>
      <c r="KQD65" s="41"/>
      <c r="KQE65" s="41"/>
      <c r="KQF65" s="41"/>
      <c r="KQG65" s="41"/>
      <c r="KQH65" s="41"/>
      <c r="KQI65" s="41"/>
      <c r="KQJ65" s="41"/>
      <c r="KQK65" s="41"/>
      <c r="KQL65" s="41"/>
      <c r="KQM65" s="41"/>
      <c r="KQN65" s="41"/>
      <c r="KQO65" s="41"/>
      <c r="KQP65" s="41"/>
      <c r="KQQ65" s="41"/>
      <c r="KQR65" s="41"/>
      <c r="KQS65" s="41"/>
      <c r="KQT65" s="41"/>
      <c r="KQU65" s="41"/>
      <c r="KQV65" s="41"/>
      <c r="KQW65" s="41"/>
      <c r="KQX65" s="41"/>
      <c r="KQY65" s="41"/>
      <c r="KQZ65" s="41"/>
      <c r="KRA65" s="41"/>
      <c r="KRB65" s="41"/>
      <c r="KRC65" s="41"/>
      <c r="KRD65" s="41"/>
      <c r="KRE65" s="41"/>
      <c r="KRF65" s="41"/>
      <c r="KRG65" s="41"/>
      <c r="KRH65" s="41"/>
      <c r="KRI65" s="41"/>
      <c r="KRJ65" s="41"/>
      <c r="KRK65" s="41"/>
      <c r="KRL65" s="41"/>
      <c r="KRM65" s="41"/>
      <c r="KRN65" s="41"/>
      <c r="KRO65" s="41"/>
      <c r="KRP65" s="41"/>
      <c r="KRQ65" s="41"/>
      <c r="KRR65" s="41"/>
      <c r="KRS65" s="41"/>
      <c r="KRT65" s="41"/>
      <c r="KRU65" s="41"/>
      <c r="KRV65" s="41"/>
      <c r="KRW65" s="41"/>
      <c r="KRX65" s="41"/>
      <c r="KRY65" s="41"/>
      <c r="KRZ65" s="41"/>
      <c r="KSA65" s="41"/>
      <c r="KSB65" s="41"/>
      <c r="KSC65" s="41"/>
      <c r="KSD65" s="41"/>
      <c r="KSE65" s="41"/>
      <c r="KSF65" s="41"/>
      <c r="KSG65" s="41"/>
      <c r="KSH65" s="41"/>
      <c r="KSI65" s="41"/>
      <c r="KSJ65" s="41"/>
      <c r="KSK65" s="41"/>
      <c r="KSL65" s="41"/>
      <c r="KSM65" s="41"/>
      <c r="KSN65" s="41"/>
      <c r="KSO65" s="41"/>
      <c r="KSP65" s="41"/>
      <c r="KSQ65" s="41"/>
      <c r="KSR65" s="41"/>
      <c r="KSS65" s="41"/>
      <c r="KST65" s="41"/>
      <c r="KSU65" s="41"/>
      <c r="KSV65" s="41"/>
      <c r="KSW65" s="41"/>
      <c r="KSX65" s="41"/>
      <c r="KSY65" s="41"/>
      <c r="KSZ65" s="41"/>
      <c r="KTA65" s="41"/>
      <c r="KTB65" s="41"/>
      <c r="KTC65" s="41"/>
      <c r="KTD65" s="41"/>
      <c r="KTE65" s="41"/>
      <c r="KTF65" s="41"/>
      <c r="KTG65" s="41"/>
      <c r="KTH65" s="41"/>
      <c r="KTI65" s="41"/>
      <c r="KTJ65" s="41"/>
      <c r="KTK65" s="41"/>
      <c r="KTL65" s="41"/>
      <c r="KTM65" s="41"/>
      <c r="KTN65" s="41"/>
      <c r="KTO65" s="41"/>
      <c r="KTP65" s="41"/>
      <c r="KTQ65" s="41"/>
      <c r="KTR65" s="41"/>
      <c r="KTS65" s="41"/>
      <c r="KTT65" s="41"/>
      <c r="KTU65" s="41"/>
      <c r="KTV65" s="41"/>
      <c r="KTW65" s="41"/>
      <c r="KTX65" s="41"/>
      <c r="KTY65" s="41"/>
      <c r="KTZ65" s="41"/>
      <c r="KUA65" s="41"/>
      <c r="KUB65" s="41"/>
      <c r="KUC65" s="41"/>
      <c r="KUD65" s="41"/>
      <c r="KUE65" s="41"/>
      <c r="KUF65" s="41"/>
      <c r="KUG65" s="41"/>
      <c r="KUH65" s="41"/>
      <c r="KUI65" s="41"/>
      <c r="KUJ65" s="41"/>
      <c r="KUK65" s="41"/>
      <c r="KUL65" s="41"/>
      <c r="KUM65" s="41"/>
      <c r="KUN65" s="41"/>
      <c r="KUO65" s="41"/>
      <c r="KUP65" s="41"/>
      <c r="KUQ65" s="41"/>
      <c r="KUR65" s="41"/>
      <c r="KUS65" s="41"/>
      <c r="KUT65" s="41"/>
      <c r="KUU65" s="41"/>
      <c r="KUV65" s="41"/>
      <c r="KUW65" s="41"/>
      <c r="KUX65" s="41"/>
      <c r="KUY65" s="41"/>
      <c r="KUZ65" s="41"/>
      <c r="KVA65" s="41"/>
      <c r="KVB65" s="41"/>
      <c r="KVC65" s="41"/>
      <c r="KVD65" s="41"/>
      <c r="KVE65" s="41"/>
      <c r="KVF65" s="41"/>
      <c r="KVG65" s="41"/>
      <c r="KVH65" s="41"/>
      <c r="KVI65" s="41"/>
      <c r="KVJ65" s="41"/>
      <c r="KVK65" s="41"/>
      <c r="KVL65" s="41"/>
      <c r="KVM65" s="41"/>
      <c r="KVN65" s="41"/>
      <c r="KVO65" s="41"/>
      <c r="KVP65" s="41"/>
      <c r="KVQ65" s="41"/>
      <c r="KVR65" s="41"/>
      <c r="KVS65" s="41"/>
      <c r="KVT65" s="41"/>
      <c r="KVU65" s="41"/>
      <c r="KVV65" s="41"/>
      <c r="KVW65" s="41"/>
      <c r="KVX65" s="41"/>
      <c r="KVY65" s="41"/>
      <c r="KVZ65" s="41"/>
      <c r="KWA65" s="41"/>
      <c r="KWB65" s="41"/>
      <c r="KWC65" s="41"/>
      <c r="KWD65" s="41"/>
      <c r="KWE65" s="41"/>
      <c r="KWF65" s="41"/>
      <c r="KWG65" s="41"/>
      <c r="KWH65" s="41"/>
      <c r="KWI65" s="41"/>
      <c r="KWJ65" s="41"/>
      <c r="KWK65" s="41"/>
      <c r="KWL65" s="41"/>
      <c r="KWM65" s="41"/>
      <c r="KWN65" s="41"/>
      <c r="KWO65" s="41"/>
      <c r="KWP65" s="41"/>
      <c r="KWQ65" s="41"/>
      <c r="KWR65" s="41"/>
      <c r="KWS65" s="41"/>
      <c r="KWT65" s="41"/>
      <c r="KWU65" s="41"/>
      <c r="KWV65" s="41"/>
      <c r="KWW65" s="41"/>
      <c r="KWX65" s="41"/>
      <c r="KWY65" s="41"/>
      <c r="KWZ65" s="41"/>
      <c r="KXA65" s="41"/>
      <c r="KXB65" s="41"/>
      <c r="KXC65" s="41"/>
      <c r="KXD65" s="41"/>
      <c r="KXE65" s="41"/>
      <c r="KXF65" s="41"/>
      <c r="KXG65" s="41"/>
      <c r="KXH65" s="41"/>
      <c r="KXI65" s="41"/>
      <c r="KXJ65" s="41"/>
      <c r="KXK65" s="41"/>
      <c r="KXL65" s="41"/>
      <c r="KXM65" s="41"/>
      <c r="KXN65" s="41"/>
      <c r="KXO65" s="41"/>
      <c r="KXP65" s="41"/>
      <c r="KXQ65" s="41"/>
      <c r="KXR65" s="41"/>
      <c r="KXS65" s="41"/>
      <c r="KXT65" s="41"/>
      <c r="KXU65" s="41"/>
      <c r="KXV65" s="41"/>
      <c r="KXW65" s="41"/>
      <c r="KXX65" s="41"/>
      <c r="KXY65" s="41"/>
      <c r="KXZ65" s="41"/>
      <c r="KYA65" s="41"/>
      <c r="KYB65" s="41"/>
      <c r="KYC65" s="41"/>
      <c r="KYD65" s="41"/>
      <c r="KYE65" s="41"/>
      <c r="KYF65" s="41"/>
      <c r="KYG65" s="41"/>
      <c r="KYH65" s="41"/>
      <c r="KYI65" s="41"/>
      <c r="KYJ65" s="41"/>
      <c r="KYK65" s="41"/>
      <c r="KYL65" s="41"/>
      <c r="KYM65" s="41"/>
      <c r="KYN65" s="41"/>
      <c r="KYO65" s="41"/>
      <c r="KYP65" s="41"/>
      <c r="KYQ65" s="41"/>
      <c r="KYR65" s="41"/>
      <c r="KYS65" s="41"/>
      <c r="KYT65" s="41"/>
      <c r="KYU65" s="41"/>
      <c r="KYV65" s="41"/>
      <c r="KYW65" s="41"/>
      <c r="KYX65" s="41"/>
      <c r="KYY65" s="41"/>
      <c r="KYZ65" s="41"/>
      <c r="KZA65" s="41"/>
      <c r="KZB65" s="41"/>
      <c r="KZC65" s="41"/>
      <c r="KZD65" s="41"/>
      <c r="KZE65" s="41"/>
      <c r="KZF65" s="41"/>
      <c r="KZG65" s="41"/>
      <c r="KZH65" s="41"/>
      <c r="KZI65" s="41"/>
      <c r="KZJ65" s="41"/>
      <c r="KZK65" s="41"/>
      <c r="KZL65" s="41"/>
      <c r="KZM65" s="41"/>
      <c r="KZN65" s="41"/>
      <c r="KZO65" s="41"/>
      <c r="KZP65" s="41"/>
      <c r="KZQ65" s="41"/>
      <c r="KZR65" s="41"/>
      <c r="KZS65" s="41"/>
      <c r="KZT65" s="41"/>
      <c r="KZU65" s="41"/>
      <c r="KZV65" s="41"/>
      <c r="KZW65" s="41"/>
      <c r="KZX65" s="41"/>
      <c r="KZY65" s="41"/>
      <c r="KZZ65" s="41"/>
      <c r="LAA65" s="41"/>
      <c r="LAB65" s="41"/>
      <c r="LAC65" s="41"/>
      <c r="LAD65" s="41"/>
      <c r="LAE65" s="41"/>
      <c r="LAF65" s="41"/>
      <c r="LAG65" s="41"/>
      <c r="LAH65" s="41"/>
      <c r="LAI65" s="41"/>
      <c r="LAJ65" s="41"/>
      <c r="LAK65" s="41"/>
      <c r="LAL65" s="41"/>
      <c r="LAM65" s="41"/>
      <c r="LAN65" s="41"/>
      <c r="LAO65" s="41"/>
      <c r="LAP65" s="41"/>
      <c r="LAQ65" s="41"/>
      <c r="LAR65" s="41"/>
      <c r="LAS65" s="41"/>
      <c r="LAT65" s="41"/>
      <c r="LAU65" s="41"/>
      <c r="LAV65" s="41"/>
      <c r="LAW65" s="41"/>
      <c r="LAX65" s="41"/>
      <c r="LAY65" s="41"/>
      <c r="LAZ65" s="41"/>
      <c r="LBA65" s="41"/>
      <c r="LBB65" s="41"/>
      <c r="LBC65" s="41"/>
      <c r="LBD65" s="41"/>
      <c r="LBE65" s="41"/>
      <c r="LBF65" s="41"/>
      <c r="LBG65" s="41"/>
      <c r="LBH65" s="41"/>
      <c r="LBI65" s="41"/>
      <c r="LBJ65" s="41"/>
      <c r="LBK65" s="41"/>
      <c r="LBL65" s="41"/>
      <c r="LBM65" s="41"/>
      <c r="LBN65" s="41"/>
      <c r="LBO65" s="41"/>
      <c r="LBP65" s="41"/>
      <c r="LBQ65" s="41"/>
      <c r="LBR65" s="41"/>
      <c r="LBS65" s="41"/>
      <c r="LBT65" s="41"/>
      <c r="LBU65" s="41"/>
      <c r="LBV65" s="41"/>
      <c r="LBW65" s="41"/>
      <c r="LBX65" s="41"/>
      <c r="LBY65" s="41"/>
      <c r="LBZ65" s="41"/>
      <c r="LCA65" s="41"/>
      <c r="LCB65" s="41"/>
      <c r="LCC65" s="41"/>
      <c r="LCD65" s="41"/>
      <c r="LCE65" s="41"/>
      <c r="LCF65" s="41"/>
      <c r="LCG65" s="41"/>
      <c r="LCH65" s="41"/>
      <c r="LCI65" s="41"/>
      <c r="LCJ65" s="41"/>
      <c r="LCK65" s="41"/>
      <c r="LCL65" s="41"/>
      <c r="LCM65" s="41"/>
      <c r="LCN65" s="41"/>
      <c r="LCO65" s="41"/>
      <c r="LCP65" s="41"/>
      <c r="LCQ65" s="41"/>
      <c r="LCR65" s="41"/>
      <c r="LCS65" s="41"/>
      <c r="LCT65" s="41"/>
      <c r="LCU65" s="41"/>
      <c r="LCV65" s="41"/>
      <c r="LCW65" s="41"/>
      <c r="LCX65" s="41"/>
      <c r="LCY65" s="41"/>
      <c r="LCZ65" s="41"/>
      <c r="LDA65" s="41"/>
      <c r="LDB65" s="41"/>
      <c r="LDC65" s="41"/>
      <c r="LDD65" s="41"/>
      <c r="LDE65" s="41"/>
      <c r="LDF65" s="41"/>
      <c r="LDG65" s="41"/>
      <c r="LDH65" s="41"/>
      <c r="LDI65" s="41"/>
      <c r="LDJ65" s="41"/>
      <c r="LDK65" s="41"/>
      <c r="LDL65" s="41"/>
      <c r="LDM65" s="41"/>
      <c r="LDN65" s="41"/>
      <c r="LDO65" s="41"/>
      <c r="LDP65" s="41"/>
      <c r="LDQ65" s="41"/>
      <c r="LDR65" s="41"/>
      <c r="LDS65" s="41"/>
      <c r="LDT65" s="41"/>
      <c r="LDU65" s="41"/>
      <c r="LDV65" s="41"/>
      <c r="LDW65" s="41"/>
      <c r="LDX65" s="41"/>
      <c r="LDY65" s="41"/>
      <c r="LDZ65" s="41"/>
      <c r="LEA65" s="41"/>
      <c r="LEB65" s="41"/>
      <c r="LEC65" s="41"/>
      <c r="LED65" s="41"/>
      <c r="LEE65" s="41"/>
      <c r="LEF65" s="41"/>
      <c r="LEG65" s="41"/>
      <c r="LEH65" s="41"/>
      <c r="LEI65" s="41"/>
      <c r="LEJ65" s="41"/>
      <c r="LEK65" s="41"/>
      <c r="LEL65" s="41"/>
      <c r="LEM65" s="41"/>
      <c r="LEN65" s="41"/>
      <c r="LEO65" s="41"/>
      <c r="LEP65" s="41"/>
      <c r="LEQ65" s="41"/>
      <c r="LER65" s="41"/>
      <c r="LES65" s="41"/>
      <c r="LET65" s="41"/>
      <c r="LEU65" s="41"/>
      <c r="LEV65" s="41"/>
      <c r="LEW65" s="41"/>
      <c r="LEX65" s="41"/>
      <c r="LEY65" s="41"/>
      <c r="LEZ65" s="41"/>
      <c r="LFA65" s="41"/>
      <c r="LFB65" s="41"/>
      <c r="LFC65" s="41"/>
      <c r="LFD65" s="41"/>
      <c r="LFE65" s="41"/>
      <c r="LFF65" s="41"/>
      <c r="LFG65" s="41"/>
      <c r="LFH65" s="41"/>
      <c r="LFI65" s="41"/>
      <c r="LFJ65" s="41"/>
      <c r="LFK65" s="41"/>
      <c r="LFL65" s="41"/>
      <c r="LFM65" s="41"/>
      <c r="LFN65" s="41"/>
      <c r="LFO65" s="41"/>
      <c r="LFP65" s="41"/>
      <c r="LFQ65" s="41"/>
      <c r="LFR65" s="41"/>
      <c r="LFS65" s="41"/>
      <c r="LFT65" s="41"/>
      <c r="LFU65" s="41"/>
      <c r="LFV65" s="41"/>
      <c r="LFW65" s="41"/>
      <c r="LFX65" s="41"/>
      <c r="LFY65" s="41"/>
      <c r="LFZ65" s="41"/>
      <c r="LGA65" s="41"/>
      <c r="LGB65" s="41"/>
      <c r="LGC65" s="41"/>
      <c r="LGD65" s="41"/>
      <c r="LGE65" s="41"/>
      <c r="LGF65" s="41"/>
      <c r="LGG65" s="41"/>
      <c r="LGH65" s="41"/>
      <c r="LGI65" s="41"/>
      <c r="LGJ65" s="41"/>
      <c r="LGK65" s="41"/>
      <c r="LGL65" s="41"/>
      <c r="LGM65" s="41"/>
      <c r="LGN65" s="41"/>
      <c r="LGO65" s="41"/>
      <c r="LGP65" s="41"/>
      <c r="LGQ65" s="41"/>
      <c r="LGR65" s="41"/>
      <c r="LGS65" s="41"/>
      <c r="LGT65" s="41"/>
      <c r="LGU65" s="41"/>
      <c r="LGV65" s="41"/>
      <c r="LGW65" s="41"/>
      <c r="LGX65" s="41"/>
      <c r="LGY65" s="41"/>
      <c r="LGZ65" s="41"/>
      <c r="LHA65" s="41"/>
      <c r="LHB65" s="41"/>
      <c r="LHC65" s="41"/>
      <c r="LHD65" s="41"/>
      <c r="LHE65" s="41"/>
      <c r="LHF65" s="41"/>
      <c r="LHG65" s="41"/>
      <c r="LHH65" s="41"/>
      <c r="LHI65" s="41"/>
      <c r="LHJ65" s="41"/>
      <c r="LHK65" s="41"/>
      <c r="LHL65" s="41"/>
      <c r="LHM65" s="41"/>
      <c r="LHN65" s="41"/>
      <c r="LHO65" s="41"/>
      <c r="LHP65" s="41"/>
      <c r="LHQ65" s="41"/>
      <c r="LHR65" s="41"/>
      <c r="LHS65" s="41"/>
      <c r="LHT65" s="41"/>
      <c r="LHU65" s="41"/>
      <c r="LHV65" s="41"/>
      <c r="LHW65" s="41"/>
      <c r="LHX65" s="41"/>
      <c r="LHY65" s="41"/>
      <c r="LHZ65" s="41"/>
      <c r="LIA65" s="41"/>
      <c r="LIB65" s="41"/>
      <c r="LIC65" s="41"/>
      <c r="LID65" s="41"/>
      <c r="LIE65" s="41"/>
      <c r="LIF65" s="41"/>
      <c r="LIG65" s="41"/>
      <c r="LIH65" s="41"/>
      <c r="LII65" s="41"/>
      <c r="LIJ65" s="41"/>
      <c r="LIK65" s="41"/>
      <c r="LIL65" s="41"/>
      <c r="LIM65" s="41"/>
      <c r="LIN65" s="41"/>
      <c r="LIO65" s="41"/>
      <c r="LIP65" s="41"/>
      <c r="LIQ65" s="41"/>
      <c r="LIR65" s="41"/>
      <c r="LIS65" s="41"/>
      <c r="LIT65" s="41"/>
      <c r="LIU65" s="41"/>
      <c r="LIV65" s="41"/>
      <c r="LIW65" s="41"/>
      <c r="LIX65" s="41"/>
      <c r="LIY65" s="41"/>
      <c r="LIZ65" s="41"/>
      <c r="LJA65" s="41"/>
      <c r="LJB65" s="41"/>
      <c r="LJC65" s="41"/>
      <c r="LJD65" s="41"/>
      <c r="LJE65" s="41"/>
      <c r="LJF65" s="41"/>
      <c r="LJG65" s="41"/>
      <c r="LJH65" s="41"/>
      <c r="LJI65" s="41"/>
      <c r="LJJ65" s="41"/>
      <c r="LJK65" s="41"/>
      <c r="LJL65" s="41"/>
      <c r="LJM65" s="41"/>
      <c r="LJN65" s="41"/>
      <c r="LJO65" s="41"/>
      <c r="LJP65" s="41"/>
      <c r="LJQ65" s="41"/>
      <c r="LJR65" s="41"/>
      <c r="LJS65" s="41"/>
      <c r="LJT65" s="41"/>
      <c r="LJU65" s="41"/>
      <c r="LJV65" s="41"/>
      <c r="LJW65" s="41"/>
      <c r="LJX65" s="41"/>
      <c r="LJY65" s="41"/>
      <c r="LJZ65" s="41"/>
      <c r="LKA65" s="41"/>
      <c r="LKB65" s="41"/>
      <c r="LKC65" s="41"/>
      <c r="LKD65" s="41"/>
      <c r="LKE65" s="41"/>
      <c r="LKF65" s="41"/>
      <c r="LKG65" s="41"/>
      <c r="LKH65" s="41"/>
      <c r="LKI65" s="41"/>
      <c r="LKJ65" s="41"/>
      <c r="LKK65" s="41"/>
      <c r="LKL65" s="41"/>
      <c r="LKM65" s="41"/>
      <c r="LKN65" s="41"/>
      <c r="LKO65" s="41"/>
      <c r="LKP65" s="41"/>
      <c r="LKQ65" s="41"/>
      <c r="LKR65" s="41"/>
      <c r="LKS65" s="41"/>
      <c r="LKT65" s="41"/>
      <c r="LKU65" s="41"/>
      <c r="LKV65" s="41"/>
      <c r="LKW65" s="41"/>
      <c r="LKX65" s="41"/>
      <c r="LKY65" s="41"/>
      <c r="LKZ65" s="41"/>
      <c r="LLA65" s="41"/>
      <c r="LLB65" s="41"/>
      <c r="LLC65" s="41"/>
      <c r="LLD65" s="41"/>
      <c r="LLE65" s="41"/>
      <c r="LLF65" s="41"/>
      <c r="LLG65" s="41"/>
      <c r="LLH65" s="41"/>
      <c r="LLI65" s="41"/>
      <c r="LLJ65" s="41"/>
      <c r="LLK65" s="41"/>
      <c r="LLL65" s="41"/>
      <c r="LLM65" s="41"/>
      <c r="LLN65" s="41"/>
      <c r="LLO65" s="41"/>
      <c r="LLP65" s="41"/>
      <c r="LLQ65" s="41"/>
      <c r="LLR65" s="41"/>
      <c r="LLS65" s="41"/>
      <c r="LLT65" s="41"/>
      <c r="LLU65" s="41"/>
      <c r="LLV65" s="41"/>
      <c r="LLW65" s="41"/>
      <c r="LLX65" s="41"/>
      <c r="LLY65" s="41"/>
      <c r="LLZ65" s="41"/>
      <c r="LMA65" s="41"/>
      <c r="LMB65" s="41"/>
      <c r="LMC65" s="41"/>
      <c r="LMD65" s="41"/>
      <c r="LME65" s="41"/>
      <c r="LMF65" s="41"/>
      <c r="LMG65" s="41"/>
      <c r="LMH65" s="41"/>
      <c r="LMI65" s="41"/>
      <c r="LMJ65" s="41"/>
      <c r="LMK65" s="41"/>
      <c r="LML65" s="41"/>
      <c r="LMM65" s="41"/>
      <c r="LMN65" s="41"/>
      <c r="LMO65" s="41"/>
      <c r="LMP65" s="41"/>
      <c r="LMQ65" s="41"/>
      <c r="LMR65" s="41"/>
      <c r="LMS65" s="41"/>
      <c r="LMT65" s="41"/>
      <c r="LMU65" s="41"/>
      <c r="LMV65" s="41"/>
      <c r="LMW65" s="41"/>
      <c r="LMX65" s="41"/>
      <c r="LMY65" s="41"/>
      <c r="LMZ65" s="41"/>
      <c r="LNA65" s="41"/>
      <c r="LNB65" s="41"/>
      <c r="LNC65" s="41"/>
      <c r="LND65" s="41"/>
      <c r="LNE65" s="41"/>
      <c r="LNF65" s="41"/>
      <c r="LNG65" s="41"/>
      <c r="LNH65" s="41"/>
      <c r="LNI65" s="41"/>
      <c r="LNJ65" s="41"/>
      <c r="LNK65" s="41"/>
      <c r="LNL65" s="41"/>
      <c r="LNM65" s="41"/>
      <c r="LNN65" s="41"/>
      <c r="LNO65" s="41"/>
      <c r="LNP65" s="41"/>
      <c r="LNQ65" s="41"/>
      <c r="LNR65" s="41"/>
      <c r="LNS65" s="41"/>
      <c r="LNT65" s="41"/>
      <c r="LNU65" s="41"/>
      <c r="LNV65" s="41"/>
      <c r="LNW65" s="41"/>
      <c r="LNX65" s="41"/>
      <c r="LNY65" s="41"/>
      <c r="LNZ65" s="41"/>
      <c r="LOA65" s="41"/>
      <c r="LOB65" s="41"/>
      <c r="LOC65" s="41"/>
      <c r="LOD65" s="41"/>
      <c r="LOE65" s="41"/>
      <c r="LOF65" s="41"/>
      <c r="LOG65" s="41"/>
      <c r="LOH65" s="41"/>
      <c r="LOI65" s="41"/>
      <c r="LOJ65" s="41"/>
      <c r="LOK65" s="41"/>
      <c r="LOL65" s="41"/>
      <c r="LOM65" s="41"/>
      <c r="LON65" s="41"/>
      <c r="LOO65" s="41"/>
      <c r="LOP65" s="41"/>
      <c r="LOQ65" s="41"/>
      <c r="LOR65" s="41"/>
      <c r="LOS65" s="41"/>
      <c r="LOT65" s="41"/>
      <c r="LOU65" s="41"/>
      <c r="LOV65" s="41"/>
      <c r="LOW65" s="41"/>
      <c r="LOX65" s="41"/>
      <c r="LOY65" s="41"/>
      <c r="LOZ65" s="41"/>
      <c r="LPA65" s="41"/>
      <c r="LPB65" s="41"/>
      <c r="LPC65" s="41"/>
      <c r="LPD65" s="41"/>
      <c r="LPE65" s="41"/>
      <c r="LPF65" s="41"/>
      <c r="LPG65" s="41"/>
      <c r="LPH65" s="41"/>
      <c r="LPI65" s="41"/>
      <c r="LPJ65" s="41"/>
      <c r="LPK65" s="41"/>
      <c r="LPL65" s="41"/>
      <c r="LPM65" s="41"/>
      <c r="LPN65" s="41"/>
      <c r="LPO65" s="41"/>
      <c r="LPP65" s="41"/>
      <c r="LPQ65" s="41"/>
      <c r="LPR65" s="41"/>
      <c r="LPS65" s="41"/>
      <c r="LPT65" s="41"/>
      <c r="LPU65" s="41"/>
      <c r="LPV65" s="41"/>
      <c r="LPW65" s="41"/>
      <c r="LPX65" s="41"/>
      <c r="LPY65" s="41"/>
      <c r="LPZ65" s="41"/>
      <c r="LQA65" s="41"/>
      <c r="LQB65" s="41"/>
      <c r="LQC65" s="41"/>
      <c r="LQD65" s="41"/>
      <c r="LQE65" s="41"/>
      <c r="LQF65" s="41"/>
      <c r="LQG65" s="41"/>
      <c r="LQH65" s="41"/>
      <c r="LQI65" s="41"/>
      <c r="LQJ65" s="41"/>
      <c r="LQK65" s="41"/>
      <c r="LQL65" s="41"/>
      <c r="LQM65" s="41"/>
      <c r="LQN65" s="41"/>
      <c r="LQO65" s="41"/>
      <c r="LQP65" s="41"/>
      <c r="LQQ65" s="41"/>
      <c r="LQR65" s="41"/>
      <c r="LQS65" s="41"/>
      <c r="LQT65" s="41"/>
      <c r="LQU65" s="41"/>
      <c r="LQV65" s="41"/>
      <c r="LQW65" s="41"/>
      <c r="LQX65" s="41"/>
      <c r="LQY65" s="41"/>
      <c r="LQZ65" s="41"/>
      <c r="LRA65" s="41"/>
      <c r="LRB65" s="41"/>
      <c r="LRC65" s="41"/>
      <c r="LRD65" s="41"/>
      <c r="LRE65" s="41"/>
      <c r="LRF65" s="41"/>
      <c r="LRG65" s="41"/>
      <c r="LRH65" s="41"/>
      <c r="LRI65" s="41"/>
      <c r="LRJ65" s="41"/>
      <c r="LRK65" s="41"/>
      <c r="LRL65" s="41"/>
      <c r="LRM65" s="41"/>
      <c r="LRN65" s="41"/>
      <c r="LRO65" s="41"/>
      <c r="LRP65" s="41"/>
      <c r="LRQ65" s="41"/>
      <c r="LRR65" s="41"/>
      <c r="LRS65" s="41"/>
      <c r="LRT65" s="41"/>
      <c r="LRU65" s="41"/>
      <c r="LRV65" s="41"/>
      <c r="LRW65" s="41"/>
      <c r="LRX65" s="41"/>
      <c r="LRY65" s="41"/>
      <c r="LRZ65" s="41"/>
      <c r="LSA65" s="41"/>
      <c r="LSB65" s="41"/>
      <c r="LSC65" s="41"/>
      <c r="LSD65" s="41"/>
      <c r="LSE65" s="41"/>
      <c r="LSF65" s="41"/>
      <c r="LSG65" s="41"/>
      <c r="LSH65" s="41"/>
      <c r="LSI65" s="41"/>
      <c r="LSJ65" s="41"/>
      <c r="LSK65" s="41"/>
      <c r="LSL65" s="41"/>
      <c r="LSM65" s="41"/>
      <c r="LSN65" s="41"/>
      <c r="LSO65" s="41"/>
      <c r="LSP65" s="41"/>
      <c r="LSQ65" s="41"/>
      <c r="LSR65" s="41"/>
      <c r="LSS65" s="41"/>
      <c r="LST65" s="41"/>
      <c r="LSU65" s="41"/>
      <c r="LSV65" s="41"/>
      <c r="LSW65" s="41"/>
      <c r="LSX65" s="41"/>
      <c r="LSY65" s="41"/>
      <c r="LSZ65" s="41"/>
      <c r="LTA65" s="41"/>
      <c r="LTB65" s="41"/>
      <c r="LTC65" s="41"/>
      <c r="LTD65" s="41"/>
      <c r="LTE65" s="41"/>
      <c r="LTF65" s="41"/>
      <c r="LTG65" s="41"/>
      <c r="LTH65" s="41"/>
      <c r="LTI65" s="41"/>
      <c r="LTJ65" s="41"/>
      <c r="LTK65" s="41"/>
      <c r="LTL65" s="41"/>
      <c r="LTM65" s="41"/>
      <c r="LTN65" s="41"/>
      <c r="LTO65" s="41"/>
      <c r="LTP65" s="41"/>
      <c r="LTQ65" s="41"/>
      <c r="LTR65" s="41"/>
      <c r="LTS65" s="41"/>
      <c r="LTT65" s="41"/>
      <c r="LTU65" s="41"/>
      <c r="LTV65" s="41"/>
      <c r="LTW65" s="41"/>
      <c r="LTX65" s="41"/>
      <c r="LTY65" s="41"/>
      <c r="LTZ65" s="41"/>
      <c r="LUA65" s="41"/>
      <c r="LUB65" s="41"/>
      <c r="LUC65" s="41"/>
      <c r="LUD65" s="41"/>
      <c r="LUE65" s="41"/>
      <c r="LUF65" s="41"/>
      <c r="LUG65" s="41"/>
      <c r="LUH65" s="41"/>
      <c r="LUI65" s="41"/>
      <c r="LUJ65" s="41"/>
      <c r="LUK65" s="41"/>
      <c r="LUL65" s="41"/>
      <c r="LUM65" s="41"/>
      <c r="LUN65" s="41"/>
      <c r="LUO65" s="41"/>
      <c r="LUP65" s="41"/>
      <c r="LUQ65" s="41"/>
      <c r="LUR65" s="41"/>
      <c r="LUS65" s="41"/>
      <c r="LUT65" s="41"/>
      <c r="LUU65" s="41"/>
      <c r="LUV65" s="41"/>
      <c r="LUW65" s="41"/>
      <c r="LUX65" s="41"/>
      <c r="LUY65" s="41"/>
      <c r="LUZ65" s="41"/>
      <c r="LVA65" s="41"/>
      <c r="LVB65" s="41"/>
      <c r="LVC65" s="41"/>
      <c r="LVD65" s="41"/>
      <c r="LVE65" s="41"/>
      <c r="LVF65" s="41"/>
      <c r="LVG65" s="41"/>
      <c r="LVH65" s="41"/>
      <c r="LVI65" s="41"/>
      <c r="LVJ65" s="41"/>
      <c r="LVK65" s="41"/>
      <c r="LVL65" s="41"/>
      <c r="LVM65" s="41"/>
      <c r="LVN65" s="41"/>
      <c r="LVO65" s="41"/>
      <c r="LVP65" s="41"/>
      <c r="LVQ65" s="41"/>
      <c r="LVR65" s="41"/>
      <c r="LVS65" s="41"/>
      <c r="LVT65" s="41"/>
      <c r="LVU65" s="41"/>
      <c r="LVV65" s="41"/>
      <c r="LVW65" s="41"/>
      <c r="LVX65" s="41"/>
      <c r="LVY65" s="41"/>
      <c r="LVZ65" s="41"/>
      <c r="LWA65" s="41"/>
      <c r="LWB65" s="41"/>
      <c r="LWC65" s="41"/>
      <c r="LWD65" s="41"/>
      <c r="LWE65" s="41"/>
      <c r="LWF65" s="41"/>
      <c r="LWG65" s="41"/>
      <c r="LWH65" s="41"/>
      <c r="LWI65" s="41"/>
      <c r="LWJ65" s="41"/>
      <c r="LWK65" s="41"/>
      <c r="LWL65" s="41"/>
      <c r="LWM65" s="41"/>
      <c r="LWN65" s="41"/>
      <c r="LWO65" s="41"/>
      <c r="LWP65" s="41"/>
      <c r="LWQ65" s="41"/>
      <c r="LWR65" s="41"/>
      <c r="LWS65" s="41"/>
      <c r="LWT65" s="41"/>
      <c r="LWU65" s="41"/>
      <c r="LWV65" s="41"/>
      <c r="LWW65" s="41"/>
      <c r="LWX65" s="41"/>
      <c r="LWY65" s="41"/>
      <c r="LWZ65" s="41"/>
      <c r="LXA65" s="41"/>
      <c r="LXB65" s="41"/>
      <c r="LXC65" s="41"/>
      <c r="LXD65" s="41"/>
      <c r="LXE65" s="41"/>
      <c r="LXF65" s="41"/>
      <c r="LXG65" s="41"/>
      <c r="LXH65" s="41"/>
      <c r="LXI65" s="41"/>
      <c r="LXJ65" s="41"/>
      <c r="LXK65" s="41"/>
      <c r="LXL65" s="41"/>
      <c r="LXM65" s="41"/>
      <c r="LXN65" s="41"/>
      <c r="LXO65" s="41"/>
      <c r="LXP65" s="41"/>
      <c r="LXQ65" s="41"/>
      <c r="LXR65" s="41"/>
      <c r="LXS65" s="41"/>
      <c r="LXT65" s="41"/>
      <c r="LXU65" s="41"/>
      <c r="LXV65" s="41"/>
      <c r="LXW65" s="41"/>
      <c r="LXX65" s="41"/>
      <c r="LXY65" s="41"/>
      <c r="LXZ65" s="41"/>
      <c r="LYA65" s="41"/>
      <c r="LYB65" s="41"/>
      <c r="LYC65" s="41"/>
      <c r="LYD65" s="41"/>
      <c r="LYE65" s="41"/>
      <c r="LYF65" s="41"/>
      <c r="LYG65" s="41"/>
      <c r="LYH65" s="41"/>
      <c r="LYI65" s="41"/>
      <c r="LYJ65" s="41"/>
      <c r="LYK65" s="41"/>
      <c r="LYL65" s="41"/>
      <c r="LYM65" s="41"/>
      <c r="LYN65" s="41"/>
      <c r="LYO65" s="41"/>
      <c r="LYP65" s="41"/>
      <c r="LYQ65" s="41"/>
      <c r="LYR65" s="41"/>
      <c r="LYS65" s="41"/>
      <c r="LYT65" s="41"/>
      <c r="LYU65" s="41"/>
      <c r="LYV65" s="41"/>
      <c r="LYW65" s="41"/>
      <c r="LYX65" s="41"/>
      <c r="LYY65" s="41"/>
      <c r="LYZ65" s="41"/>
      <c r="LZA65" s="41"/>
      <c r="LZB65" s="41"/>
      <c r="LZC65" s="41"/>
      <c r="LZD65" s="41"/>
      <c r="LZE65" s="41"/>
      <c r="LZF65" s="41"/>
      <c r="LZG65" s="41"/>
      <c r="LZH65" s="41"/>
      <c r="LZI65" s="41"/>
      <c r="LZJ65" s="41"/>
      <c r="LZK65" s="41"/>
      <c r="LZL65" s="41"/>
      <c r="LZM65" s="41"/>
      <c r="LZN65" s="41"/>
      <c r="LZO65" s="41"/>
      <c r="LZP65" s="41"/>
      <c r="LZQ65" s="41"/>
      <c r="LZR65" s="41"/>
      <c r="LZS65" s="41"/>
      <c r="LZT65" s="41"/>
      <c r="LZU65" s="41"/>
      <c r="LZV65" s="41"/>
      <c r="LZW65" s="41"/>
      <c r="LZX65" s="41"/>
      <c r="LZY65" s="41"/>
      <c r="LZZ65" s="41"/>
      <c r="MAA65" s="41"/>
      <c r="MAB65" s="41"/>
      <c r="MAC65" s="41"/>
      <c r="MAD65" s="41"/>
      <c r="MAE65" s="41"/>
      <c r="MAF65" s="41"/>
      <c r="MAG65" s="41"/>
      <c r="MAH65" s="41"/>
      <c r="MAI65" s="41"/>
      <c r="MAJ65" s="41"/>
      <c r="MAK65" s="41"/>
      <c r="MAL65" s="41"/>
      <c r="MAM65" s="41"/>
      <c r="MAN65" s="41"/>
      <c r="MAO65" s="41"/>
      <c r="MAP65" s="41"/>
      <c r="MAQ65" s="41"/>
      <c r="MAR65" s="41"/>
      <c r="MAS65" s="41"/>
      <c r="MAT65" s="41"/>
      <c r="MAU65" s="41"/>
      <c r="MAV65" s="41"/>
      <c r="MAW65" s="41"/>
      <c r="MAX65" s="41"/>
      <c r="MAY65" s="41"/>
      <c r="MAZ65" s="41"/>
      <c r="MBA65" s="41"/>
      <c r="MBB65" s="41"/>
      <c r="MBC65" s="41"/>
      <c r="MBD65" s="41"/>
      <c r="MBE65" s="41"/>
      <c r="MBF65" s="41"/>
      <c r="MBG65" s="41"/>
      <c r="MBH65" s="41"/>
      <c r="MBI65" s="41"/>
      <c r="MBJ65" s="41"/>
      <c r="MBK65" s="41"/>
      <c r="MBL65" s="41"/>
      <c r="MBM65" s="41"/>
      <c r="MBN65" s="41"/>
      <c r="MBO65" s="41"/>
      <c r="MBP65" s="41"/>
      <c r="MBQ65" s="41"/>
      <c r="MBR65" s="41"/>
      <c r="MBS65" s="41"/>
      <c r="MBT65" s="41"/>
      <c r="MBU65" s="41"/>
      <c r="MBV65" s="41"/>
      <c r="MBW65" s="41"/>
      <c r="MBX65" s="41"/>
      <c r="MBY65" s="41"/>
      <c r="MBZ65" s="41"/>
      <c r="MCA65" s="41"/>
      <c r="MCB65" s="41"/>
      <c r="MCC65" s="41"/>
      <c r="MCD65" s="41"/>
      <c r="MCE65" s="41"/>
      <c r="MCF65" s="41"/>
      <c r="MCG65" s="41"/>
      <c r="MCH65" s="41"/>
      <c r="MCI65" s="41"/>
      <c r="MCJ65" s="41"/>
      <c r="MCK65" s="41"/>
      <c r="MCL65" s="41"/>
      <c r="MCM65" s="41"/>
      <c r="MCN65" s="41"/>
      <c r="MCO65" s="41"/>
      <c r="MCP65" s="41"/>
      <c r="MCQ65" s="41"/>
      <c r="MCR65" s="41"/>
      <c r="MCS65" s="41"/>
      <c r="MCT65" s="41"/>
      <c r="MCU65" s="41"/>
      <c r="MCV65" s="41"/>
      <c r="MCW65" s="41"/>
      <c r="MCX65" s="41"/>
      <c r="MCY65" s="41"/>
      <c r="MCZ65" s="41"/>
      <c r="MDA65" s="41"/>
      <c r="MDB65" s="41"/>
      <c r="MDC65" s="41"/>
      <c r="MDD65" s="41"/>
      <c r="MDE65" s="41"/>
      <c r="MDF65" s="41"/>
      <c r="MDG65" s="41"/>
      <c r="MDH65" s="41"/>
      <c r="MDI65" s="41"/>
      <c r="MDJ65" s="41"/>
      <c r="MDK65" s="41"/>
      <c r="MDL65" s="41"/>
      <c r="MDM65" s="41"/>
      <c r="MDN65" s="41"/>
      <c r="MDO65" s="41"/>
      <c r="MDP65" s="41"/>
      <c r="MDQ65" s="41"/>
      <c r="MDR65" s="41"/>
      <c r="MDS65" s="41"/>
      <c r="MDT65" s="41"/>
      <c r="MDU65" s="41"/>
      <c r="MDV65" s="41"/>
      <c r="MDW65" s="41"/>
      <c r="MDX65" s="41"/>
      <c r="MDY65" s="41"/>
      <c r="MDZ65" s="41"/>
      <c r="MEA65" s="41"/>
      <c r="MEB65" s="41"/>
      <c r="MEC65" s="41"/>
      <c r="MED65" s="41"/>
      <c r="MEE65" s="41"/>
      <c r="MEF65" s="41"/>
      <c r="MEG65" s="41"/>
      <c r="MEH65" s="41"/>
      <c r="MEI65" s="41"/>
      <c r="MEJ65" s="41"/>
      <c r="MEK65" s="41"/>
      <c r="MEL65" s="41"/>
      <c r="MEM65" s="41"/>
      <c r="MEN65" s="41"/>
      <c r="MEO65" s="41"/>
      <c r="MEP65" s="41"/>
      <c r="MEQ65" s="41"/>
      <c r="MER65" s="41"/>
      <c r="MES65" s="41"/>
      <c r="MET65" s="41"/>
      <c r="MEU65" s="41"/>
      <c r="MEV65" s="41"/>
      <c r="MEW65" s="41"/>
      <c r="MEX65" s="41"/>
      <c r="MEY65" s="41"/>
      <c r="MEZ65" s="41"/>
      <c r="MFA65" s="41"/>
      <c r="MFB65" s="41"/>
      <c r="MFC65" s="41"/>
      <c r="MFD65" s="41"/>
      <c r="MFE65" s="41"/>
      <c r="MFF65" s="41"/>
      <c r="MFG65" s="41"/>
      <c r="MFH65" s="41"/>
      <c r="MFI65" s="41"/>
      <c r="MFJ65" s="41"/>
      <c r="MFK65" s="41"/>
      <c r="MFL65" s="41"/>
      <c r="MFM65" s="41"/>
      <c r="MFN65" s="41"/>
      <c r="MFO65" s="41"/>
      <c r="MFP65" s="41"/>
      <c r="MFQ65" s="41"/>
      <c r="MFR65" s="41"/>
      <c r="MFS65" s="41"/>
      <c r="MFT65" s="41"/>
      <c r="MFU65" s="41"/>
      <c r="MFV65" s="41"/>
      <c r="MFW65" s="41"/>
      <c r="MFX65" s="41"/>
      <c r="MFY65" s="41"/>
      <c r="MFZ65" s="41"/>
      <c r="MGA65" s="41"/>
      <c r="MGB65" s="41"/>
      <c r="MGC65" s="41"/>
      <c r="MGD65" s="41"/>
      <c r="MGE65" s="41"/>
      <c r="MGF65" s="41"/>
      <c r="MGG65" s="41"/>
      <c r="MGH65" s="41"/>
      <c r="MGI65" s="41"/>
      <c r="MGJ65" s="41"/>
      <c r="MGK65" s="41"/>
      <c r="MGL65" s="41"/>
      <c r="MGM65" s="41"/>
      <c r="MGN65" s="41"/>
      <c r="MGO65" s="41"/>
      <c r="MGP65" s="41"/>
      <c r="MGQ65" s="41"/>
      <c r="MGR65" s="41"/>
      <c r="MGS65" s="41"/>
      <c r="MGT65" s="41"/>
      <c r="MGU65" s="41"/>
      <c r="MGV65" s="41"/>
      <c r="MGW65" s="41"/>
      <c r="MGX65" s="41"/>
      <c r="MGY65" s="41"/>
      <c r="MGZ65" s="41"/>
      <c r="MHA65" s="41"/>
      <c r="MHB65" s="41"/>
      <c r="MHC65" s="41"/>
      <c r="MHD65" s="41"/>
      <c r="MHE65" s="41"/>
      <c r="MHF65" s="41"/>
      <c r="MHG65" s="41"/>
      <c r="MHH65" s="41"/>
      <c r="MHI65" s="41"/>
      <c r="MHJ65" s="41"/>
      <c r="MHK65" s="41"/>
      <c r="MHL65" s="41"/>
      <c r="MHM65" s="41"/>
      <c r="MHN65" s="41"/>
      <c r="MHO65" s="41"/>
      <c r="MHP65" s="41"/>
      <c r="MHQ65" s="41"/>
      <c r="MHR65" s="41"/>
      <c r="MHS65" s="41"/>
      <c r="MHT65" s="41"/>
      <c r="MHU65" s="41"/>
      <c r="MHV65" s="41"/>
      <c r="MHW65" s="41"/>
      <c r="MHX65" s="41"/>
      <c r="MHY65" s="41"/>
      <c r="MHZ65" s="41"/>
      <c r="MIA65" s="41"/>
      <c r="MIB65" s="41"/>
      <c r="MIC65" s="41"/>
      <c r="MID65" s="41"/>
      <c r="MIE65" s="41"/>
      <c r="MIF65" s="41"/>
      <c r="MIG65" s="41"/>
      <c r="MIH65" s="41"/>
      <c r="MII65" s="41"/>
      <c r="MIJ65" s="41"/>
      <c r="MIK65" s="41"/>
      <c r="MIL65" s="41"/>
      <c r="MIM65" s="41"/>
      <c r="MIN65" s="41"/>
      <c r="MIO65" s="41"/>
      <c r="MIP65" s="41"/>
      <c r="MIQ65" s="41"/>
      <c r="MIR65" s="41"/>
      <c r="MIS65" s="41"/>
      <c r="MIT65" s="41"/>
      <c r="MIU65" s="41"/>
      <c r="MIV65" s="41"/>
      <c r="MIW65" s="41"/>
      <c r="MIX65" s="41"/>
      <c r="MIY65" s="41"/>
      <c r="MIZ65" s="41"/>
      <c r="MJA65" s="41"/>
      <c r="MJB65" s="41"/>
      <c r="MJC65" s="41"/>
      <c r="MJD65" s="41"/>
      <c r="MJE65" s="41"/>
      <c r="MJF65" s="41"/>
      <c r="MJG65" s="41"/>
      <c r="MJH65" s="41"/>
      <c r="MJI65" s="41"/>
      <c r="MJJ65" s="41"/>
      <c r="MJK65" s="41"/>
      <c r="MJL65" s="41"/>
      <c r="MJM65" s="41"/>
      <c r="MJN65" s="41"/>
      <c r="MJO65" s="41"/>
      <c r="MJP65" s="41"/>
      <c r="MJQ65" s="41"/>
      <c r="MJR65" s="41"/>
      <c r="MJS65" s="41"/>
      <c r="MJT65" s="41"/>
      <c r="MJU65" s="41"/>
      <c r="MJV65" s="41"/>
      <c r="MJW65" s="41"/>
      <c r="MJX65" s="41"/>
      <c r="MJY65" s="41"/>
      <c r="MJZ65" s="41"/>
      <c r="MKA65" s="41"/>
      <c r="MKB65" s="41"/>
      <c r="MKC65" s="41"/>
      <c r="MKD65" s="41"/>
      <c r="MKE65" s="41"/>
      <c r="MKF65" s="41"/>
      <c r="MKG65" s="41"/>
      <c r="MKH65" s="41"/>
      <c r="MKI65" s="41"/>
      <c r="MKJ65" s="41"/>
      <c r="MKK65" s="41"/>
      <c r="MKL65" s="41"/>
      <c r="MKM65" s="41"/>
      <c r="MKN65" s="41"/>
      <c r="MKO65" s="41"/>
      <c r="MKP65" s="41"/>
      <c r="MKQ65" s="41"/>
      <c r="MKR65" s="41"/>
      <c r="MKS65" s="41"/>
      <c r="MKT65" s="41"/>
      <c r="MKU65" s="41"/>
      <c r="MKV65" s="41"/>
      <c r="MKW65" s="41"/>
      <c r="MKX65" s="41"/>
      <c r="MKY65" s="41"/>
      <c r="MKZ65" s="41"/>
      <c r="MLA65" s="41"/>
      <c r="MLB65" s="41"/>
      <c r="MLC65" s="41"/>
      <c r="MLD65" s="41"/>
      <c r="MLE65" s="41"/>
      <c r="MLF65" s="41"/>
      <c r="MLG65" s="41"/>
      <c r="MLH65" s="41"/>
      <c r="MLI65" s="41"/>
      <c r="MLJ65" s="41"/>
      <c r="MLK65" s="41"/>
      <c r="MLL65" s="41"/>
      <c r="MLM65" s="41"/>
      <c r="MLN65" s="41"/>
      <c r="MLO65" s="41"/>
      <c r="MLP65" s="41"/>
      <c r="MLQ65" s="41"/>
      <c r="MLR65" s="41"/>
      <c r="MLS65" s="41"/>
      <c r="MLT65" s="41"/>
      <c r="MLU65" s="41"/>
      <c r="MLV65" s="41"/>
      <c r="MLW65" s="41"/>
      <c r="MLX65" s="41"/>
      <c r="MLY65" s="41"/>
      <c r="MLZ65" s="41"/>
      <c r="MMA65" s="41"/>
      <c r="MMB65" s="41"/>
      <c r="MMC65" s="41"/>
      <c r="MMD65" s="41"/>
      <c r="MME65" s="41"/>
      <c r="MMF65" s="41"/>
      <c r="MMG65" s="41"/>
      <c r="MMH65" s="41"/>
      <c r="MMI65" s="41"/>
      <c r="MMJ65" s="41"/>
      <c r="MMK65" s="41"/>
      <c r="MML65" s="41"/>
      <c r="MMM65" s="41"/>
      <c r="MMN65" s="41"/>
      <c r="MMO65" s="41"/>
      <c r="MMP65" s="41"/>
      <c r="MMQ65" s="41"/>
      <c r="MMR65" s="41"/>
      <c r="MMS65" s="41"/>
      <c r="MMT65" s="41"/>
      <c r="MMU65" s="41"/>
      <c r="MMV65" s="41"/>
      <c r="MMW65" s="41"/>
      <c r="MMX65" s="41"/>
      <c r="MMY65" s="41"/>
      <c r="MMZ65" s="41"/>
      <c r="MNA65" s="41"/>
      <c r="MNB65" s="41"/>
      <c r="MNC65" s="41"/>
      <c r="MND65" s="41"/>
      <c r="MNE65" s="41"/>
      <c r="MNF65" s="41"/>
      <c r="MNG65" s="41"/>
      <c r="MNH65" s="41"/>
      <c r="MNI65" s="41"/>
      <c r="MNJ65" s="41"/>
      <c r="MNK65" s="41"/>
      <c r="MNL65" s="41"/>
      <c r="MNM65" s="41"/>
      <c r="MNN65" s="41"/>
      <c r="MNO65" s="41"/>
      <c r="MNP65" s="41"/>
      <c r="MNQ65" s="41"/>
      <c r="MNR65" s="41"/>
      <c r="MNS65" s="41"/>
      <c r="MNT65" s="41"/>
      <c r="MNU65" s="41"/>
      <c r="MNV65" s="41"/>
      <c r="MNW65" s="41"/>
      <c r="MNX65" s="41"/>
      <c r="MNY65" s="41"/>
      <c r="MNZ65" s="41"/>
      <c r="MOA65" s="41"/>
      <c r="MOB65" s="41"/>
      <c r="MOC65" s="41"/>
      <c r="MOD65" s="41"/>
      <c r="MOE65" s="41"/>
      <c r="MOF65" s="41"/>
      <c r="MOG65" s="41"/>
      <c r="MOH65" s="41"/>
      <c r="MOI65" s="41"/>
      <c r="MOJ65" s="41"/>
      <c r="MOK65" s="41"/>
      <c r="MOL65" s="41"/>
      <c r="MOM65" s="41"/>
      <c r="MON65" s="41"/>
      <c r="MOO65" s="41"/>
      <c r="MOP65" s="41"/>
      <c r="MOQ65" s="41"/>
      <c r="MOR65" s="41"/>
      <c r="MOS65" s="41"/>
      <c r="MOT65" s="41"/>
      <c r="MOU65" s="41"/>
      <c r="MOV65" s="41"/>
      <c r="MOW65" s="41"/>
      <c r="MOX65" s="41"/>
      <c r="MOY65" s="41"/>
      <c r="MOZ65" s="41"/>
      <c r="MPA65" s="41"/>
      <c r="MPB65" s="41"/>
      <c r="MPC65" s="41"/>
      <c r="MPD65" s="41"/>
      <c r="MPE65" s="41"/>
      <c r="MPF65" s="41"/>
      <c r="MPG65" s="41"/>
      <c r="MPH65" s="41"/>
      <c r="MPI65" s="41"/>
      <c r="MPJ65" s="41"/>
      <c r="MPK65" s="41"/>
      <c r="MPL65" s="41"/>
      <c r="MPM65" s="41"/>
      <c r="MPN65" s="41"/>
      <c r="MPO65" s="41"/>
      <c r="MPP65" s="41"/>
      <c r="MPQ65" s="41"/>
      <c r="MPR65" s="41"/>
      <c r="MPS65" s="41"/>
      <c r="MPT65" s="41"/>
      <c r="MPU65" s="41"/>
      <c r="MPV65" s="41"/>
      <c r="MPW65" s="41"/>
      <c r="MPX65" s="41"/>
      <c r="MPY65" s="41"/>
      <c r="MPZ65" s="41"/>
      <c r="MQA65" s="41"/>
      <c r="MQB65" s="41"/>
      <c r="MQC65" s="41"/>
      <c r="MQD65" s="41"/>
      <c r="MQE65" s="41"/>
      <c r="MQF65" s="41"/>
      <c r="MQG65" s="41"/>
      <c r="MQH65" s="41"/>
      <c r="MQI65" s="41"/>
      <c r="MQJ65" s="41"/>
      <c r="MQK65" s="41"/>
      <c r="MQL65" s="41"/>
      <c r="MQM65" s="41"/>
      <c r="MQN65" s="41"/>
      <c r="MQO65" s="41"/>
      <c r="MQP65" s="41"/>
      <c r="MQQ65" s="41"/>
      <c r="MQR65" s="41"/>
      <c r="MQS65" s="41"/>
      <c r="MQT65" s="41"/>
      <c r="MQU65" s="41"/>
      <c r="MQV65" s="41"/>
      <c r="MQW65" s="41"/>
      <c r="MQX65" s="41"/>
      <c r="MQY65" s="41"/>
      <c r="MQZ65" s="41"/>
      <c r="MRA65" s="41"/>
      <c r="MRB65" s="41"/>
      <c r="MRC65" s="41"/>
      <c r="MRD65" s="41"/>
      <c r="MRE65" s="41"/>
      <c r="MRF65" s="41"/>
      <c r="MRG65" s="41"/>
      <c r="MRH65" s="41"/>
      <c r="MRI65" s="41"/>
      <c r="MRJ65" s="41"/>
      <c r="MRK65" s="41"/>
      <c r="MRL65" s="41"/>
      <c r="MRM65" s="41"/>
      <c r="MRN65" s="41"/>
      <c r="MRO65" s="41"/>
      <c r="MRP65" s="41"/>
      <c r="MRQ65" s="41"/>
      <c r="MRR65" s="41"/>
      <c r="MRS65" s="41"/>
      <c r="MRT65" s="41"/>
      <c r="MRU65" s="41"/>
      <c r="MRV65" s="41"/>
      <c r="MRW65" s="41"/>
      <c r="MRX65" s="41"/>
      <c r="MRY65" s="41"/>
      <c r="MRZ65" s="41"/>
      <c r="MSA65" s="41"/>
      <c r="MSB65" s="41"/>
      <c r="MSC65" s="41"/>
      <c r="MSD65" s="41"/>
      <c r="MSE65" s="41"/>
      <c r="MSF65" s="41"/>
      <c r="MSG65" s="41"/>
      <c r="MSH65" s="41"/>
      <c r="MSI65" s="41"/>
      <c r="MSJ65" s="41"/>
      <c r="MSK65" s="41"/>
      <c r="MSL65" s="41"/>
      <c r="MSM65" s="41"/>
      <c r="MSN65" s="41"/>
      <c r="MSO65" s="41"/>
      <c r="MSP65" s="41"/>
      <c r="MSQ65" s="41"/>
      <c r="MSR65" s="41"/>
      <c r="MSS65" s="41"/>
      <c r="MST65" s="41"/>
      <c r="MSU65" s="41"/>
      <c r="MSV65" s="41"/>
      <c r="MSW65" s="41"/>
      <c r="MSX65" s="41"/>
      <c r="MSY65" s="41"/>
      <c r="MSZ65" s="41"/>
      <c r="MTA65" s="41"/>
      <c r="MTB65" s="41"/>
      <c r="MTC65" s="41"/>
      <c r="MTD65" s="41"/>
      <c r="MTE65" s="41"/>
      <c r="MTF65" s="41"/>
      <c r="MTG65" s="41"/>
      <c r="MTH65" s="41"/>
      <c r="MTI65" s="41"/>
      <c r="MTJ65" s="41"/>
      <c r="MTK65" s="41"/>
      <c r="MTL65" s="41"/>
      <c r="MTM65" s="41"/>
      <c r="MTN65" s="41"/>
      <c r="MTO65" s="41"/>
      <c r="MTP65" s="41"/>
      <c r="MTQ65" s="41"/>
      <c r="MTR65" s="41"/>
      <c r="MTS65" s="41"/>
      <c r="MTT65" s="41"/>
      <c r="MTU65" s="41"/>
      <c r="MTV65" s="41"/>
      <c r="MTW65" s="41"/>
      <c r="MTX65" s="41"/>
      <c r="MTY65" s="41"/>
      <c r="MTZ65" s="41"/>
      <c r="MUA65" s="41"/>
      <c r="MUB65" s="41"/>
      <c r="MUC65" s="41"/>
      <c r="MUD65" s="41"/>
      <c r="MUE65" s="41"/>
      <c r="MUF65" s="41"/>
      <c r="MUG65" s="41"/>
      <c r="MUH65" s="41"/>
      <c r="MUI65" s="41"/>
      <c r="MUJ65" s="41"/>
      <c r="MUK65" s="41"/>
      <c r="MUL65" s="41"/>
      <c r="MUM65" s="41"/>
      <c r="MUN65" s="41"/>
      <c r="MUO65" s="41"/>
      <c r="MUP65" s="41"/>
      <c r="MUQ65" s="41"/>
      <c r="MUR65" s="41"/>
      <c r="MUS65" s="41"/>
      <c r="MUT65" s="41"/>
      <c r="MUU65" s="41"/>
      <c r="MUV65" s="41"/>
      <c r="MUW65" s="41"/>
      <c r="MUX65" s="41"/>
      <c r="MUY65" s="41"/>
      <c r="MUZ65" s="41"/>
      <c r="MVA65" s="41"/>
      <c r="MVB65" s="41"/>
      <c r="MVC65" s="41"/>
      <c r="MVD65" s="41"/>
      <c r="MVE65" s="41"/>
      <c r="MVF65" s="41"/>
      <c r="MVG65" s="41"/>
      <c r="MVH65" s="41"/>
      <c r="MVI65" s="41"/>
      <c r="MVJ65" s="41"/>
      <c r="MVK65" s="41"/>
      <c r="MVL65" s="41"/>
      <c r="MVM65" s="41"/>
      <c r="MVN65" s="41"/>
      <c r="MVO65" s="41"/>
      <c r="MVP65" s="41"/>
      <c r="MVQ65" s="41"/>
      <c r="MVR65" s="41"/>
      <c r="MVS65" s="41"/>
      <c r="MVT65" s="41"/>
      <c r="MVU65" s="41"/>
      <c r="MVV65" s="41"/>
      <c r="MVW65" s="41"/>
      <c r="MVX65" s="41"/>
      <c r="MVY65" s="41"/>
      <c r="MVZ65" s="41"/>
      <c r="MWA65" s="41"/>
      <c r="MWB65" s="41"/>
      <c r="MWC65" s="41"/>
      <c r="MWD65" s="41"/>
      <c r="MWE65" s="41"/>
      <c r="MWF65" s="41"/>
      <c r="MWG65" s="41"/>
      <c r="MWH65" s="41"/>
      <c r="MWI65" s="41"/>
      <c r="MWJ65" s="41"/>
      <c r="MWK65" s="41"/>
      <c r="MWL65" s="41"/>
      <c r="MWM65" s="41"/>
      <c r="MWN65" s="41"/>
      <c r="MWO65" s="41"/>
      <c r="MWP65" s="41"/>
      <c r="MWQ65" s="41"/>
      <c r="MWR65" s="41"/>
      <c r="MWS65" s="41"/>
      <c r="MWT65" s="41"/>
      <c r="MWU65" s="41"/>
      <c r="MWV65" s="41"/>
      <c r="MWW65" s="41"/>
      <c r="MWX65" s="41"/>
      <c r="MWY65" s="41"/>
      <c r="MWZ65" s="41"/>
      <c r="MXA65" s="41"/>
      <c r="MXB65" s="41"/>
      <c r="MXC65" s="41"/>
      <c r="MXD65" s="41"/>
      <c r="MXE65" s="41"/>
      <c r="MXF65" s="41"/>
      <c r="MXG65" s="41"/>
      <c r="MXH65" s="41"/>
      <c r="MXI65" s="41"/>
      <c r="MXJ65" s="41"/>
      <c r="MXK65" s="41"/>
      <c r="MXL65" s="41"/>
      <c r="MXM65" s="41"/>
      <c r="MXN65" s="41"/>
      <c r="MXO65" s="41"/>
      <c r="MXP65" s="41"/>
      <c r="MXQ65" s="41"/>
      <c r="MXR65" s="41"/>
      <c r="MXS65" s="41"/>
      <c r="MXT65" s="41"/>
      <c r="MXU65" s="41"/>
      <c r="MXV65" s="41"/>
      <c r="MXW65" s="41"/>
      <c r="MXX65" s="41"/>
      <c r="MXY65" s="41"/>
      <c r="MXZ65" s="41"/>
      <c r="MYA65" s="41"/>
      <c r="MYB65" s="41"/>
      <c r="MYC65" s="41"/>
      <c r="MYD65" s="41"/>
      <c r="MYE65" s="41"/>
      <c r="MYF65" s="41"/>
      <c r="MYG65" s="41"/>
      <c r="MYH65" s="41"/>
      <c r="MYI65" s="41"/>
      <c r="MYJ65" s="41"/>
      <c r="MYK65" s="41"/>
      <c r="MYL65" s="41"/>
      <c r="MYM65" s="41"/>
      <c r="MYN65" s="41"/>
      <c r="MYO65" s="41"/>
      <c r="MYP65" s="41"/>
      <c r="MYQ65" s="41"/>
      <c r="MYR65" s="41"/>
      <c r="MYS65" s="41"/>
      <c r="MYT65" s="41"/>
      <c r="MYU65" s="41"/>
      <c r="MYV65" s="41"/>
      <c r="MYW65" s="41"/>
      <c r="MYX65" s="41"/>
      <c r="MYY65" s="41"/>
      <c r="MYZ65" s="41"/>
      <c r="MZA65" s="41"/>
      <c r="MZB65" s="41"/>
      <c r="MZC65" s="41"/>
      <c r="MZD65" s="41"/>
      <c r="MZE65" s="41"/>
      <c r="MZF65" s="41"/>
      <c r="MZG65" s="41"/>
      <c r="MZH65" s="41"/>
      <c r="MZI65" s="41"/>
      <c r="MZJ65" s="41"/>
      <c r="MZK65" s="41"/>
      <c r="MZL65" s="41"/>
      <c r="MZM65" s="41"/>
      <c r="MZN65" s="41"/>
      <c r="MZO65" s="41"/>
      <c r="MZP65" s="41"/>
      <c r="MZQ65" s="41"/>
      <c r="MZR65" s="41"/>
      <c r="MZS65" s="41"/>
      <c r="MZT65" s="41"/>
      <c r="MZU65" s="41"/>
      <c r="MZV65" s="41"/>
      <c r="MZW65" s="41"/>
      <c r="MZX65" s="41"/>
      <c r="MZY65" s="41"/>
      <c r="MZZ65" s="41"/>
      <c r="NAA65" s="41"/>
      <c r="NAB65" s="41"/>
      <c r="NAC65" s="41"/>
      <c r="NAD65" s="41"/>
      <c r="NAE65" s="41"/>
      <c r="NAF65" s="41"/>
      <c r="NAG65" s="41"/>
      <c r="NAH65" s="41"/>
      <c r="NAI65" s="41"/>
      <c r="NAJ65" s="41"/>
      <c r="NAK65" s="41"/>
      <c r="NAL65" s="41"/>
      <c r="NAM65" s="41"/>
      <c r="NAN65" s="41"/>
      <c r="NAO65" s="41"/>
      <c r="NAP65" s="41"/>
      <c r="NAQ65" s="41"/>
      <c r="NAR65" s="41"/>
      <c r="NAS65" s="41"/>
      <c r="NAT65" s="41"/>
      <c r="NAU65" s="41"/>
      <c r="NAV65" s="41"/>
      <c r="NAW65" s="41"/>
      <c r="NAX65" s="41"/>
      <c r="NAY65" s="41"/>
      <c r="NAZ65" s="41"/>
      <c r="NBA65" s="41"/>
      <c r="NBB65" s="41"/>
      <c r="NBC65" s="41"/>
      <c r="NBD65" s="41"/>
      <c r="NBE65" s="41"/>
      <c r="NBF65" s="41"/>
      <c r="NBG65" s="41"/>
      <c r="NBH65" s="41"/>
      <c r="NBI65" s="41"/>
      <c r="NBJ65" s="41"/>
      <c r="NBK65" s="41"/>
      <c r="NBL65" s="41"/>
      <c r="NBM65" s="41"/>
      <c r="NBN65" s="41"/>
      <c r="NBO65" s="41"/>
      <c r="NBP65" s="41"/>
      <c r="NBQ65" s="41"/>
      <c r="NBR65" s="41"/>
      <c r="NBS65" s="41"/>
      <c r="NBT65" s="41"/>
      <c r="NBU65" s="41"/>
      <c r="NBV65" s="41"/>
      <c r="NBW65" s="41"/>
      <c r="NBX65" s="41"/>
      <c r="NBY65" s="41"/>
      <c r="NBZ65" s="41"/>
      <c r="NCA65" s="41"/>
      <c r="NCB65" s="41"/>
      <c r="NCC65" s="41"/>
      <c r="NCD65" s="41"/>
      <c r="NCE65" s="41"/>
      <c r="NCF65" s="41"/>
      <c r="NCG65" s="41"/>
      <c r="NCH65" s="41"/>
      <c r="NCI65" s="41"/>
      <c r="NCJ65" s="41"/>
      <c r="NCK65" s="41"/>
      <c r="NCL65" s="41"/>
      <c r="NCM65" s="41"/>
      <c r="NCN65" s="41"/>
      <c r="NCO65" s="41"/>
      <c r="NCP65" s="41"/>
      <c r="NCQ65" s="41"/>
      <c r="NCR65" s="41"/>
      <c r="NCS65" s="41"/>
      <c r="NCT65" s="41"/>
      <c r="NCU65" s="41"/>
      <c r="NCV65" s="41"/>
      <c r="NCW65" s="41"/>
      <c r="NCX65" s="41"/>
      <c r="NCY65" s="41"/>
      <c r="NCZ65" s="41"/>
      <c r="NDA65" s="41"/>
      <c r="NDB65" s="41"/>
      <c r="NDC65" s="41"/>
      <c r="NDD65" s="41"/>
      <c r="NDE65" s="41"/>
      <c r="NDF65" s="41"/>
      <c r="NDG65" s="41"/>
      <c r="NDH65" s="41"/>
      <c r="NDI65" s="41"/>
      <c r="NDJ65" s="41"/>
      <c r="NDK65" s="41"/>
      <c r="NDL65" s="41"/>
      <c r="NDM65" s="41"/>
      <c r="NDN65" s="41"/>
      <c r="NDO65" s="41"/>
      <c r="NDP65" s="41"/>
      <c r="NDQ65" s="41"/>
      <c r="NDR65" s="41"/>
      <c r="NDS65" s="41"/>
      <c r="NDT65" s="41"/>
      <c r="NDU65" s="41"/>
      <c r="NDV65" s="41"/>
      <c r="NDW65" s="41"/>
      <c r="NDX65" s="41"/>
      <c r="NDY65" s="41"/>
      <c r="NDZ65" s="41"/>
      <c r="NEA65" s="41"/>
      <c r="NEB65" s="41"/>
      <c r="NEC65" s="41"/>
      <c r="NED65" s="41"/>
      <c r="NEE65" s="41"/>
      <c r="NEF65" s="41"/>
      <c r="NEG65" s="41"/>
      <c r="NEH65" s="41"/>
      <c r="NEI65" s="41"/>
      <c r="NEJ65" s="41"/>
      <c r="NEK65" s="41"/>
      <c r="NEL65" s="41"/>
      <c r="NEM65" s="41"/>
      <c r="NEN65" s="41"/>
      <c r="NEO65" s="41"/>
      <c r="NEP65" s="41"/>
      <c r="NEQ65" s="41"/>
      <c r="NER65" s="41"/>
      <c r="NES65" s="41"/>
      <c r="NET65" s="41"/>
      <c r="NEU65" s="41"/>
      <c r="NEV65" s="41"/>
      <c r="NEW65" s="41"/>
      <c r="NEX65" s="41"/>
      <c r="NEY65" s="41"/>
      <c r="NEZ65" s="41"/>
      <c r="NFA65" s="41"/>
      <c r="NFB65" s="41"/>
      <c r="NFC65" s="41"/>
      <c r="NFD65" s="41"/>
      <c r="NFE65" s="41"/>
      <c r="NFF65" s="41"/>
      <c r="NFG65" s="41"/>
      <c r="NFH65" s="41"/>
      <c r="NFI65" s="41"/>
      <c r="NFJ65" s="41"/>
      <c r="NFK65" s="41"/>
      <c r="NFL65" s="41"/>
      <c r="NFM65" s="41"/>
      <c r="NFN65" s="41"/>
      <c r="NFO65" s="41"/>
      <c r="NFP65" s="41"/>
      <c r="NFQ65" s="41"/>
      <c r="NFR65" s="41"/>
      <c r="NFS65" s="41"/>
      <c r="NFT65" s="41"/>
      <c r="NFU65" s="41"/>
      <c r="NFV65" s="41"/>
      <c r="NFW65" s="41"/>
      <c r="NFX65" s="41"/>
      <c r="NFY65" s="41"/>
      <c r="NFZ65" s="41"/>
      <c r="NGA65" s="41"/>
      <c r="NGB65" s="41"/>
      <c r="NGC65" s="41"/>
      <c r="NGD65" s="41"/>
      <c r="NGE65" s="41"/>
      <c r="NGF65" s="41"/>
      <c r="NGG65" s="41"/>
      <c r="NGH65" s="41"/>
      <c r="NGI65" s="41"/>
      <c r="NGJ65" s="41"/>
      <c r="NGK65" s="41"/>
      <c r="NGL65" s="41"/>
      <c r="NGM65" s="41"/>
      <c r="NGN65" s="41"/>
      <c r="NGO65" s="41"/>
      <c r="NGP65" s="41"/>
      <c r="NGQ65" s="41"/>
      <c r="NGR65" s="41"/>
      <c r="NGS65" s="41"/>
      <c r="NGT65" s="41"/>
      <c r="NGU65" s="41"/>
      <c r="NGV65" s="41"/>
      <c r="NGW65" s="41"/>
      <c r="NGX65" s="41"/>
      <c r="NGY65" s="41"/>
      <c r="NGZ65" s="41"/>
      <c r="NHA65" s="41"/>
      <c r="NHB65" s="41"/>
      <c r="NHC65" s="41"/>
      <c r="NHD65" s="41"/>
      <c r="NHE65" s="41"/>
      <c r="NHF65" s="41"/>
      <c r="NHG65" s="41"/>
      <c r="NHH65" s="41"/>
      <c r="NHI65" s="41"/>
      <c r="NHJ65" s="41"/>
      <c r="NHK65" s="41"/>
      <c r="NHL65" s="41"/>
      <c r="NHM65" s="41"/>
      <c r="NHN65" s="41"/>
      <c r="NHO65" s="41"/>
      <c r="NHP65" s="41"/>
      <c r="NHQ65" s="41"/>
      <c r="NHR65" s="41"/>
      <c r="NHS65" s="41"/>
      <c r="NHT65" s="41"/>
      <c r="NHU65" s="41"/>
      <c r="NHV65" s="41"/>
      <c r="NHW65" s="41"/>
      <c r="NHX65" s="41"/>
      <c r="NHY65" s="41"/>
      <c r="NHZ65" s="41"/>
      <c r="NIA65" s="41"/>
      <c r="NIB65" s="41"/>
      <c r="NIC65" s="41"/>
      <c r="NID65" s="41"/>
      <c r="NIE65" s="41"/>
      <c r="NIF65" s="41"/>
      <c r="NIG65" s="41"/>
      <c r="NIH65" s="41"/>
      <c r="NII65" s="41"/>
      <c r="NIJ65" s="41"/>
      <c r="NIK65" s="41"/>
      <c r="NIL65" s="41"/>
      <c r="NIM65" s="41"/>
      <c r="NIN65" s="41"/>
      <c r="NIO65" s="41"/>
      <c r="NIP65" s="41"/>
      <c r="NIQ65" s="41"/>
      <c r="NIR65" s="41"/>
      <c r="NIS65" s="41"/>
      <c r="NIT65" s="41"/>
      <c r="NIU65" s="41"/>
      <c r="NIV65" s="41"/>
      <c r="NIW65" s="41"/>
      <c r="NIX65" s="41"/>
      <c r="NIY65" s="41"/>
      <c r="NIZ65" s="41"/>
      <c r="NJA65" s="41"/>
      <c r="NJB65" s="41"/>
      <c r="NJC65" s="41"/>
      <c r="NJD65" s="41"/>
      <c r="NJE65" s="41"/>
      <c r="NJF65" s="41"/>
      <c r="NJG65" s="41"/>
      <c r="NJH65" s="41"/>
      <c r="NJI65" s="41"/>
      <c r="NJJ65" s="41"/>
      <c r="NJK65" s="41"/>
      <c r="NJL65" s="41"/>
      <c r="NJM65" s="41"/>
      <c r="NJN65" s="41"/>
      <c r="NJO65" s="41"/>
      <c r="NJP65" s="41"/>
      <c r="NJQ65" s="41"/>
      <c r="NJR65" s="41"/>
      <c r="NJS65" s="41"/>
      <c r="NJT65" s="41"/>
      <c r="NJU65" s="41"/>
      <c r="NJV65" s="41"/>
      <c r="NJW65" s="41"/>
      <c r="NJX65" s="41"/>
      <c r="NJY65" s="41"/>
      <c r="NJZ65" s="41"/>
      <c r="NKA65" s="41"/>
      <c r="NKB65" s="41"/>
      <c r="NKC65" s="41"/>
      <c r="NKD65" s="41"/>
      <c r="NKE65" s="41"/>
      <c r="NKF65" s="41"/>
      <c r="NKG65" s="41"/>
      <c r="NKH65" s="41"/>
      <c r="NKI65" s="41"/>
      <c r="NKJ65" s="41"/>
      <c r="NKK65" s="41"/>
      <c r="NKL65" s="41"/>
      <c r="NKM65" s="41"/>
      <c r="NKN65" s="41"/>
      <c r="NKO65" s="41"/>
      <c r="NKP65" s="41"/>
      <c r="NKQ65" s="41"/>
      <c r="NKR65" s="41"/>
      <c r="NKS65" s="41"/>
      <c r="NKT65" s="41"/>
      <c r="NKU65" s="41"/>
      <c r="NKV65" s="41"/>
      <c r="NKW65" s="41"/>
      <c r="NKX65" s="41"/>
      <c r="NKY65" s="41"/>
      <c r="NKZ65" s="41"/>
      <c r="NLA65" s="41"/>
      <c r="NLB65" s="41"/>
      <c r="NLC65" s="41"/>
      <c r="NLD65" s="41"/>
      <c r="NLE65" s="41"/>
      <c r="NLF65" s="41"/>
      <c r="NLG65" s="41"/>
      <c r="NLH65" s="41"/>
      <c r="NLI65" s="41"/>
      <c r="NLJ65" s="41"/>
      <c r="NLK65" s="41"/>
      <c r="NLL65" s="41"/>
      <c r="NLM65" s="41"/>
      <c r="NLN65" s="41"/>
      <c r="NLO65" s="41"/>
      <c r="NLP65" s="41"/>
      <c r="NLQ65" s="41"/>
      <c r="NLR65" s="41"/>
      <c r="NLS65" s="41"/>
      <c r="NLT65" s="41"/>
      <c r="NLU65" s="41"/>
      <c r="NLV65" s="41"/>
      <c r="NLW65" s="41"/>
      <c r="NLX65" s="41"/>
      <c r="NLY65" s="41"/>
      <c r="NLZ65" s="41"/>
      <c r="NMA65" s="41"/>
      <c r="NMB65" s="41"/>
      <c r="NMC65" s="41"/>
      <c r="NMD65" s="41"/>
      <c r="NME65" s="41"/>
      <c r="NMF65" s="41"/>
      <c r="NMG65" s="41"/>
      <c r="NMH65" s="41"/>
      <c r="NMI65" s="41"/>
      <c r="NMJ65" s="41"/>
      <c r="NMK65" s="41"/>
      <c r="NML65" s="41"/>
      <c r="NMM65" s="41"/>
      <c r="NMN65" s="41"/>
      <c r="NMO65" s="41"/>
      <c r="NMP65" s="41"/>
      <c r="NMQ65" s="41"/>
      <c r="NMR65" s="41"/>
      <c r="NMS65" s="41"/>
      <c r="NMT65" s="41"/>
      <c r="NMU65" s="41"/>
      <c r="NMV65" s="41"/>
      <c r="NMW65" s="41"/>
      <c r="NMX65" s="41"/>
      <c r="NMY65" s="41"/>
      <c r="NMZ65" s="41"/>
      <c r="NNA65" s="41"/>
      <c r="NNB65" s="41"/>
      <c r="NNC65" s="41"/>
      <c r="NND65" s="41"/>
      <c r="NNE65" s="41"/>
      <c r="NNF65" s="41"/>
      <c r="NNG65" s="41"/>
      <c r="NNH65" s="41"/>
      <c r="NNI65" s="41"/>
      <c r="NNJ65" s="41"/>
      <c r="NNK65" s="41"/>
      <c r="NNL65" s="41"/>
      <c r="NNM65" s="41"/>
      <c r="NNN65" s="41"/>
      <c r="NNO65" s="41"/>
      <c r="NNP65" s="41"/>
      <c r="NNQ65" s="41"/>
      <c r="NNR65" s="41"/>
      <c r="NNS65" s="41"/>
      <c r="NNT65" s="41"/>
      <c r="NNU65" s="41"/>
      <c r="NNV65" s="41"/>
      <c r="NNW65" s="41"/>
      <c r="NNX65" s="41"/>
      <c r="NNY65" s="41"/>
      <c r="NNZ65" s="41"/>
      <c r="NOA65" s="41"/>
      <c r="NOB65" s="41"/>
      <c r="NOC65" s="41"/>
      <c r="NOD65" s="41"/>
      <c r="NOE65" s="41"/>
      <c r="NOF65" s="41"/>
      <c r="NOG65" s="41"/>
      <c r="NOH65" s="41"/>
      <c r="NOI65" s="41"/>
      <c r="NOJ65" s="41"/>
      <c r="NOK65" s="41"/>
      <c r="NOL65" s="41"/>
      <c r="NOM65" s="41"/>
      <c r="NON65" s="41"/>
      <c r="NOO65" s="41"/>
      <c r="NOP65" s="41"/>
      <c r="NOQ65" s="41"/>
      <c r="NOR65" s="41"/>
      <c r="NOS65" s="41"/>
      <c r="NOT65" s="41"/>
      <c r="NOU65" s="41"/>
      <c r="NOV65" s="41"/>
      <c r="NOW65" s="41"/>
      <c r="NOX65" s="41"/>
      <c r="NOY65" s="41"/>
      <c r="NOZ65" s="41"/>
      <c r="NPA65" s="41"/>
      <c r="NPB65" s="41"/>
      <c r="NPC65" s="41"/>
      <c r="NPD65" s="41"/>
      <c r="NPE65" s="41"/>
      <c r="NPF65" s="41"/>
      <c r="NPG65" s="41"/>
      <c r="NPH65" s="41"/>
      <c r="NPI65" s="41"/>
      <c r="NPJ65" s="41"/>
      <c r="NPK65" s="41"/>
      <c r="NPL65" s="41"/>
      <c r="NPM65" s="41"/>
      <c r="NPN65" s="41"/>
      <c r="NPO65" s="41"/>
      <c r="NPP65" s="41"/>
      <c r="NPQ65" s="41"/>
      <c r="NPR65" s="41"/>
      <c r="NPS65" s="41"/>
      <c r="NPT65" s="41"/>
      <c r="NPU65" s="41"/>
      <c r="NPV65" s="41"/>
      <c r="NPW65" s="41"/>
      <c r="NPX65" s="41"/>
      <c r="NPY65" s="41"/>
      <c r="NPZ65" s="41"/>
      <c r="NQA65" s="41"/>
      <c r="NQB65" s="41"/>
      <c r="NQC65" s="41"/>
      <c r="NQD65" s="41"/>
      <c r="NQE65" s="41"/>
      <c r="NQF65" s="41"/>
      <c r="NQG65" s="41"/>
      <c r="NQH65" s="41"/>
      <c r="NQI65" s="41"/>
      <c r="NQJ65" s="41"/>
      <c r="NQK65" s="41"/>
      <c r="NQL65" s="41"/>
      <c r="NQM65" s="41"/>
      <c r="NQN65" s="41"/>
      <c r="NQO65" s="41"/>
      <c r="NQP65" s="41"/>
      <c r="NQQ65" s="41"/>
      <c r="NQR65" s="41"/>
      <c r="NQS65" s="41"/>
      <c r="NQT65" s="41"/>
      <c r="NQU65" s="41"/>
      <c r="NQV65" s="41"/>
      <c r="NQW65" s="41"/>
      <c r="NQX65" s="41"/>
      <c r="NQY65" s="41"/>
      <c r="NQZ65" s="41"/>
      <c r="NRA65" s="41"/>
      <c r="NRB65" s="41"/>
      <c r="NRC65" s="41"/>
      <c r="NRD65" s="41"/>
      <c r="NRE65" s="41"/>
      <c r="NRF65" s="41"/>
      <c r="NRG65" s="41"/>
      <c r="NRH65" s="41"/>
      <c r="NRI65" s="41"/>
      <c r="NRJ65" s="41"/>
      <c r="NRK65" s="41"/>
      <c r="NRL65" s="41"/>
      <c r="NRM65" s="41"/>
      <c r="NRN65" s="41"/>
      <c r="NRO65" s="41"/>
      <c r="NRP65" s="41"/>
      <c r="NRQ65" s="41"/>
      <c r="NRR65" s="41"/>
      <c r="NRS65" s="41"/>
      <c r="NRT65" s="41"/>
      <c r="NRU65" s="41"/>
      <c r="NRV65" s="41"/>
      <c r="NRW65" s="41"/>
      <c r="NRX65" s="41"/>
      <c r="NRY65" s="41"/>
      <c r="NRZ65" s="41"/>
      <c r="NSA65" s="41"/>
      <c r="NSB65" s="41"/>
      <c r="NSC65" s="41"/>
      <c r="NSD65" s="41"/>
      <c r="NSE65" s="41"/>
      <c r="NSF65" s="41"/>
      <c r="NSG65" s="41"/>
      <c r="NSH65" s="41"/>
      <c r="NSI65" s="41"/>
      <c r="NSJ65" s="41"/>
      <c r="NSK65" s="41"/>
      <c r="NSL65" s="41"/>
      <c r="NSM65" s="41"/>
      <c r="NSN65" s="41"/>
      <c r="NSO65" s="41"/>
      <c r="NSP65" s="41"/>
      <c r="NSQ65" s="41"/>
      <c r="NSR65" s="41"/>
      <c r="NSS65" s="41"/>
      <c r="NST65" s="41"/>
      <c r="NSU65" s="41"/>
      <c r="NSV65" s="41"/>
      <c r="NSW65" s="41"/>
      <c r="NSX65" s="41"/>
      <c r="NSY65" s="41"/>
      <c r="NSZ65" s="41"/>
      <c r="NTA65" s="41"/>
      <c r="NTB65" s="41"/>
      <c r="NTC65" s="41"/>
      <c r="NTD65" s="41"/>
      <c r="NTE65" s="41"/>
      <c r="NTF65" s="41"/>
      <c r="NTG65" s="41"/>
      <c r="NTH65" s="41"/>
      <c r="NTI65" s="41"/>
      <c r="NTJ65" s="41"/>
      <c r="NTK65" s="41"/>
      <c r="NTL65" s="41"/>
      <c r="NTM65" s="41"/>
      <c r="NTN65" s="41"/>
      <c r="NTO65" s="41"/>
      <c r="NTP65" s="41"/>
      <c r="NTQ65" s="41"/>
      <c r="NTR65" s="41"/>
      <c r="NTS65" s="41"/>
      <c r="NTT65" s="41"/>
      <c r="NTU65" s="41"/>
      <c r="NTV65" s="41"/>
      <c r="NTW65" s="41"/>
      <c r="NTX65" s="41"/>
      <c r="NTY65" s="41"/>
      <c r="NTZ65" s="41"/>
      <c r="NUA65" s="41"/>
      <c r="NUB65" s="41"/>
      <c r="NUC65" s="41"/>
      <c r="NUD65" s="41"/>
      <c r="NUE65" s="41"/>
      <c r="NUF65" s="41"/>
      <c r="NUG65" s="41"/>
      <c r="NUH65" s="41"/>
      <c r="NUI65" s="41"/>
      <c r="NUJ65" s="41"/>
      <c r="NUK65" s="41"/>
      <c r="NUL65" s="41"/>
      <c r="NUM65" s="41"/>
      <c r="NUN65" s="41"/>
      <c r="NUO65" s="41"/>
      <c r="NUP65" s="41"/>
      <c r="NUQ65" s="41"/>
      <c r="NUR65" s="41"/>
      <c r="NUS65" s="41"/>
      <c r="NUT65" s="41"/>
      <c r="NUU65" s="41"/>
      <c r="NUV65" s="41"/>
      <c r="NUW65" s="41"/>
      <c r="NUX65" s="41"/>
      <c r="NUY65" s="41"/>
      <c r="NUZ65" s="41"/>
      <c r="NVA65" s="41"/>
      <c r="NVB65" s="41"/>
      <c r="NVC65" s="41"/>
      <c r="NVD65" s="41"/>
      <c r="NVE65" s="41"/>
      <c r="NVF65" s="41"/>
      <c r="NVG65" s="41"/>
      <c r="NVH65" s="41"/>
      <c r="NVI65" s="41"/>
      <c r="NVJ65" s="41"/>
      <c r="NVK65" s="41"/>
      <c r="NVL65" s="41"/>
      <c r="NVM65" s="41"/>
      <c r="NVN65" s="41"/>
      <c r="NVO65" s="41"/>
      <c r="NVP65" s="41"/>
      <c r="NVQ65" s="41"/>
      <c r="NVR65" s="41"/>
      <c r="NVS65" s="41"/>
      <c r="NVT65" s="41"/>
      <c r="NVU65" s="41"/>
      <c r="NVV65" s="41"/>
      <c r="NVW65" s="41"/>
      <c r="NVX65" s="41"/>
      <c r="NVY65" s="41"/>
      <c r="NVZ65" s="41"/>
      <c r="NWA65" s="41"/>
      <c r="NWB65" s="41"/>
      <c r="NWC65" s="41"/>
      <c r="NWD65" s="41"/>
      <c r="NWE65" s="41"/>
      <c r="NWF65" s="41"/>
      <c r="NWG65" s="41"/>
      <c r="NWH65" s="41"/>
      <c r="NWI65" s="41"/>
      <c r="NWJ65" s="41"/>
      <c r="NWK65" s="41"/>
      <c r="NWL65" s="41"/>
      <c r="NWM65" s="41"/>
      <c r="NWN65" s="41"/>
      <c r="NWO65" s="41"/>
      <c r="NWP65" s="41"/>
      <c r="NWQ65" s="41"/>
      <c r="NWR65" s="41"/>
      <c r="NWS65" s="41"/>
      <c r="NWT65" s="41"/>
      <c r="NWU65" s="41"/>
      <c r="NWV65" s="41"/>
      <c r="NWW65" s="41"/>
      <c r="NWX65" s="41"/>
      <c r="NWY65" s="41"/>
      <c r="NWZ65" s="41"/>
      <c r="NXA65" s="41"/>
      <c r="NXB65" s="41"/>
      <c r="NXC65" s="41"/>
      <c r="NXD65" s="41"/>
      <c r="NXE65" s="41"/>
      <c r="NXF65" s="41"/>
      <c r="NXG65" s="41"/>
      <c r="NXH65" s="41"/>
      <c r="NXI65" s="41"/>
      <c r="NXJ65" s="41"/>
      <c r="NXK65" s="41"/>
      <c r="NXL65" s="41"/>
      <c r="NXM65" s="41"/>
      <c r="NXN65" s="41"/>
      <c r="NXO65" s="41"/>
      <c r="NXP65" s="41"/>
      <c r="NXQ65" s="41"/>
      <c r="NXR65" s="41"/>
      <c r="NXS65" s="41"/>
      <c r="NXT65" s="41"/>
      <c r="NXU65" s="41"/>
      <c r="NXV65" s="41"/>
      <c r="NXW65" s="41"/>
      <c r="NXX65" s="41"/>
      <c r="NXY65" s="41"/>
      <c r="NXZ65" s="41"/>
      <c r="NYA65" s="41"/>
      <c r="NYB65" s="41"/>
      <c r="NYC65" s="41"/>
      <c r="NYD65" s="41"/>
      <c r="NYE65" s="41"/>
      <c r="NYF65" s="41"/>
      <c r="NYG65" s="41"/>
      <c r="NYH65" s="41"/>
      <c r="NYI65" s="41"/>
      <c r="NYJ65" s="41"/>
      <c r="NYK65" s="41"/>
      <c r="NYL65" s="41"/>
      <c r="NYM65" s="41"/>
      <c r="NYN65" s="41"/>
      <c r="NYO65" s="41"/>
      <c r="NYP65" s="41"/>
      <c r="NYQ65" s="41"/>
      <c r="NYR65" s="41"/>
      <c r="NYS65" s="41"/>
      <c r="NYT65" s="41"/>
      <c r="NYU65" s="41"/>
      <c r="NYV65" s="41"/>
      <c r="NYW65" s="41"/>
      <c r="NYX65" s="41"/>
      <c r="NYY65" s="41"/>
      <c r="NYZ65" s="41"/>
      <c r="NZA65" s="41"/>
      <c r="NZB65" s="41"/>
      <c r="NZC65" s="41"/>
      <c r="NZD65" s="41"/>
      <c r="NZE65" s="41"/>
      <c r="NZF65" s="41"/>
      <c r="NZG65" s="41"/>
      <c r="NZH65" s="41"/>
      <c r="NZI65" s="41"/>
      <c r="NZJ65" s="41"/>
      <c r="NZK65" s="41"/>
      <c r="NZL65" s="41"/>
      <c r="NZM65" s="41"/>
      <c r="NZN65" s="41"/>
      <c r="NZO65" s="41"/>
      <c r="NZP65" s="41"/>
      <c r="NZQ65" s="41"/>
      <c r="NZR65" s="41"/>
      <c r="NZS65" s="41"/>
      <c r="NZT65" s="41"/>
      <c r="NZU65" s="41"/>
      <c r="NZV65" s="41"/>
      <c r="NZW65" s="41"/>
      <c r="NZX65" s="41"/>
      <c r="NZY65" s="41"/>
      <c r="NZZ65" s="41"/>
      <c r="OAA65" s="41"/>
      <c r="OAB65" s="41"/>
      <c r="OAC65" s="41"/>
      <c r="OAD65" s="41"/>
      <c r="OAE65" s="41"/>
      <c r="OAF65" s="41"/>
      <c r="OAG65" s="41"/>
      <c r="OAH65" s="41"/>
      <c r="OAI65" s="41"/>
      <c r="OAJ65" s="41"/>
      <c r="OAK65" s="41"/>
      <c r="OAL65" s="41"/>
      <c r="OAM65" s="41"/>
      <c r="OAN65" s="41"/>
      <c r="OAO65" s="41"/>
      <c r="OAP65" s="41"/>
      <c r="OAQ65" s="41"/>
      <c r="OAR65" s="41"/>
      <c r="OAS65" s="41"/>
      <c r="OAT65" s="41"/>
      <c r="OAU65" s="41"/>
      <c r="OAV65" s="41"/>
      <c r="OAW65" s="41"/>
      <c r="OAX65" s="41"/>
      <c r="OAY65" s="41"/>
      <c r="OAZ65" s="41"/>
      <c r="OBA65" s="41"/>
      <c r="OBB65" s="41"/>
      <c r="OBC65" s="41"/>
      <c r="OBD65" s="41"/>
      <c r="OBE65" s="41"/>
      <c r="OBF65" s="41"/>
      <c r="OBG65" s="41"/>
      <c r="OBH65" s="41"/>
      <c r="OBI65" s="41"/>
      <c r="OBJ65" s="41"/>
      <c r="OBK65" s="41"/>
      <c r="OBL65" s="41"/>
      <c r="OBM65" s="41"/>
      <c r="OBN65" s="41"/>
      <c r="OBO65" s="41"/>
      <c r="OBP65" s="41"/>
      <c r="OBQ65" s="41"/>
      <c r="OBR65" s="41"/>
      <c r="OBS65" s="41"/>
      <c r="OBT65" s="41"/>
      <c r="OBU65" s="41"/>
      <c r="OBV65" s="41"/>
      <c r="OBW65" s="41"/>
      <c r="OBX65" s="41"/>
      <c r="OBY65" s="41"/>
      <c r="OBZ65" s="41"/>
      <c r="OCA65" s="41"/>
      <c r="OCB65" s="41"/>
      <c r="OCC65" s="41"/>
      <c r="OCD65" s="41"/>
      <c r="OCE65" s="41"/>
      <c r="OCF65" s="41"/>
      <c r="OCG65" s="41"/>
      <c r="OCH65" s="41"/>
      <c r="OCI65" s="41"/>
      <c r="OCJ65" s="41"/>
      <c r="OCK65" s="41"/>
      <c r="OCL65" s="41"/>
      <c r="OCM65" s="41"/>
      <c r="OCN65" s="41"/>
      <c r="OCO65" s="41"/>
      <c r="OCP65" s="41"/>
      <c r="OCQ65" s="41"/>
      <c r="OCR65" s="41"/>
      <c r="OCS65" s="41"/>
      <c r="OCT65" s="41"/>
      <c r="OCU65" s="41"/>
      <c r="OCV65" s="41"/>
      <c r="OCW65" s="41"/>
      <c r="OCX65" s="41"/>
      <c r="OCY65" s="41"/>
      <c r="OCZ65" s="41"/>
      <c r="ODA65" s="41"/>
      <c r="ODB65" s="41"/>
      <c r="ODC65" s="41"/>
      <c r="ODD65" s="41"/>
      <c r="ODE65" s="41"/>
      <c r="ODF65" s="41"/>
      <c r="ODG65" s="41"/>
      <c r="ODH65" s="41"/>
      <c r="ODI65" s="41"/>
      <c r="ODJ65" s="41"/>
      <c r="ODK65" s="41"/>
      <c r="ODL65" s="41"/>
      <c r="ODM65" s="41"/>
      <c r="ODN65" s="41"/>
      <c r="ODO65" s="41"/>
      <c r="ODP65" s="41"/>
      <c r="ODQ65" s="41"/>
      <c r="ODR65" s="41"/>
      <c r="ODS65" s="41"/>
      <c r="ODT65" s="41"/>
      <c r="ODU65" s="41"/>
      <c r="ODV65" s="41"/>
      <c r="ODW65" s="41"/>
      <c r="ODX65" s="41"/>
      <c r="ODY65" s="41"/>
      <c r="ODZ65" s="41"/>
      <c r="OEA65" s="41"/>
      <c r="OEB65" s="41"/>
      <c r="OEC65" s="41"/>
      <c r="OED65" s="41"/>
      <c r="OEE65" s="41"/>
      <c r="OEF65" s="41"/>
      <c r="OEG65" s="41"/>
      <c r="OEH65" s="41"/>
      <c r="OEI65" s="41"/>
      <c r="OEJ65" s="41"/>
      <c r="OEK65" s="41"/>
      <c r="OEL65" s="41"/>
      <c r="OEM65" s="41"/>
      <c r="OEN65" s="41"/>
      <c r="OEO65" s="41"/>
      <c r="OEP65" s="41"/>
      <c r="OEQ65" s="41"/>
      <c r="OER65" s="41"/>
      <c r="OES65" s="41"/>
      <c r="OET65" s="41"/>
      <c r="OEU65" s="41"/>
      <c r="OEV65" s="41"/>
      <c r="OEW65" s="41"/>
      <c r="OEX65" s="41"/>
      <c r="OEY65" s="41"/>
      <c r="OEZ65" s="41"/>
      <c r="OFA65" s="41"/>
      <c r="OFB65" s="41"/>
      <c r="OFC65" s="41"/>
      <c r="OFD65" s="41"/>
      <c r="OFE65" s="41"/>
      <c r="OFF65" s="41"/>
      <c r="OFG65" s="41"/>
      <c r="OFH65" s="41"/>
      <c r="OFI65" s="41"/>
      <c r="OFJ65" s="41"/>
      <c r="OFK65" s="41"/>
      <c r="OFL65" s="41"/>
      <c r="OFM65" s="41"/>
      <c r="OFN65" s="41"/>
      <c r="OFO65" s="41"/>
      <c r="OFP65" s="41"/>
      <c r="OFQ65" s="41"/>
      <c r="OFR65" s="41"/>
      <c r="OFS65" s="41"/>
      <c r="OFT65" s="41"/>
      <c r="OFU65" s="41"/>
      <c r="OFV65" s="41"/>
      <c r="OFW65" s="41"/>
      <c r="OFX65" s="41"/>
      <c r="OFY65" s="41"/>
      <c r="OFZ65" s="41"/>
      <c r="OGA65" s="41"/>
      <c r="OGB65" s="41"/>
      <c r="OGC65" s="41"/>
      <c r="OGD65" s="41"/>
      <c r="OGE65" s="41"/>
      <c r="OGF65" s="41"/>
      <c r="OGG65" s="41"/>
      <c r="OGH65" s="41"/>
      <c r="OGI65" s="41"/>
      <c r="OGJ65" s="41"/>
      <c r="OGK65" s="41"/>
      <c r="OGL65" s="41"/>
      <c r="OGM65" s="41"/>
      <c r="OGN65" s="41"/>
      <c r="OGO65" s="41"/>
      <c r="OGP65" s="41"/>
      <c r="OGQ65" s="41"/>
      <c r="OGR65" s="41"/>
      <c r="OGS65" s="41"/>
      <c r="OGT65" s="41"/>
      <c r="OGU65" s="41"/>
      <c r="OGV65" s="41"/>
      <c r="OGW65" s="41"/>
      <c r="OGX65" s="41"/>
      <c r="OGY65" s="41"/>
      <c r="OGZ65" s="41"/>
      <c r="OHA65" s="41"/>
      <c r="OHB65" s="41"/>
      <c r="OHC65" s="41"/>
      <c r="OHD65" s="41"/>
      <c r="OHE65" s="41"/>
      <c r="OHF65" s="41"/>
      <c r="OHG65" s="41"/>
      <c r="OHH65" s="41"/>
      <c r="OHI65" s="41"/>
      <c r="OHJ65" s="41"/>
      <c r="OHK65" s="41"/>
      <c r="OHL65" s="41"/>
      <c r="OHM65" s="41"/>
      <c r="OHN65" s="41"/>
      <c r="OHO65" s="41"/>
      <c r="OHP65" s="41"/>
      <c r="OHQ65" s="41"/>
      <c r="OHR65" s="41"/>
      <c r="OHS65" s="41"/>
      <c r="OHT65" s="41"/>
      <c r="OHU65" s="41"/>
      <c r="OHV65" s="41"/>
      <c r="OHW65" s="41"/>
      <c r="OHX65" s="41"/>
      <c r="OHY65" s="41"/>
      <c r="OHZ65" s="41"/>
      <c r="OIA65" s="41"/>
      <c r="OIB65" s="41"/>
      <c r="OIC65" s="41"/>
      <c r="OID65" s="41"/>
      <c r="OIE65" s="41"/>
      <c r="OIF65" s="41"/>
      <c r="OIG65" s="41"/>
      <c r="OIH65" s="41"/>
      <c r="OII65" s="41"/>
      <c r="OIJ65" s="41"/>
      <c r="OIK65" s="41"/>
      <c r="OIL65" s="41"/>
      <c r="OIM65" s="41"/>
      <c r="OIN65" s="41"/>
      <c r="OIO65" s="41"/>
      <c r="OIP65" s="41"/>
      <c r="OIQ65" s="41"/>
      <c r="OIR65" s="41"/>
      <c r="OIS65" s="41"/>
      <c r="OIT65" s="41"/>
      <c r="OIU65" s="41"/>
      <c r="OIV65" s="41"/>
      <c r="OIW65" s="41"/>
      <c r="OIX65" s="41"/>
      <c r="OIY65" s="41"/>
      <c r="OIZ65" s="41"/>
      <c r="OJA65" s="41"/>
      <c r="OJB65" s="41"/>
      <c r="OJC65" s="41"/>
      <c r="OJD65" s="41"/>
      <c r="OJE65" s="41"/>
      <c r="OJF65" s="41"/>
      <c r="OJG65" s="41"/>
      <c r="OJH65" s="41"/>
      <c r="OJI65" s="41"/>
      <c r="OJJ65" s="41"/>
      <c r="OJK65" s="41"/>
      <c r="OJL65" s="41"/>
      <c r="OJM65" s="41"/>
      <c r="OJN65" s="41"/>
      <c r="OJO65" s="41"/>
      <c r="OJP65" s="41"/>
      <c r="OJQ65" s="41"/>
      <c r="OJR65" s="41"/>
      <c r="OJS65" s="41"/>
      <c r="OJT65" s="41"/>
      <c r="OJU65" s="41"/>
      <c r="OJV65" s="41"/>
      <c r="OJW65" s="41"/>
      <c r="OJX65" s="41"/>
      <c r="OJY65" s="41"/>
      <c r="OJZ65" s="41"/>
      <c r="OKA65" s="41"/>
      <c r="OKB65" s="41"/>
      <c r="OKC65" s="41"/>
      <c r="OKD65" s="41"/>
      <c r="OKE65" s="41"/>
      <c r="OKF65" s="41"/>
      <c r="OKG65" s="41"/>
      <c r="OKH65" s="41"/>
      <c r="OKI65" s="41"/>
      <c r="OKJ65" s="41"/>
      <c r="OKK65" s="41"/>
      <c r="OKL65" s="41"/>
      <c r="OKM65" s="41"/>
      <c r="OKN65" s="41"/>
      <c r="OKO65" s="41"/>
      <c r="OKP65" s="41"/>
      <c r="OKQ65" s="41"/>
      <c r="OKR65" s="41"/>
      <c r="OKS65" s="41"/>
      <c r="OKT65" s="41"/>
      <c r="OKU65" s="41"/>
      <c r="OKV65" s="41"/>
      <c r="OKW65" s="41"/>
      <c r="OKX65" s="41"/>
      <c r="OKY65" s="41"/>
      <c r="OKZ65" s="41"/>
      <c r="OLA65" s="41"/>
      <c r="OLB65" s="41"/>
      <c r="OLC65" s="41"/>
      <c r="OLD65" s="41"/>
      <c r="OLE65" s="41"/>
      <c r="OLF65" s="41"/>
      <c r="OLG65" s="41"/>
      <c r="OLH65" s="41"/>
      <c r="OLI65" s="41"/>
      <c r="OLJ65" s="41"/>
      <c r="OLK65" s="41"/>
      <c r="OLL65" s="41"/>
      <c r="OLM65" s="41"/>
      <c r="OLN65" s="41"/>
      <c r="OLO65" s="41"/>
      <c r="OLP65" s="41"/>
      <c r="OLQ65" s="41"/>
      <c r="OLR65" s="41"/>
      <c r="OLS65" s="41"/>
      <c r="OLT65" s="41"/>
      <c r="OLU65" s="41"/>
      <c r="OLV65" s="41"/>
      <c r="OLW65" s="41"/>
      <c r="OLX65" s="41"/>
      <c r="OLY65" s="41"/>
      <c r="OLZ65" s="41"/>
      <c r="OMA65" s="41"/>
      <c r="OMB65" s="41"/>
      <c r="OMC65" s="41"/>
      <c r="OMD65" s="41"/>
      <c r="OME65" s="41"/>
      <c r="OMF65" s="41"/>
      <c r="OMG65" s="41"/>
      <c r="OMH65" s="41"/>
      <c r="OMI65" s="41"/>
      <c r="OMJ65" s="41"/>
      <c r="OMK65" s="41"/>
      <c r="OML65" s="41"/>
      <c r="OMM65" s="41"/>
      <c r="OMN65" s="41"/>
      <c r="OMO65" s="41"/>
      <c r="OMP65" s="41"/>
      <c r="OMQ65" s="41"/>
      <c r="OMR65" s="41"/>
      <c r="OMS65" s="41"/>
      <c r="OMT65" s="41"/>
      <c r="OMU65" s="41"/>
      <c r="OMV65" s="41"/>
      <c r="OMW65" s="41"/>
      <c r="OMX65" s="41"/>
      <c r="OMY65" s="41"/>
      <c r="OMZ65" s="41"/>
      <c r="ONA65" s="41"/>
      <c r="ONB65" s="41"/>
      <c r="ONC65" s="41"/>
      <c r="OND65" s="41"/>
      <c r="ONE65" s="41"/>
      <c r="ONF65" s="41"/>
      <c r="ONG65" s="41"/>
      <c r="ONH65" s="41"/>
      <c r="ONI65" s="41"/>
      <c r="ONJ65" s="41"/>
      <c r="ONK65" s="41"/>
      <c r="ONL65" s="41"/>
      <c r="ONM65" s="41"/>
      <c r="ONN65" s="41"/>
      <c r="ONO65" s="41"/>
      <c r="ONP65" s="41"/>
      <c r="ONQ65" s="41"/>
      <c r="ONR65" s="41"/>
      <c r="ONS65" s="41"/>
      <c r="ONT65" s="41"/>
      <c r="ONU65" s="41"/>
      <c r="ONV65" s="41"/>
      <c r="ONW65" s="41"/>
      <c r="ONX65" s="41"/>
      <c r="ONY65" s="41"/>
      <c r="ONZ65" s="41"/>
      <c r="OOA65" s="41"/>
      <c r="OOB65" s="41"/>
      <c r="OOC65" s="41"/>
      <c r="OOD65" s="41"/>
      <c r="OOE65" s="41"/>
      <c r="OOF65" s="41"/>
      <c r="OOG65" s="41"/>
      <c r="OOH65" s="41"/>
      <c r="OOI65" s="41"/>
      <c r="OOJ65" s="41"/>
      <c r="OOK65" s="41"/>
      <c r="OOL65" s="41"/>
      <c r="OOM65" s="41"/>
      <c r="OON65" s="41"/>
      <c r="OOO65" s="41"/>
      <c r="OOP65" s="41"/>
      <c r="OOQ65" s="41"/>
      <c r="OOR65" s="41"/>
      <c r="OOS65" s="41"/>
      <c r="OOT65" s="41"/>
      <c r="OOU65" s="41"/>
      <c r="OOV65" s="41"/>
      <c r="OOW65" s="41"/>
      <c r="OOX65" s="41"/>
      <c r="OOY65" s="41"/>
      <c r="OOZ65" s="41"/>
      <c r="OPA65" s="41"/>
      <c r="OPB65" s="41"/>
      <c r="OPC65" s="41"/>
      <c r="OPD65" s="41"/>
      <c r="OPE65" s="41"/>
      <c r="OPF65" s="41"/>
      <c r="OPG65" s="41"/>
      <c r="OPH65" s="41"/>
      <c r="OPI65" s="41"/>
      <c r="OPJ65" s="41"/>
      <c r="OPK65" s="41"/>
      <c r="OPL65" s="41"/>
      <c r="OPM65" s="41"/>
      <c r="OPN65" s="41"/>
      <c r="OPO65" s="41"/>
      <c r="OPP65" s="41"/>
      <c r="OPQ65" s="41"/>
      <c r="OPR65" s="41"/>
      <c r="OPS65" s="41"/>
      <c r="OPT65" s="41"/>
      <c r="OPU65" s="41"/>
      <c r="OPV65" s="41"/>
      <c r="OPW65" s="41"/>
      <c r="OPX65" s="41"/>
      <c r="OPY65" s="41"/>
      <c r="OPZ65" s="41"/>
      <c r="OQA65" s="41"/>
      <c r="OQB65" s="41"/>
      <c r="OQC65" s="41"/>
      <c r="OQD65" s="41"/>
      <c r="OQE65" s="41"/>
      <c r="OQF65" s="41"/>
      <c r="OQG65" s="41"/>
      <c r="OQH65" s="41"/>
      <c r="OQI65" s="41"/>
      <c r="OQJ65" s="41"/>
      <c r="OQK65" s="41"/>
      <c r="OQL65" s="41"/>
      <c r="OQM65" s="41"/>
      <c r="OQN65" s="41"/>
      <c r="OQO65" s="41"/>
      <c r="OQP65" s="41"/>
      <c r="OQQ65" s="41"/>
      <c r="OQR65" s="41"/>
      <c r="OQS65" s="41"/>
      <c r="OQT65" s="41"/>
      <c r="OQU65" s="41"/>
      <c r="OQV65" s="41"/>
      <c r="OQW65" s="41"/>
      <c r="OQX65" s="41"/>
      <c r="OQY65" s="41"/>
      <c r="OQZ65" s="41"/>
      <c r="ORA65" s="41"/>
      <c r="ORB65" s="41"/>
      <c r="ORC65" s="41"/>
      <c r="ORD65" s="41"/>
      <c r="ORE65" s="41"/>
      <c r="ORF65" s="41"/>
      <c r="ORG65" s="41"/>
      <c r="ORH65" s="41"/>
      <c r="ORI65" s="41"/>
      <c r="ORJ65" s="41"/>
      <c r="ORK65" s="41"/>
      <c r="ORL65" s="41"/>
      <c r="ORM65" s="41"/>
      <c r="ORN65" s="41"/>
      <c r="ORO65" s="41"/>
      <c r="ORP65" s="41"/>
      <c r="ORQ65" s="41"/>
      <c r="ORR65" s="41"/>
      <c r="ORS65" s="41"/>
      <c r="ORT65" s="41"/>
      <c r="ORU65" s="41"/>
      <c r="ORV65" s="41"/>
      <c r="ORW65" s="41"/>
      <c r="ORX65" s="41"/>
      <c r="ORY65" s="41"/>
      <c r="ORZ65" s="41"/>
      <c r="OSA65" s="41"/>
      <c r="OSB65" s="41"/>
      <c r="OSC65" s="41"/>
      <c r="OSD65" s="41"/>
      <c r="OSE65" s="41"/>
      <c r="OSF65" s="41"/>
      <c r="OSG65" s="41"/>
      <c r="OSH65" s="41"/>
      <c r="OSI65" s="41"/>
      <c r="OSJ65" s="41"/>
      <c r="OSK65" s="41"/>
      <c r="OSL65" s="41"/>
      <c r="OSM65" s="41"/>
      <c r="OSN65" s="41"/>
      <c r="OSO65" s="41"/>
      <c r="OSP65" s="41"/>
      <c r="OSQ65" s="41"/>
      <c r="OSR65" s="41"/>
      <c r="OSS65" s="41"/>
      <c r="OST65" s="41"/>
      <c r="OSU65" s="41"/>
      <c r="OSV65" s="41"/>
      <c r="OSW65" s="41"/>
      <c r="OSX65" s="41"/>
      <c r="OSY65" s="41"/>
      <c r="OSZ65" s="41"/>
      <c r="OTA65" s="41"/>
      <c r="OTB65" s="41"/>
      <c r="OTC65" s="41"/>
      <c r="OTD65" s="41"/>
      <c r="OTE65" s="41"/>
      <c r="OTF65" s="41"/>
      <c r="OTG65" s="41"/>
      <c r="OTH65" s="41"/>
      <c r="OTI65" s="41"/>
      <c r="OTJ65" s="41"/>
      <c r="OTK65" s="41"/>
      <c r="OTL65" s="41"/>
      <c r="OTM65" s="41"/>
      <c r="OTN65" s="41"/>
      <c r="OTO65" s="41"/>
      <c r="OTP65" s="41"/>
      <c r="OTQ65" s="41"/>
      <c r="OTR65" s="41"/>
      <c r="OTS65" s="41"/>
      <c r="OTT65" s="41"/>
      <c r="OTU65" s="41"/>
      <c r="OTV65" s="41"/>
      <c r="OTW65" s="41"/>
      <c r="OTX65" s="41"/>
      <c r="OTY65" s="41"/>
      <c r="OTZ65" s="41"/>
      <c r="OUA65" s="41"/>
      <c r="OUB65" s="41"/>
      <c r="OUC65" s="41"/>
      <c r="OUD65" s="41"/>
      <c r="OUE65" s="41"/>
      <c r="OUF65" s="41"/>
      <c r="OUG65" s="41"/>
      <c r="OUH65" s="41"/>
      <c r="OUI65" s="41"/>
      <c r="OUJ65" s="41"/>
      <c r="OUK65" s="41"/>
      <c r="OUL65" s="41"/>
      <c r="OUM65" s="41"/>
      <c r="OUN65" s="41"/>
      <c r="OUO65" s="41"/>
      <c r="OUP65" s="41"/>
      <c r="OUQ65" s="41"/>
      <c r="OUR65" s="41"/>
      <c r="OUS65" s="41"/>
      <c r="OUT65" s="41"/>
      <c r="OUU65" s="41"/>
      <c r="OUV65" s="41"/>
      <c r="OUW65" s="41"/>
      <c r="OUX65" s="41"/>
      <c r="OUY65" s="41"/>
      <c r="OUZ65" s="41"/>
      <c r="OVA65" s="41"/>
      <c r="OVB65" s="41"/>
      <c r="OVC65" s="41"/>
      <c r="OVD65" s="41"/>
      <c r="OVE65" s="41"/>
      <c r="OVF65" s="41"/>
      <c r="OVG65" s="41"/>
      <c r="OVH65" s="41"/>
      <c r="OVI65" s="41"/>
      <c r="OVJ65" s="41"/>
      <c r="OVK65" s="41"/>
      <c r="OVL65" s="41"/>
      <c r="OVM65" s="41"/>
      <c r="OVN65" s="41"/>
      <c r="OVO65" s="41"/>
      <c r="OVP65" s="41"/>
      <c r="OVQ65" s="41"/>
      <c r="OVR65" s="41"/>
      <c r="OVS65" s="41"/>
      <c r="OVT65" s="41"/>
      <c r="OVU65" s="41"/>
      <c r="OVV65" s="41"/>
      <c r="OVW65" s="41"/>
      <c r="OVX65" s="41"/>
      <c r="OVY65" s="41"/>
      <c r="OVZ65" s="41"/>
      <c r="OWA65" s="41"/>
      <c r="OWB65" s="41"/>
      <c r="OWC65" s="41"/>
      <c r="OWD65" s="41"/>
      <c r="OWE65" s="41"/>
      <c r="OWF65" s="41"/>
      <c r="OWG65" s="41"/>
      <c r="OWH65" s="41"/>
      <c r="OWI65" s="41"/>
      <c r="OWJ65" s="41"/>
      <c r="OWK65" s="41"/>
      <c r="OWL65" s="41"/>
      <c r="OWM65" s="41"/>
      <c r="OWN65" s="41"/>
      <c r="OWO65" s="41"/>
      <c r="OWP65" s="41"/>
      <c r="OWQ65" s="41"/>
      <c r="OWR65" s="41"/>
      <c r="OWS65" s="41"/>
      <c r="OWT65" s="41"/>
      <c r="OWU65" s="41"/>
      <c r="OWV65" s="41"/>
      <c r="OWW65" s="41"/>
      <c r="OWX65" s="41"/>
      <c r="OWY65" s="41"/>
      <c r="OWZ65" s="41"/>
      <c r="OXA65" s="41"/>
      <c r="OXB65" s="41"/>
      <c r="OXC65" s="41"/>
      <c r="OXD65" s="41"/>
      <c r="OXE65" s="41"/>
      <c r="OXF65" s="41"/>
      <c r="OXG65" s="41"/>
      <c r="OXH65" s="41"/>
      <c r="OXI65" s="41"/>
      <c r="OXJ65" s="41"/>
      <c r="OXK65" s="41"/>
      <c r="OXL65" s="41"/>
      <c r="OXM65" s="41"/>
      <c r="OXN65" s="41"/>
      <c r="OXO65" s="41"/>
      <c r="OXP65" s="41"/>
      <c r="OXQ65" s="41"/>
      <c r="OXR65" s="41"/>
      <c r="OXS65" s="41"/>
      <c r="OXT65" s="41"/>
      <c r="OXU65" s="41"/>
      <c r="OXV65" s="41"/>
      <c r="OXW65" s="41"/>
      <c r="OXX65" s="41"/>
      <c r="OXY65" s="41"/>
      <c r="OXZ65" s="41"/>
      <c r="OYA65" s="41"/>
      <c r="OYB65" s="41"/>
      <c r="OYC65" s="41"/>
      <c r="OYD65" s="41"/>
      <c r="OYE65" s="41"/>
      <c r="OYF65" s="41"/>
      <c r="OYG65" s="41"/>
      <c r="OYH65" s="41"/>
      <c r="OYI65" s="41"/>
      <c r="OYJ65" s="41"/>
      <c r="OYK65" s="41"/>
      <c r="OYL65" s="41"/>
      <c r="OYM65" s="41"/>
      <c r="OYN65" s="41"/>
      <c r="OYO65" s="41"/>
      <c r="OYP65" s="41"/>
      <c r="OYQ65" s="41"/>
      <c r="OYR65" s="41"/>
      <c r="OYS65" s="41"/>
      <c r="OYT65" s="41"/>
      <c r="OYU65" s="41"/>
      <c r="OYV65" s="41"/>
      <c r="OYW65" s="41"/>
      <c r="OYX65" s="41"/>
      <c r="OYY65" s="41"/>
      <c r="OYZ65" s="41"/>
      <c r="OZA65" s="41"/>
      <c r="OZB65" s="41"/>
      <c r="OZC65" s="41"/>
      <c r="OZD65" s="41"/>
      <c r="OZE65" s="41"/>
      <c r="OZF65" s="41"/>
      <c r="OZG65" s="41"/>
      <c r="OZH65" s="41"/>
      <c r="OZI65" s="41"/>
      <c r="OZJ65" s="41"/>
      <c r="OZK65" s="41"/>
      <c r="OZL65" s="41"/>
      <c r="OZM65" s="41"/>
      <c r="OZN65" s="41"/>
      <c r="OZO65" s="41"/>
      <c r="OZP65" s="41"/>
      <c r="OZQ65" s="41"/>
      <c r="OZR65" s="41"/>
      <c r="OZS65" s="41"/>
      <c r="OZT65" s="41"/>
      <c r="OZU65" s="41"/>
      <c r="OZV65" s="41"/>
      <c r="OZW65" s="41"/>
      <c r="OZX65" s="41"/>
      <c r="OZY65" s="41"/>
      <c r="OZZ65" s="41"/>
      <c r="PAA65" s="41"/>
      <c r="PAB65" s="41"/>
      <c r="PAC65" s="41"/>
      <c r="PAD65" s="41"/>
      <c r="PAE65" s="41"/>
      <c r="PAF65" s="41"/>
      <c r="PAG65" s="41"/>
      <c r="PAH65" s="41"/>
      <c r="PAI65" s="41"/>
      <c r="PAJ65" s="41"/>
      <c r="PAK65" s="41"/>
      <c r="PAL65" s="41"/>
      <c r="PAM65" s="41"/>
      <c r="PAN65" s="41"/>
      <c r="PAO65" s="41"/>
      <c r="PAP65" s="41"/>
      <c r="PAQ65" s="41"/>
      <c r="PAR65" s="41"/>
      <c r="PAS65" s="41"/>
      <c r="PAT65" s="41"/>
      <c r="PAU65" s="41"/>
      <c r="PAV65" s="41"/>
      <c r="PAW65" s="41"/>
      <c r="PAX65" s="41"/>
      <c r="PAY65" s="41"/>
      <c r="PAZ65" s="41"/>
      <c r="PBA65" s="41"/>
      <c r="PBB65" s="41"/>
      <c r="PBC65" s="41"/>
      <c r="PBD65" s="41"/>
      <c r="PBE65" s="41"/>
      <c r="PBF65" s="41"/>
      <c r="PBG65" s="41"/>
      <c r="PBH65" s="41"/>
      <c r="PBI65" s="41"/>
      <c r="PBJ65" s="41"/>
      <c r="PBK65" s="41"/>
      <c r="PBL65" s="41"/>
      <c r="PBM65" s="41"/>
      <c r="PBN65" s="41"/>
      <c r="PBO65" s="41"/>
      <c r="PBP65" s="41"/>
      <c r="PBQ65" s="41"/>
      <c r="PBR65" s="41"/>
      <c r="PBS65" s="41"/>
      <c r="PBT65" s="41"/>
      <c r="PBU65" s="41"/>
      <c r="PBV65" s="41"/>
      <c r="PBW65" s="41"/>
      <c r="PBX65" s="41"/>
      <c r="PBY65" s="41"/>
      <c r="PBZ65" s="41"/>
      <c r="PCA65" s="41"/>
      <c r="PCB65" s="41"/>
      <c r="PCC65" s="41"/>
      <c r="PCD65" s="41"/>
      <c r="PCE65" s="41"/>
      <c r="PCF65" s="41"/>
      <c r="PCG65" s="41"/>
      <c r="PCH65" s="41"/>
      <c r="PCI65" s="41"/>
      <c r="PCJ65" s="41"/>
      <c r="PCK65" s="41"/>
      <c r="PCL65" s="41"/>
      <c r="PCM65" s="41"/>
      <c r="PCN65" s="41"/>
      <c r="PCO65" s="41"/>
      <c r="PCP65" s="41"/>
      <c r="PCQ65" s="41"/>
      <c r="PCR65" s="41"/>
      <c r="PCS65" s="41"/>
      <c r="PCT65" s="41"/>
      <c r="PCU65" s="41"/>
      <c r="PCV65" s="41"/>
      <c r="PCW65" s="41"/>
      <c r="PCX65" s="41"/>
      <c r="PCY65" s="41"/>
      <c r="PCZ65" s="41"/>
      <c r="PDA65" s="41"/>
      <c r="PDB65" s="41"/>
      <c r="PDC65" s="41"/>
      <c r="PDD65" s="41"/>
      <c r="PDE65" s="41"/>
      <c r="PDF65" s="41"/>
      <c r="PDG65" s="41"/>
      <c r="PDH65" s="41"/>
      <c r="PDI65" s="41"/>
      <c r="PDJ65" s="41"/>
      <c r="PDK65" s="41"/>
      <c r="PDL65" s="41"/>
      <c r="PDM65" s="41"/>
      <c r="PDN65" s="41"/>
      <c r="PDO65" s="41"/>
      <c r="PDP65" s="41"/>
      <c r="PDQ65" s="41"/>
      <c r="PDR65" s="41"/>
      <c r="PDS65" s="41"/>
      <c r="PDT65" s="41"/>
      <c r="PDU65" s="41"/>
      <c r="PDV65" s="41"/>
      <c r="PDW65" s="41"/>
      <c r="PDX65" s="41"/>
      <c r="PDY65" s="41"/>
      <c r="PDZ65" s="41"/>
      <c r="PEA65" s="41"/>
      <c r="PEB65" s="41"/>
      <c r="PEC65" s="41"/>
      <c r="PED65" s="41"/>
      <c r="PEE65" s="41"/>
      <c r="PEF65" s="41"/>
      <c r="PEG65" s="41"/>
      <c r="PEH65" s="41"/>
      <c r="PEI65" s="41"/>
      <c r="PEJ65" s="41"/>
      <c r="PEK65" s="41"/>
      <c r="PEL65" s="41"/>
      <c r="PEM65" s="41"/>
      <c r="PEN65" s="41"/>
      <c r="PEO65" s="41"/>
      <c r="PEP65" s="41"/>
      <c r="PEQ65" s="41"/>
      <c r="PER65" s="41"/>
      <c r="PES65" s="41"/>
      <c r="PET65" s="41"/>
      <c r="PEU65" s="41"/>
      <c r="PEV65" s="41"/>
      <c r="PEW65" s="41"/>
      <c r="PEX65" s="41"/>
      <c r="PEY65" s="41"/>
      <c r="PEZ65" s="41"/>
      <c r="PFA65" s="41"/>
      <c r="PFB65" s="41"/>
      <c r="PFC65" s="41"/>
      <c r="PFD65" s="41"/>
      <c r="PFE65" s="41"/>
      <c r="PFF65" s="41"/>
      <c r="PFG65" s="41"/>
      <c r="PFH65" s="41"/>
      <c r="PFI65" s="41"/>
      <c r="PFJ65" s="41"/>
      <c r="PFK65" s="41"/>
      <c r="PFL65" s="41"/>
      <c r="PFM65" s="41"/>
      <c r="PFN65" s="41"/>
      <c r="PFO65" s="41"/>
      <c r="PFP65" s="41"/>
      <c r="PFQ65" s="41"/>
      <c r="PFR65" s="41"/>
      <c r="PFS65" s="41"/>
      <c r="PFT65" s="41"/>
      <c r="PFU65" s="41"/>
      <c r="PFV65" s="41"/>
      <c r="PFW65" s="41"/>
      <c r="PFX65" s="41"/>
      <c r="PFY65" s="41"/>
      <c r="PFZ65" s="41"/>
      <c r="PGA65" s="41"/>
      <c r="PGB65" s="41"/>
      <c r="PGC65" s="41"/>
      <c r="PGD65" s="41"/>
      <c r="PGE65" s="41"/>
      <c r="PGF65" s="41"/>
      <c r="PGG65" s="41"/>
      <c r="PGH65" s="41"/>
      <c r="PGI65" s="41"/>
      <c r="PGJ65" s="41"/>
      <c r="PGK65" s="41"/>
      <c r="PGL65" s="41"/>
      <c r="PGM65" s="41"/>
      <c r="PGN65" s="41"/>
      <c r="PGO65" s="41"/>
      <c r="PGP65" s="41"/>
      <c r="PGQ65" s="41"/>
      <c r="PGR65" s="41"/>
      <c r="PGS65" s="41"/>
      <c r="PGT65" s="41"/>
      <c r="PGU65" s="41"/>
      <c r="PGV65" s="41"/>
      <c r="PGW65" s="41"/>
      <c r="PGX65" s="41"/>
      <c r="PGY65" s="41"/>
      <c r="PGZ65" s="41"/>
      <c r="PHA65" s="41"/>
      <c r="PHB65" s="41"/>
      <c r="PHC65" s="41"/>
      <c r="PHD65" s="41"/>
      <c r="PHE65" s="41"/>
      <c r="PHF65" s="41"/>
      <c r="PHG65" s="41"/>
      <c r="PHH65" s="41"/>
      <c r="PHI65" s="41"/>
      <c r="PHJ65" s="41"/>
      <c r="PHK65" s="41"/>
      <c r="PHL65" s="41"/>
      <c r="PHM65" s="41"/>
      <c r="PHN65" s="41"/>
      <c r="PHO65" s="41"/>
      <c r="PHP65" s="41"/>
      <c r="PHQ65" s="41"/>
      <c r="PHR65" s="41"/>
      <c r="PHS65" s="41"/>
      <c r="PHT65" s="41"/>
      <c r="PHU65" s="41"/>
      <c r="PHV65" s="41"/>
      <c r="PHW65" s="41"/>
      <c r="PHX65" s="41"/>
      <c r="PHY65" s="41"/>
      <c r="PHZ65" s="41"/>
      <c r="PIA65" s="41"/>
      <c r="PIB65" s="41"/>
      <c r="PIC65" s="41"/>
      <c r="PID65" s="41"/>
      <c r="PIE65" s="41"/>
      <c r="PIF65" s="41"/>
      <c r="PIG65" s="41"/>
      <c r="PIH65" s="41"/>
      <c r="PII65" s="41"/>
      <c r="PIJ65" s="41"/>
      <c r="PIK65" s="41"/>
      <c r="PIL65" s="41"/>
      <c r="PIM65" s="41"/>
      <c r="PIN65" s="41"/>
      <c r="PIO65" s="41"/>
      <c r="PIP65" s="41"/>
      <c r="PIQ65" s="41"/>
      <c r="PIR65" s="41"/>
      <c r="PIS65" s="41"/>
      <c r="PIT65" s="41"/>
      <c r="PIU65" s="41"/>
      <c r="PIV65" s="41"/>
      <c r="PIW65" s="41"/>
      <c r="PIX65" s="41"/>
      <c r="PIY65" s="41"/>
      <c r="PIZ65" s="41"/>
      <c r="PJA65" s="41"/>
      <c r="PJB65" s="41"/>
      <c r="PJC65" s="41"/>
      <c r="PJD65" s="41"/>
      <c r="PJE65" s="41"/>
      <c r="PJF65" s="41"/>
      <c r="PJG65" s="41"/>
      <c r="PJH65" s="41"/>
      <c r="PJI65" s="41"/>
      <c r="PJJ65" s="41"/>
      <c r="PJK65" s="41"/>
      <c r="PJL65" s="41"/>
      <c r="PJM65" s="41"/>
      <c r="PJN65" s="41"/>
      <c r="PJO65" s="41"/>
      <c r="PJP65" s="41"/>
      <c r="PJQ65" s="41"/>
      <c r="PJR65" s="41"/>
      <c r="PJS65" s="41"/>
      <c r="PJT65" s="41"/>
      <c r="PJU65" s="41"/>
      <c r="PJV65" s="41"/>
      <c r="PJW65" s="41"/>
      <c r="PJX65" s="41"/>
      <c r="PJY65" s="41"/>
      <c r="PJZ65" s="41"/>
      <c r="PKA65" s="41"/>
      <c r="PKB65" s="41"/>
      <c r="PKC65" s="41"/>
      <c r="PKD65" s="41"/>
      <c r="PKE65" s="41"/>
      <c r="PKF65" s="41"/>
      <c r="PKG65" s="41"/>
      <c r="PKH65" s="41"/>
      <c r="PKI65" s="41"/>
      <c r="PKJ65" s="41"/>
      <c r="PKK65" s="41"/>
      <c r="PKL65" s="41"/>
      <c r="PKM65" s="41"/>
      <c r="PKN65" s="41"/>
      <c r="PKO65" s="41"/>
      <c r="PKP65" s="41"/>
      <c r="PKQ65" s="41"/>
      <c r="PKR65" s="41"/>
      <c r="PKS65" s="41"/>
      <c r="PKT65" s="41"/>
      <c r="PKU65" s="41"/>
      <c r="PKV65" s="41"/>
      <c r="PKW65" s="41"/>
      <c r="PKX65" s="41"/>
      <c r="PKY65" s="41"/>
      <c r="PKZ65" s="41"/>
      <c r="PLA65" s="41"/>
      <c r="PLB65" s="41"/>
      <c r="PLC65" s="41"/>
      <c r="PLD65" s="41"/>
      <c r="PLE65" s="41"/>
      <c r="PLF65" s="41"/>
      <c r="PLG65" s="41"/>
      <c r="PLH65" s="41"/>
      <c r="PLI65" s="41"/>
      <c r="PLJ65" s="41"/>
      <c r="PLK65" s="41"/>
      <c r="PLL65" s="41"/>
      <c r="PLM65" s="41"/>
      <c r="PLN65" s="41"/>
      <c r="PLO65" s="41"/>
      <c r="PLP65" s="41"/>
      <c r="PLQ65" s="41"/>
      <c r="PLR65" s="41"/>
      <c r="PLS65" s="41"/>
      <c r="PLT65" s="41"/>
      <c r="PLU65" s="41"/>
      <c r="PLV65" s="41"/>
      <c r="PLW65" s="41"/>
      <c r="PLX65" s="41"/>
      <c r="PLY65" s="41"/>
      <c r="PLZ65" s="41"/>
      <c r="PMA65" s="41"/>
      <c r="PMB65" s="41"/>
      <c r="PMC65" s="41"/>
      <c r="PMD65" s="41"/>
      <c r="PME65" s="41"/>
      <c r="PMF65" s="41"/>
      <c r="PMG65" s="41"/>
      <c r="PMH65" s="41"/>
      <c r="PMI65" s="41"/>
      <c r="PMJ65" s="41"/>
      <c r="PMK65" s="41"/>
      <c r="PML65" s="41"/>
      <c r="PMM65" s="41"/>
      <c r="PMN65" s="41"/>
      <c r="PMO65" s="41"/>
      <c r="PMP65" s="41"/>
      <c r="PMQ65" s="41"/>
      <c r="PMR65" s="41"/>
      <c r="PMS65" s="41"/>
      <c r="PMT65" s="41"/>
      <c r="PMU65" s="41"/>
      <c r="PMV65" s="41"/>
      <c r="PMW65" s="41"/>
      <c r="PMX65" s="41"/>
      <c r="PMY65" s="41"/>
      <c r="PMZ65" s="41"/>
      <c r="PNA65" s="41"/>
      <c r="PNB65" s="41"/>
      <c r="PNC65" s="41"/>
      <c r="PND65" s="41"/>
      <c r="PNE65" s="41"/>
      <c r="PNF65" s="41"/>
      <c r="PNG65" s="41"/>
      <c r="PNH65" s="41"/>
      <c r="PNI65" s="41"/>
      <c r="PNJ65" s="41"/>
      <c r="PNK65" s="41"/>
      <c r="PNL65" s="41"/>
      <c r="PNM65" s="41"/>
      <c r="PNN65" s="41"/>
      <c r="PNO65" s="41"/>
      <c r="PNP65" s="41"/>
      <c r="PNQ65" s="41"/>
      <c r="PNR65" s="41"/>
      <c r="PNS65" s="41"/>
      <c r="PNT65" s="41"/>
      <c r="PNU65" s="41"/>
      <c r="PNV65" s="41"/>
      <c r="PNW65" s="41"/>
      <c r="PNX65" s="41"/>
      <c r="PNY65" s="41"/>
      <c r="PNZ65" s="41"/>
      <c r="POA65" s="41"/>
      <c r="POB65" s="41"/>
      <c r="POC65" s="41"/>
      <c r="POD65" s="41"/>
      <c r="POE65" s="41"/>
      <c r="POF65" s="41"/>
      <c r="POG65" s="41"/>
      <c r="POH65" s="41"/>
      <c r="POI65" s="41"/>
      <c r="POJ65" s="41"/>
      <c r="POK65" s="41"/>
      <c r="POL65" s="41"/>
      <c r="POM65" s="41"/>
      <c r="PON65" s="41"/>
      <c r="POO65" s="41"/>
      <c r="POP65" s="41"/>
      <c r="POQ65" s="41"/>
      <c r="POR65" s="41"/>
      <c r="POS65" s="41"/>
      <c r="POT65" s="41"/>
      <c r="POU65" s="41"/>
      <c r="POV65" s="41"/>
      <c r="POW65" s="41"/>
      <c r="POX65" s="41"/>
      <c r="POY65" s="41"/>
      <c r="POZ65" s="41"/>
      <c r="PPA65" s="41"/>
      <c r="PPB65" s="41"/>
      <c r="PPC65" s="41"/>
      <c r="PPD65" s="41"/>
      <c r="PPE65" s="41"/>
      <c r="PPF65" s="41"/>
      <c r="PPG65" s="41"/>
      <c r="PPH65" s="41"/>
      <c r="PPI65" s="41"/>
      <c r="PPJ65" s="41"/>
      <c r="PPK65" s="41"/>
      <c r="PPL65" s="41"/>
      <c r="PPM65" s="41"/>
      <c r="PPN65" s="41"/>
      <c r="PPO65" s="41"/>
      <c r="PPP65" s="41"/>
      <c r="PPQ65" s="41"/>
      <c r="PPR65" s="41"/>
      <c r="PPS65" s="41"/>
      <c r="PPT65" s="41"/>
      <c r="PPU65" s="41"/>
      <c r="PPV65" s="41"/>
      <c r="PPW65" s="41"/>
      <c r="PPX65" s="41"/>
      <c r="PPY65" s="41"/>
      <c r="PPZ65" s="41"/>
      <c r="PQA65" s="41"/>
      <c r="PQB65" s="41"/>
      <c r="PQC65" s="41"/>
      <c r="PQD65" s="41"/>
      <c r="PQE65" s="41"/>
      <c r="PQF65" s="41"/>
      <c r="PQG65" s="41"/>
      <c r="PQH65" s="41"/>
      <c r="PQI65" s="41"/>
      <c r="PQJ65" s="41"/>
      <c r="PQK65" s="41"/>
      <c r="PQL65" s="41"/>
      <c r="PQM65" s="41"/>
      <c r="PQN65" s="41"/>
      <c r="PQO65" s="41"/>
      <c r="PQP65" s="41"/>
      <c r="PQQ65" s="41"/>
      <c r="PQR65" s="41"/>
      <c r="PQS65" s="41"/>
      <c r="PQT65" s="41"/>
      <c r="PQU65" s="41"/>
      <c r="PQV65" s="41"/>
      <c r="PQW65" s="41"/>
      <c r="PQX65" s="41"/>
      <c r="PQY65" s="41"/>
      <c r="PQZ65" s="41"/>
      <c r="PRA65" s="41"/>
      <c r="PRB65" s="41"/>
      <c r="PRC65" s="41"/>
      <c r="PRD65" s="41"/>
      <c r="PRE65" s="41"/>
      <c r="PRF65" s="41"/>
      <c r="PRG65" s="41"/>
      <c r="PRH65" s="41"/>
      <c r="PRI65" s="41"/>
      <c r="PRJ65" s="41"/>
      <c r="PRK65" s="41"/>
      <c r="PRL65" s="41"/>
      <c r="PRM65" s="41"/>
      <c r="PRN65" s="41"/>
      <c r="PRO65" s="41"/>
      <c r="PRP65" s="41"/>
      <c r="PRQ65" s="41"/>
      <c r="PRR65" s="41"/>
      <c r="PRS65" s="41"/>
      <c r="PRT65" s="41"/>
      <c r="PRU65" s="41"/>
      <c r="PRV65" s="41"/>
      <c r="PRW65" s="41"/>
      <c r="PRX65" s="41"/>
      <c r="PRY65" s="41"/>
      <c r="PRZ65" s="41"/>
      <c r="PSA65" s="41"/>
      <c r="PSB65" s="41"/>
      <c r="PSC65" s="41"/>
      <c r="PSD65" s="41"/>
      <c r="PSE65" s="41"/>
      <c r="PSF65" s="41"/>
      <c r="PSG65" s="41"/>
      <c r="PSH65" s="41"/>
      <c r="PSI65" s="41"/>
      <c r="PSJ65" s="41"/>
      <c r="PSK65" s="41"/>
      <c r="PSL65" s="41"/>
      <c r="PSM65" s="41"/>
      <c r="PSN65" s="41"/>
      <c r="PSO65" s="41"/>
      <c r="PSP65" s="41"/>
      <c r="PSQ65" s="41"/>
      <c r="PSR65" s="41"/>
      <c r="PSS65" s="41"/>
      <c r="PST65" s="41"/>
      <c r="PSU65" s="41"/>
      <c r="PSV65" s="41"/>
      <c r="PSW65" s="41"/>
      <c r="PSX65" s="41"/>
      <c r="PSY65" s="41"/>
      <c r="PSZ65" s="41"/>
      <c r="PTA65" s="41"/>
      <c r="PTB65" s="41"/>
      <c r="PTC65" s="41"/>
      <c r="PTD65" s="41"/>
      <c r="PTE65" s="41"/>
      <c r="PTF65" s="41"/>
      <c r="PTG65" s="41"/>
      <c r="PTH65" s="41"/>
      <c r="PTI65" s="41"/>
      <c r="PTJ65" s="41"/>
      <c r="PTK65" s="41"/>
      <c r="PTL65" s="41"/>
      <c r="PTM65" s="41"/>
      <c r="PTN65" s="41"/>
      <c r="PTO65" s="41"/>
      <c r="PTP65" s="41"/>
      <c r="PTQ65" s="41"/>
      <c r="PTR65" s="41"/>
      <c r="PTS65" s="41"/>
      <c r="PTT65" s="41"/>
      <c r="PTU65" s="41"/>
      <c r="PTV65" s="41"/>
      <c r="PTW65" s="41"/>
      <c r="PTX65" s="41"/>
      <c r="PTY65" s="41"/>
      <c r="PTZ65" s="41"/>
      <c r="PUA65" s="41"/>
      <c r="PUB65" s="41"/>
      <c r="PUC65" s="41"/>
      <c r="PUD65" s="41"/>
      <c r="PUE65" s="41"/>
      <c r="PUF65" s="41"/>
      <c r="PUG65" s="41"/>
      <c r="PUH65" s="41"/>
      <c r="PUI65" s="41"/>
      <c r="PUJ65" s="41"/>
      <c r="PUK65" s="41"/>
      <c r="PUL65" s="41"/>
      <c r="PUM65" s="41"/>
      <c r="PUN65" s="41"/>
      <c r="PUO65" s="41"/>
      <c r="PUP65" s="41"/>
      <c r="PUQ65" s="41"/>
      <c r="PUR65" s="41"/>
      <c r="PUS65" s="41"/>
      <c r="PUT65" s="41"/>
      <c r="PUU65" s="41"/>
      <c r="PUV65" s="41"/>
      <c r="PUW65" s="41"/>
      <c r="PUX65" s="41"/>
      <c r="PUY65" s="41"/>
      <c r="PUZ65" s="41"/>
      <c r="PVA65" s="41"/>
      <c r="PVB65" s="41"/>
      <c r="PVC65" s="41"/>
      <c r="PVD65" s="41"/>
      <c r="PVE65" s="41"/>
      <c r="PVF65" s="41"/>
      <c r="PVG65" s="41"/>
      <c r="PVH65" s="41"/>
      <c r="PVI65" s="41"/>
      <c r="PVJ65" s="41"/>
      <c r="PVK65" s="41"/>
      <c r="PVL65" s="41"/>
      <c r="PVM65" s="41"/>
      <c r="PVN65" s="41"/>
      <c r="PVO65" s="41"/>
      <c r="PVP65" s="41"/>
      <c r="PVQ65" s="41"/>
      <c r="PVR65" s="41"/>
      <c r="PVS65" s="41"/>
      <c r="PVT65" s="41"/>
      <c r="PVU65" s="41"/>
      <c r="PVV65" s="41"/>
      <c r="PVW65" s="41"/>
      <c r="PVX65" s="41"/>
      <c r="PVY65" s="41"/>
      <c r="PVZ65" s="41"/>
      <c r="PWA65" s="41"/>
      <c r="PWB65" s="41"/>
      <c r="PWC65" s="41"/>
      <c r="PWD65" s="41"/>
      <c r="PWE65" s="41"/>
      <c r="PWF65" s="41"/>
      <c r="PWG65" s="41"/>
      <c r="PWH65" s="41"/>
      <c r="PWI65" s="41"/>
      <c r="PWJ65" s="41"/>
      <c r="PWK65" s="41"/>
      <c r="PWL65" s="41"/>
      <c r="PWM65" s="41"/>
      <c r="PWN65" s="41"/>
      <c r="PWO65" s="41"/>
      <c r="PWP65" s="41"/>
      <c r="PWQ65" s="41"/>
      <c r="PWR65" s="41"/>
      <c r="PWS65" s="41"/>
      <c r="PWT65" s="41"/>
      <c r="PWU65" s="41"/>
      <c r="PWV65" s="41"/>
      <c r="PWW65" s="41"/>
      <c r="PWX65" s="41"/>
      <c r="PWY65" s="41"/>
      <c r="PWZ65" s="41"/>
      <c r="PXA65" s="41"/>
      <c r="PXB65" s="41"/>
      <c r="PXC65" s="41"/>
      <c r="PXD65" s="41"/>
      <c r="PXE65" s="41"/>
      <c r="PXF65" s="41"/>
      <c r="PXG65" s="41"/>
      <c r="PXH65" s="41"/>
      <c r="PXI65" s="41"/>
      <c r="PXJ65" s="41"/>
      <c r="PXK65" s="41"/>
      <c r="PXL65" s="41"/>
      <c r="PXM65" s="41"/>
      <c r="PXN65" s="41"/>
      <c r="PXO65" s="41"/>
      <c r="PXP65" s="41"/>
      <c r="PXQ65" s="41"/>
      <c r="PXR65" s="41"/>
      <c r="PXS65" s="41"/>
      <c r="PXT65" s="41"/>
      <c r="PXU65" s="41"/>
      <c r="PXV65" s="41"/>
      <c r="PXW65" s="41"/>
      <c r="PXX65" s="41"/>
      <c r="PXY65" s="41"/>
      <c r="PXZ65" s="41"/>
      <c r="PYA65" s="41"/>
      <c r="PYB65" s="41"/>
      <c r="PYC65" s="41"/>
      <c r="PYD65" s="41"/>
      <c r="PYE65" s="41"/>
      <c r="PYF65" s="41"/>
      <c r="PYG65" s="41"/>
      <c r="PYH65" s="41"/>
      <c r="PYI65" s="41"/>
      <c r="PYJ65" s="41"/>
      <c r="PYK65" s="41"/>
      <c r="PYL65" s="41"/>
      <c r="PYM65" s="41"/>
      <c r="PYN65" s="41"/>
      <c r="PYO65" s="41"/>
      <c r="PYP65" s="41"/>
      <c r="PYQ65" s="41"/>
      <c r="PYR65" s="41"/>
      <c r="PYS65" s="41"/>
      <c r="PYT65" s="41"/>
      <c r="PYU65" s="41"/>
      <c r="PYV65" s="41"/>
      <c r="PYW65" s="41"/>
      <c r="PYX65" s="41"/>
      <c r="PYY65" s="41"/>
      <c r="PYZ65" s="41"/>
      <c r="PZA65" s="41"/>
      <c r="PZB65" s="41"/>
      <c r="PZC65" s="41"/>
      <c r="PZD65" s="41"/>
      <c r="PZE65" s="41"/>
      <c r="PZF65" s="41"/>
      <c r="PZG65" s="41"/>
      <c r="PZH65" s="41"/>
      <c r="PZI65" s="41"/>
      <c r="PZJ65" s="41"/>
      <c r="PZK65" s="41"/>
      <c r="PZL65" s="41"/>
      <c r="PZM65" s="41"/>
      <c r="PZN65" s="41"/>
      <c r="PZO65" s="41"/>
      <c r="PZP65" s="41"/>
      <c r="PZQ65" s="41"/>
      <c r="PZR65" s="41"/>
      <c r="PZS65" s="41"/>
      <c r="PZT65" s="41"/>
      <c r="PZU65" s="41"/>
      <c r="PZV65" s="41"/>
      <c r="PZW65" s="41"/>
      <c r="PZX65" s="41"/>
      <c r="PZY65" s="41"/>
      <c r="PZZ65" s="41"/>
      <c r="QAA65" s="41"/>
      <c r="QAB65" s="41"/>
      <c r="QAC65" s="41"/>
      <c r="QAD65" s="41"/>
      <c r="QAE65" s="41"/>
      <c r="QAF65" s="41"/>
      <c r="QAG65" s="41"/>
      <c r="QAH65" s="41"/>
      <c r="QAI65" s="41"/>
      <c r="QAJ65" s="41"/>
      <c r="QAK65" s="41"/>
      <c r="QAL65" s="41"/>
      <c r="QAM65" s="41"/>
      <c r="QAN65" s="41"/>
      <c r="QAO65" s="41"/>
      <c r="QAP65" s="41"/>
      <c r="QAQ65" s="41"/>
      <c r="QAR65" s="41"/>
      <c r="QAS65" s="41"/>
      <c r="QAT65" s="41"/>
      <c r="QAU65" s="41"/>
      <c r="QAV65" s="41"/>
      <c r="QAW65" s="41"/>
      <c r="QAX65" s="41"/>
      <c r="QAY65" s="41"/>
      <c r="QAZ65" s="41"/>
      <c r="QBA65" s="41"/>
      <c r="QBB65" s="41"/>
      <c r="QBC65" s="41"/>
      <c r="QBD65" s="41"/>
      <c r="QBE65" s="41"/>
      <c r="QBF65" s="41"/>
      <c r="QBG65" s="41"/>
      <c r="QBH65" s="41"/>
      <c r="QBI65" s="41"/>
      <c r="QBJ65" s="41"/>
      <c r="QBK65" s="41"/>
      <c r="QBL65" s="41"/>
      <c r="QBM65" s="41"/>
      <c r="QBN65" s="41"/>
      <c r="QBO65" s="41"/>
      <c r="QBP65" s="41"/>
      <c r="QBQ65" s="41"/>
      <c r="QBR65" s="41"/>
      <c r="QBS65" s="41"/>
      <c r="QBT65" s="41"/>
      <c r="QBU65" s="41"/>
      <c r="QBV65" s="41"/>
      <c r="QBW65" s="41"/>
      <c r="QBX65" s="41"/>
      <c r="QBY65" s="41"/>
      <c r="QBZ65" s="41"/>
      <c r="QCA65" s="41"/>
      <c r="QCB65" s="41"/>
      <c r="QCC65" s="41"/>
      <c r="QCD65" s="41"/>
      <c r="QCE65" s="41"/>
      <c r="QCF65" s="41"/>
      <c r="QCG65" s="41"/>
      <c r="QCH65" s="41"/>
      <c r="QCI65" s="41"/>
      <c r="QCJ65" s="41"/>
      <c r="QCK65" s="41"/>
      <c r="QCL65" s="41"/>
      <c r="QCM65" s="41"/>
      <c r="QCN65" s="41"/>
      <c r="QCO65" s="41"/>
      <c r="QCP65" s="41"/>
      <c r="QCQ65" s="41"/>
      <c r="QCR65" s="41"/>
      <c r="QCS65" s="41"/>
      <c r="QCT65" s="41"/>
      <c r="QCU65" s="41"/>
      <c r="QCV65" s="41"/>
      <c r="QCW65" s="41"/>
      <c r="QCX65" s="41"/>
      <c r="QCY65" s="41"/>
      <c r="QCZ65" s="41"/>
      <c r="QDA65" s="41"/>
      <c r="QDB65" s="41"/>
      <c r="QDC65" s="41"/>
      <c r="QDD65" s="41"/>
      <c r="QDE65" s="41"/>
      <c r="QDF65" s="41"/>
      <c r="QDG65" s="41"/>
      <c r="QDH65" s="41"/>
      <c r="QDI65" s="41"/>
      <c r="QDJ65" s="41"/>
      <c r="QDK65" s="41"/>
      <c r="QDL65" s="41"/>
      <c r="QDM65" s="41"/>
      <c r="QDN65" s="41"/>
      <c r="QDO65" s="41"/>
      <c r="QDP65" s="41"/>
      <c r="QDQ65" s="41"/>
      <c r="QDR65" s="41"/>
      <c r="QDS65" s="41"/>
      <c r="QDT65" s="41"/>
      <c r="QDU65" s="41"/>
      <c r="QDV65" s="41"/>
      <c r="QDW65" s="41"/>
      <c r="QDX65" s="41"/>
      <c r="QDY65" s="41"/>
      <c r="QDZ65" s="41"/>
      <c r="QEA65" s="41"/>
      <c r="QEB65" s="41"/>
      <c r="QEC65" s="41"/>
      <c r="QED65" s="41"/>
      <c r="QEE65" s="41"/>
      <c r="QEF65" s="41"/>
      <c r="QEG65" s="41"/>
      <c r="QEH65" s="41"/>
      <c r="QEI65" s="41"/>
      <c r="QEJ65" s="41"/>
      <c r="QEK65" s="41"/>
      <c r="QEL65" s="41"/>
      <c r="QEM65" s="41"/>
      <c r="QEN65" s="41"/>
      <c r="QEO65" s="41"/>
      <c r="QEP65" s="41"/>
      <c r="QEQ65" s="41"/>
      <c r="QER65" s="41"/>
      <c r="QES65" s="41"/>
      <c r="QET65" s="41"/>
      <c r="QEU65" s="41"/>
      <c r="QEV65" s="41"/>
      <c r="QEW65" s="41"/>
      <c r="QEX65" s="41"/>
      <c r="QEY65" s="41"/>
      <c r="QEZ65" s="41"/>
      <c r="QFA65" s="41"/>
      <c r="QFB65" s="41"/>
      <c r="QFC65" s="41"/>
      <c r="QFD65" s="41"/>
      <c r="QFE65" s="41"/>
      <c r="QFF65" s="41"/>
      <c r="QFG65" s="41"/>
      <c r="QFH65" s="41"/>
      <c r="QFI65" s="41"/>
      <c r="QFJ65" s="41"/>
      <c r="QFK65" s="41"/>
      <c r="QFL65" s="41"/>
      <c r="QFM65" s="41"/>
      <c r="QFN65" s="41"/>
      <c r="QFO65" s="41"/>
      <c r="QFP65" s="41"/>
      <c r="QFQ65" s="41"/>
      <c r="QFR65" s="41"/>
      <c r="QFS65" s="41"/>
      <c r="QFT65" s="41"/>
      <c r="QFU65" s="41"/>
      <c r="QFV65" s="41"/>
      <c r="QFW65" s="41"/>
      <c r="QFX65" s="41"/>
      <c r="QFY65" s="41"/>
      <c r="QFZ65" s="41"/>
      <c r="QGA65" s="41"/>
      <c r="QGB65" s="41"/>
      <c r="QGC65" s="41"/>
      <c r="QGD65" s="41"/>
      <c r="QGE65" s="41"/>
      <c r="QGF65" s="41"/>
      <c r="QGG65" s="41"/>
      <c r="QGH65" s="41"/>
      <c r="QGI65" s="41"/>
      <c r="QGJ65" s="41"/>
      <c r="QGK65" s="41"/>
      <c r="QGL65" s="41"/>
      <c r="QGM65" s="41"/>
      <c r="QGN65" s="41"/>
      <c r="QGO65" s="41"/>
      <c r="QGP65" s="41"/>
      <c r="QGQ65" s="41"/>
      <c r="QGR65" s="41"/>
      <c r="QGS65" s="41"/>
      <c r="QGT65" s="41"/>
      <c r="QGU65" s="41"/>
      <c r="QGV65" s="41"/>
      <c r="QGW65" s="41"/>
      <c r="QGX65" s="41"/>
      <c r="QGY65" s="41"/>
      <c r="QGZ65" s="41"/>
      <c r="QHA65" s="41"/>
      <c r="QHB65" s="41"/>
      <c r="QHC65" s="41"/>
      <c r="QHD65" s="41"/>
      <c r="QHE65" s="41"/>
      <c r="QHF65" s="41"/>
      <c r="QHG65" s="41"/>
      <c r="QHH65" s="41"/>
      <c r="QHI65" s="41"/>
      <c r="QHJ65" s="41"/>
      <c r="QHK65" s="41"/>
      <c r="QHL65" s="41"/>
      <c r="QHM65" s="41"/>
      <c r="QHN65" s="41"/>
      <c r="QHO65" s="41"/>
      <c r="QHP65" s="41"/>
      <c r="QHQ65" s="41"/>
      <c r="QHR65" s="41"/>
      <c r="QHS65" s="41"/>
      <c r="QHT65" s="41"/>
      <c r="QHU65" s="41"/>
      <c r="QHV65" s="41"/>
      <c r="QHW65" s="41"/>
      <c r="QHX65" s="41"/>
      <c r="QHY65" s="41"/>
      <c r="QHZ65" s="41"/>
      <c r="QIA65" s="41"/>
      <c r="QIB65" s="41"/>
      <c r="QIC65" s="41"/>
      <c r="QID65" s="41"/>
      <c r="QIE65" s="41"/>
      <c r="QIF65" s="41"/>
      <c r="QIG65" s="41"/>
      <c r="QIH65" s="41"/>
      <c r="QII65" s="41"/>
      <c r="QIJ65" s="41"/>
      <c r="QIK65" s="41"/>
      <c r="QIL65" s="41"/>
      <c r="QIM65" s="41"/>
      <c r="QIN65" s="41"/>
      <c r="QIO65" s="41"/>
      <c r="QIP65" s="41"/>
      <c r="QIQ65" s="41"/>
      <c r="QIR65" s="41"/>
      <c r="QIS65" s="41"/>
      <c r="QIT65" s="41"/>
      <c r="QIU65" s="41"/>
      <c r="QIV65" s="41"/>
      <c r="QIW65" s="41"/>
      <c r="QIX65" s="41"/>
      <c r="QIY65" s="41"/>
      <c r="QIZ65" s="41"/>
      <c r="QJA65" s="41"/>
      <c r="QJB65" s="41"/>
      <c r="QJC65" s="41"/>
      <c r="QJD65" s="41"/>
      <c r="QJE65" s="41"/>
      <c r="QJF65" s="41"/>
      <c r="QJG65" s="41"/>
      <c r="QJH65" s="41"/>
      <c r="QJI65" s="41"/>
      <c r="QJJ65" s="41"/>
      <c r="QJK65" s="41"/>
      <c r="QJL65" s="41"/>
      <c r="QJM65" s="41"/>
      <c r="QJN65" s="41"/>
      <c r="QJO65" s="41"/>
      <c r="QJP65" s="41"/>
      <c r="QJQ65" s="41"/>
      <c r="QJR65" s="41"/>
      <c r="QJS65" s="41"/>
      <c r="QJT65" s="41"/>
      <c r="QJU65" s="41"/>
      <c r="QJV65" s="41"/>
      <c r="QJW65" s="41"/>
      <c r="QJX65" s="41"/>
      <c r="QJY65" s="41"/>
      <c r="QJZ65" s="41"/>
      <c r="QKA65" s="41"/>
      <c r="QKB65" s="41"/>
      <c r="QKC65" s="41"/>
      <c r="QKD65" s="41"/>
      <c r="QKE65" s="41"/>
      <c r="QKF65" s="41"/>
      <c r="QKG65" s="41"/>
      <c r="QKH65" s="41"/>
      <c r="QKI65" s="41"/>
      <c r="QKJ65" s="41"/>
      <c r="QKK65" s="41"/>
      <c r="QKL65" s="41"/>
      <c r="QKM65" s="41"/>
      <c r="QKN65" s="41"/>
      <c r="QKO65" s="41"/>
      <c r="QKP65" s="41"/>
      <c r="QKQ65" s="41"/>
      <c r="QKR65" s="41"/>
      <c r="QKS65" s="41"/>
      <c r="QKT65" s="41"/>
      <c r="QKU65" s="41"/>
      <c r="QKV65" s="41"/>
      <c r="QKW65" s="41"/>
      <c r="QKX65" s="41"/>
      <c r="QKY65" s="41"/>
      <c r="QKZ65" s="41"/>
      <c r="QLA65" s="41"/>
      <c r="QLB65" s="41"/>
      <c r="QLC65" s="41"/>
      <c r="QLD65" s="41"/>
      <c r="QLE65" s="41"/>
      <c r="QLF65" s="41"/>
      <c r="QLG65" s="41"/>
      <c r="QLH65" s="41"/>
      <c r="QLI65" s="41"/>
      <c r="QLJ65" s="41"/>
      <c r="QLK65" s="41"/>
      <c r="QLL65" s="41"/>
      <c r="QLM65" s="41"/>
      <c r="QLN65" s="41"/>
      <c r="QLO65" s="41"/>
      <c r="QLP65" s="41"/>
      <c r="QLQ65" s="41"/>
      <c r="QLR65" s="41"/>
      <c r="QLS65" s="41"/>
      <c r="QLT65" s="41"/>
      <c r="QLU65" s="41"/>
      <c r="QLV65" s="41"/>
      <c r="QLW65" s="41"/>
      <c r="QLX65" s="41"/>
      <c r="QLY65" s="41"/>
      <c r="QLZ65" s="41"/>
      <c r="QMA65" s="41"/>
      <c r="QMB65" s="41"/>
      <c r="QMC65" s="41"/>
      <c r="QMD65" s="41"/>
      <c r="QME65" s="41"/>
      <c r="QMF65" s="41"/>
      <c r="QMG65" s="41"/>
      <c r="QMH65" s="41"/>
      <c r="QMI65" s="41"/>
      <c r="QMJ65" s="41"/>
      <c r="QMK65" s="41"/>
      <c r="QML65" s="41"/>
      <c r="QMM65" s="41"/>
      <c r="QMN65" s="41"/>
      <c r="QMO65" s="41"/>
      <c r="QMP65" s="41"/>
      <c r="QMQ65" s="41"/>
      <c r="QMR65" s="41"/>
      <c r="QMS65" s="41"/>
      <c r="QMT65" s="41"/>
      <c r="QMU65" s="41"/>
      <c r="QMV65" s="41"/>
      <c r="QMW65" s="41"/>
      <c r="QMX65" s="41"/>
      <c r="QMY65" s="41"/>
      <c r="QMZ65" s="41"/>
      <c r="QNA65" s="41"/>
      <c r="QNB65" s="41"/>
      <c r="QNC65" s="41"/>
      <c r="QND65" s="41"/>
      <c r="QNE65" s="41"/>
      <c r="QNF65" s="41"/>
      <c r="QNG65" s="41"/>
      <c r="QNH65" s="41"/>
      <c r="QNI65" s="41"/>
      <c r="QNJ65" s="41"/>
      <c r="QNK65" s="41"/>
      <c r="QNL65" s="41"/>
      <c r="QNM65" s="41"/>
      <c r="QNN65" s="41"/>
      <c r="QNO65" s="41"/>
      <c r="QNP65" s="41"/>
      <c r="QNQ65" s="41"/>
      <c r="QNR65" s="41"/>
      <c r="QNS65" s="41"/>
      <c r="QNT65" s="41"/>
      <c r="QNU65" s="41"/>
      <c r="QNV65" s="41"/>
      <c r="QNW65" s="41"/>
      <c r="QNX65" s="41"/>
      <c r="QNY65" s="41"/>
      <c r="QNZ65" s="41"/>
      <c r="QOA65" s="41"/>
      <c r="QOB65" s="41"/>
      <c r="QOC65" s="41"/>
      <c r="QOD65" s="41"/>
      <c r="QOE65" s="41"/>
      <c r="QOF65" s="41"/>
      <c r="QOG65" s="41"/>
      <c r="QOH65" s="41"/>
      <c r="QOI65" s="41"/>
      <c r="QOJ65" s="41"/>
      <c r="QOK65" s="41"/>
      <c r="QOL65" s="41"/>
      <c r="QOM65" s="41"/>
      <c r="QON65" s="41"/>
      <c r="QOO65" s="41"/>
      <c r="QOP65" s="41"/>
      <c r="QOQ65" s="41"/>
      <c r="QOR65" s="41"/>
      <c r="QOS65" s="41"/>
      <c r="QOT65" s="41"/>
      <c r="QOU65" s="41"/>
      <c r="QOV65" s="41"/>
      <c r="QOW65" s="41"/>
      <c r="QOX65" s="41"/>
      <c r="QOY65" s="41"/>
      <c r="QOZ65" s="41"/>
      <c r="QPA65" s="41"/>
      <c r="QPB65" s="41"/>
      <c r="QPC65" s="41"/>
      <c r="QPD65" s="41"/>
      <c r="QPE65" s="41"/>
      <c r="QPF65" s="41"/>
      <c r="QPG65" s="41"/>
      <c r="QPH65" s="41"/>
      <c r="QPI65" s="41"/>
      <c r="QPJ65" s="41"/>
      <c r="QPK65" s="41"/>
      <c r="QPL65" s="41"/>
      <c r="QPM65" s="41"/>
      <c r="QPN65" s="41"/>
      <c r="QPO65" s="41"/>
      <c r="QPP65" s="41"/>
      <c r="QPQ65" s="41"/>
      <c r="QPR65" s="41"/>
      <c r="QPS65" s="41"/>
      <c r="QPT65" s="41"/>
      <c r="QPU65" s="41"/>
      <c r="QPV65" s="41"/>
      <c r="QPW65" s="41"/>
      <c r="QPX65" s="41"/>
      <c r="QPY65" s="41"/>
      <c r="QPZ65" s="41"/>
      <c r="QQA65" s="41"/>
      <c r="QQB65" s="41"/>
      <c r="QQC65" s="41"/>
      <c r="QQD65" s="41"/>
      <c r="QQE65" s="41"/>
      <c r="QQF65" s="41"/>
      <c r="QQG65" s="41"/>
      <c r="QQH65" s="41"/>
      <c r="QQI65" s="41"/>
      <c r="QQJ65" s="41"/>
      <c r="QQK65" s="41"/>
      <c r="QQL65" s="41"/>
      <c r="QQM65" s="41"/>
      <c r="QQN65" s="41"/>
      <c r="QQO65" s="41"/>
      <c r="QQP65" s="41"/>
      <c r="QQQ65" s="41"/>
      <c r="QQR65" s="41"/>
      <c r="QQS65" s="41"/>
      <c r="QQT65" s="41"/>
      <c r="QQU65" s="41"/>
      <c r="QQV65" s="41"/>
      <c r="QQW65" s="41"/>
      <c r="QQX65" s="41"/>
      <c r="QQY65" s="41"/>
      <c r="QQZ65" s="41"/>
      <c r="QRA65" s="41"/>
      <c r="QRB65" s="41"/>
      <c r="QRC65" s="41"/>
      <c r="QRD65" s="41"/>
      <c r="QRE65" s="41"/>
      <c r="QRF65" s="41"/>
      <c r="QRG65" s="41"/>
      <c r="QRH65" s="41"/>
      <c r="QRI65" s="41"/>
      <c r="QRJ65" s="41"/>
      <c r="QRK65" s="41"/>
      <c r="QRL65" s="41"/>
      <c r="QRM65" s="41"/>
      <c r="QRN65" s="41"/>
      <c r="QRO65" s="41"/>
      <c r="QRP65" s="41"/>
      <c r="QRQ65" s="41"/>
      <c r="QRR65" s="41"/>
      <c r="QRS65" s="41"/>
      <c r="QRT65" s="41"/>
      <c r="QRU65" s="41"/>
      <c r="QRV65" s="41"/>
      <c r="QRW65" s="41"/>
      <c r="QRX65" s="41"/>
      <c r="QRY65" s="41"/>
      <c r="QRZ65" s="41"/>
      <c r="QSA65" s="41"/>
      <c r="QSB65" s="41"/>
      <c r="QSC65" s="41"/>
      <c r="QSD65" s="41"/>
      <c r="QSE65" s="41"/>
      <c r="QSF65" s="41"/>
      <c r="QSG65" s="41"/>
      <c r="QSH65" s="41"/>
      <c r="QSI65" s="41"/>
      <c r="QSJ65" s="41"/>
      <c r="QSK65" s="41"/>
      <c r="QSL65" s="41"/>
      <c r="QSM65" s="41"/>
      <c r="QSN65" s="41"/>
      <c r="QSO65" s="41"/>
      <c r="QSP65" s="41"/>
      <c r="QSQ65" s="41"/>
      <c r="QSR65" s="41"/>
      <c r="QSS65" s="41"/>
      <c r="QST65" s="41"/>
      <c r="QSU65" s="41"/>
      <c r="QSV65" s="41"/>
      <c r="QSW65" s="41"/>
      <c r="QSX65" s="41"/>
      <c r="QSY65" s="41"/>
      <c r="QSZ65" s="41"/>
      <c r="QTA65" s="41"/>
      <c r="QTB65" s="41"/>
      <c r="QTC65" s="41"/>
      <c r="QTD65" s="41"/>
      <c r="QTE65" s="41"/>
      <c r="QTF65" s="41"/>
      <c r="QTG65" s="41"/>
      <c r="QTH65" s="41"/>
      <c r="QTI65" s="41"/>
      <c r="QTJ65" s="41"/>
      <c r="QTK65" s="41"/>
      <c r="QTL65" s="41"/>
      <c r="QTM65" s="41"/>
      <c r="QTN65" s="41"/>
      <c r="QTO65" s="41"/>
      <c r="QTP65" s="41"/>
      <c r="QTQ65" s="41"/>
      <c r="QTR65" s="41"/>
      <c r="QTS65" s="41"/>
      <c r="QTT65" s="41"/>
      <c r="QTU65" s="41"/>
      <c r="QTV65" s="41"/>
      <c r="QTW65" s="41"/>
      <c r="QTX65" s="41"/>
      <c r="QTY65" s="41"/>
      <c r="QTZ65" s="41"/>
      <c r="QUA65" s="41"/>
      <c r="QUB65" s="41"/>
      <c r="QUC65" s="41"/>
      <c r="QUD65" s="41"/>
      <c r="QUE65" s="41"/>
      <c r="QUF65" s="41"/>
      <c r="QUG65" s="41"/>
      <c r="QUH65" s="41"/>
      <c r="QUI65" s="41"/>
      <c r="QUJ65" s="41"/>
      <c r="QUK65" s="41"/>
      <c r="QUL65" s="41"/>
      <c r="QUM65" s="41"/>
      <c r="QUN65" s="41"/>
      <c r="QUO65" s="41"/>
      <c r="QUP65" s="41"/>
      <c r="QUQ65" s="41"/>
      <c r="QUR65" s="41"/>
      <c r="QUS65" s="41"/>
      <c r="QUT65" s="41"/>
      <c r="QUU65" s="41"/>
      <c r="QUV65" s="41"/>
      <c r="QUW65" s="41"/>
      <c r="QUX65" s="41"/>
      <c r="QUY65" s="41"/>
      <c r="QUZ65" s="41"/>
      <c r="QVA65" s="41"/>
      <c r="QVB65" s="41"/>
      <c r="QVC65" s="41"/>
      <c r="QVD65" s="41"/>
      <c r="QVE65" s="41"/>
      <c r="QVF65" s="41"/>
      <c r="QVG65" s="41"/>
      <c r="QVH65" s="41"/>
      <c r="QVI65" s="41"/>
      <c r="QVJ65" s="41"/>
      <c r="QVK65" s="41"/>
      <c r="QVL65" s="41"/>
      <c r="QVM65" s="41"/>
      <c r="QVN65" s="41"/>
      <c r="QVO65" s="41"/>
      <c r="QVP65" s="41"/>
      <c r="QVQ65" s="41"/>
      <c r="QVR65" s="41"/>
      <c r="QVS65" s="41"/>
      <c r="QVT65" s="41"/>
      <c r="QVU65" s="41"/>
      <c r="QVV65" s="41"/>
      <c r="QVW65" s="41"/>
      <c r="QVX65" s="41"/>
      <c r="QVY65" s="41"/>
      <c r="QVZ65" s="41"/>
      <c r="QWA65" s="41"/>
      <c r="QWB65" s="41"/>
      <c r="QWC65" s="41"/>
      <c r="QWD65" s="41"/>
      <c r="QWE65" s="41"/>
      <c r="QWF65" s="41"/>
      <c r="QWG65" s="41"/>
      <c r="QWH65" s="41"/>
      <c r="QWI65" s="41"/>
      <c r="QWJ65" s="41"/>
      <c r="QWK65" s="41"/>
      <c r="QWL65" s="41"/>
      <c r="QWM65" s="41"/>
      <c r="QWN65" s="41"/>
      <c r="QWO65" s="41"/>
      <c r="QWP65" s="41"/>
      <c r="QWQ65" s="41"/>
      <c r="QWR65" s="41"/>
      <c r="QWS65" s="41"/>
      <c r="QWT65" s="41"/>
      <c r="QWU65" s="41"/>
      <c r="QWV65" s="41"/>
      <c r="QWW65" s="41"/>
      <c r="QWX65" s="41"/>
      <c r="QWY65" s="41"/>
      <c r="QWZ65" s="41"/>
      <c r="QXA65" s="41"/>
      <c r="QXB65" s="41"/>
      <c r="QXC65" s="41"/>
      <c r="QXD65" s="41"/>
      <c r="QXE65" s="41"/>
      <c r="QXF65" s="41"/>
      <c r="QXG65" s="41"/>
      <c r="QXH65" s="41"/>
      <c r="QXI65" s="41"/>
      <c r="QXJ65" s="41"/>
      <c r="QXK65" s="41"/>
      <c r="QXL65" s="41"/>
      <c r="QXM65" s="41"/>
      <c r="QXN65" s="41"/>
      <c r="QXO65" s="41"/>
      <c r="QXP65" s="41"/>
      <c r="QXQ65" s="41"/>
      <c r="QXR65" s="41"/>
      <c r="QXS65" s="41"/>
      <c r="QXT65" s="41"/>
      <c r="QXU65" s="41"/>
      <c r="QXV65" s="41"/>
      <c r="QXW65" s="41"/>
      <c r="QXX65" s="41"/>
      <c r="QXY65" s="41"/>
      <c r="QXZ65" s="41"/>
      <c r="QYA65" s="41"/>
      <c r="QYB65" s="41"/>
      <c r="QYC65" s="41"/>
      <c r="QYD65" s="41"/>
      <c r="QYE65" s="41"/>
      <c r="QYF65" s="41"/>
      <c r="QYG65" s="41"/>
      <c r="QYH65" s="41"/>
      <c r="QYI65" s="41"/>
      <c r="QYJ65" s="41"/>
      <c r="QYK65" s="41"/>
      <c r="QYL65" s="41"/>
      <c r="QYM65" s="41"/>
      <c r="QYN65" s="41"/>
      <c r="QYO65" s="41"/>
      <c r="QYP65" s="41"/>
      <c r="QYQ65" s="41"/>
      <c r="QYR65" s="41"/>
      <c r="QYS65" s="41"/>
      <c r="QYT65" s="41"/>
      <c r="QYU65" s="41"/>
      <c r="QYV65" s="41"/>
      <c r="QYW65" s="41"/>
      <c r="QYX65" s="41"/>
      <c r="QYY65" s="41"/>
      <c r="QYZ65" s="41"/>
      <c r="QZA65" s="41"/>
      <c r="QZB65" s="41"/>
      <c r="QZC65" s="41"/>
      <c r="QZD65" s="41"/>
      <c r="QZE65" s="41"/>
      <c r="QZF65" s="41"/>
      <c r="QZG65" s="41"/>
      <c r="QZH65" s="41"/>
      <c r="QZI65" s="41"/>
      <c r="QZJ65" s="41"/>
      <c r="QZK65" s="41"/>
      <c r="QZL65" s="41"/>
      <c r="QZM65" s="41"/>
      <c r="QZN65" s="41"/>
      <c r="QZO65" s="41"/>
      <c r="QZP65" s="41"/>
      <c r="QZQ65" s="41"/>
      <c r="QZR65" s="41"/>
      <c r="QZS65" s="41"/>
      <c r="QZT65" s="41"/>
      <c r="QZU65" s="41"/>
      <c r="QZV65" s="41"/>
      <c r="QZW65" s="41"/>
      <c r="QZX65" s="41"/>
      <c r="QZY65" s="41"/>
      <c r="QZZ65" s="41"/>
      <c r="RAA65" s="41"/>
      <c r="RAB65" s="41"/>
      <c r="RAC65" s="41"/>
      <c r="RAD65" s="41"/>
      <c r="RAE65" s="41"/>
      <c r="RAF65" s="41"/>
      <c r="RAG65" s="41"/>
      <c r="RAH65" s="41"/>
      <c r="RAI65" s="41"/>
      <c r="RAJ65" s="41"/>
      <c r="RAK65" s="41"/>
      <c r="RAL65" s="41"/>
      <c r="RAM65" s="41"/>
      <c r="RAN65" s="41"/>
      <c r="RAO65" s="41"/>
      <c r="RAP65" s="41"/>
      <c r="RAQ65" s="41"/>
      <c r="RAR65" s="41"/>
      <c r="RAS65" s="41"/>
      <c r="RAT65" s="41"/>
      <c r="RAU65" s="41"/>
      <c r="RAV65" s="41"/>
      <c r="RAW65" s="41"/>
      <c r="RAX65" s="41"/>
      <c r="RAY65" s="41"/>
      <c r="RAZ65" s="41"/>
      <c r="RBA65" s="41"/>
      <c r="RBB65" s="41"/>
      <c r="RBC65" s="41"/>
      <c r="RBD65" s="41"/>
      <c r="RBE65" s="41"/>
      <c r="RBF65" s="41"/>
      <c r="RBG65" s="41"/>
      <c r="RBH65" s="41"/>
      <c r="RBI65" s="41"/>
      <c r="RBJ65" s="41"/>
      <c r="RBK65" s="41"/>
      <c r="RBL65" s="41"/>
      <c r="RBM65" s="41"/>
      <c r="RBN65" s="41"/>
      <c r="RBO65" s="41"/>
      <c r="RBP65" s="41"/>
      <c r="RBQ65" s="41"/>
      <c r="RBR65" s="41"/>
      <c r="RBS65" s="41"/>
      <c r="RBT65" s="41"/>
      <c r="RBU65" s="41"/>
      <c r="RBV65" s="41"/>
      <c r="RBW65" s="41"/>
      <c r="RBX65" s="41"/>
      <c r="RBY65" s="41"/>
      <c r="RBZ65" s="41"/>
      <c r="RCA65" s="41"/>
      <c r="RCB65" s="41"/>
      <c r="RCC65" s="41"/>
      <c r="RCD65" s="41"/>
      <c r="RCE65" s="41"/>
      <c r="RCF65" s="41"/>
      <c r="RCG65" s="41"/>
      <c r="RCH65" s="41"/>
      <c r="RCI65" s="41"/>
      <c r="RCJ65" s="41"/>
      <c r="RCK65" s="41"/>
      <c r="RCL65" s="41"/>
      <c r="RCM65" s="41"/>
      <c r="RCN65" s="41"/>
      <c r="RCO65" s="41"/>
      <c r="RCP65" s="41"/>
      <c r="RCQ65" s="41"/>
      <c r="RCR65" s="41"/>
      <c r="RCS65" s="41"/>
      <c r="RCT65" s="41"/>
      <c r="RCU65" s="41"/>
      <c r="RCV65" s="41"/>
      <c r="RCW65" s="41"/>
      <c r="RCX65" s="41"/>
      <c r="RCY65" s="41"/>
      <c r="RCZ65" s="41"/>
      <c r="RDA65" s="41"/>
      <c r="RDB65" s="41"/>
      <c r="RDC65" s="41"/>
      <c r="RDD65" s="41"/>
      <c r="RDE65" s="41"/>
      <c r="RDF65" s="41"/>
      <c r="RDG65" s="41"/>
      <c r="RDH65" s="41"/>
      <c r="RDI65" s="41"/>
      <c r="RDJ65" s="41"/>
      <c r="RDK65" s="41"/>
      <c r="RDL65" s="41"/>
      <c r="RDM65" s="41"/>
      <c r="RDN65" s="41"/>
      <c r="RDO65" s="41"/>
      <c r="RDP65" s="41"/>
      <c r="RDQ65" s="41"/>
      <c r="RDR65" s="41"/>
      <c r="RDS65" s="41"/>
      <c r="RDT65" s="41"/>
      <c r="RDU65" s="41"/>
      <c r="RDV65" s="41"/>
      <c r="RDW65" s="41"/>
      <c r="RDX65" s="41"/>
      <c r="RDY65" s="41"/>
      <c r="RDZ65" s="41"/>
      <c r="REA65" s="41"/>
      <c r="REB65" s="41"/>
      <c r="REC65" s="41"/>
      <c r="RED65" s="41"/>
      <c r="REE65" s="41"/>
      <c r="REF65" s="41"/>
      <c r="REG65" s="41"/>
      <c r="REH65" s="41"/>
      <c r="REI65" s="41"/>
      <c r="REJ65" s="41"/>
      <c r="REK65" s="41"/>
      <c r="REL65" s="41"/>
      <c r="REM65" s="41"/>
      <c r="REN65" s="41"/>
      <c r="REO65" s="41"/>
      <c r="REP65" s="41"/>
      <c r="REQ65" s="41"/>
      <c r="RER65" s="41"/>
      <c r="RES65" s="41"/>
      <c r="RET65" s="41"/>
      <c r="REU65" s="41"/>
      <c r="REV65" s="41"/>
      <c r="REW65" s="41"/>
      <c r="REX65" s="41"/>
      <c r="REY65" s="41"/>
      <c r="REZ65" s="41"/>
      <c r="RFA65" s="41"/>
      <c r="RFB65" s="41"/>
      <c r="RFC65" s="41"/>
      <c r="RFD65" s="41"/>
      <c r="RFE65" s="41"/>
      <c r="RFF65" s="41"/>
      <c r="RFG65" s="41"/>
      <c r="RFH65" s="41"/>
      <c r="RFI65" s="41"/>
      <c r="RFJ65" s="41"/>
      <c r="RFK65" s="41"/>
      <c r="RFL65" s="41"/>
      <c r="RFM65" s="41"/>
      <c r="RFN65" s="41"/>
      <c r="RFO65" s="41"/>
      <c r="RFP65" s="41"/>
      <c r="RFQ65" s="41"/>
      <c r="RFR65" s="41"/>
      <c r="RFS65" s="41"/>
      <c r="RFT65" s="41"/>
      <c r="RFU65" s="41"/>
      <c r="RFV65" s="41"/>
      <c r="RFW65" s="41"/>
      <c r="RFX65" s="41"/>
      <c r="RFY65" s="41"/>
      <c r="RFZ65" s="41"/>
      <c r="RGA65" s="41"/>
      <c r="RGB65" s="41"/>
      <c r="RGC65" s="41"/>
      <c r="RGD65" s="41"/>
      <c r="RGE65" s="41"/>
      <c r="RGF65" s="41"/>
      <c r="RGG65" s="41"/>
      <c r="RGH65" s="41"/>
      <c r="RGI65" s="41"/>
      <c r="RGJ65" s="41"/>
      <c r="RGK65" s="41"/>
      <c r="RGL65" s="41"/>
      <c r="RGM65" s="41"/>
      <c r="RGN65" s="41"/>
      <c r="RGO65" s="41"/>
      <c r="RGP65" s="41"/>
      <c r="RGQ65" s="41"/>
      <c r="RGR65" s="41"/>
      <c r="RGS65" s="41"/>
      <c r="RGT65" s="41"/>
      <c r="RGU65" s="41"/>
      <c r="RGV65" s="41"/>
      <c r="RGW65" s="41"/>
      <c r="RGX65" s="41"/>
      <c r="RGY65" s="41"/>
      <c r="RGZ65" s="41"/>
      <c r="RHA65" s="41"/>
      <c r="RHB65" s="41"/>
      <c r="RHC65" s="41"/>
      <c r="RHD65" s="41"/>
      <c r="RHE65" s="41"/>
      <c r="RHF65" s="41"/>
      <c r="RHG65" s="41"/>
      <c r="RHH65" s="41"/>
      <c r="RHI65" s="41"/>
      <c r="RHJ65" s="41"/>
      <c r="RHK65" s="41"/>
      <c r="RHL65" s="41"/>
      <c r="RHM65" s="41"/>
      <c r="RHN65" s="41"/>
      <c r="RHO65" s="41"/>
      <c r="RHP65" s="41"/>
      <c r="RHQ65" s="41"/>
      <c r="RHR65" s="41"/>
      <c r="RHS65" s="41"/>
      <c r="RHT65" s="41"/>
      <c r="RHU65" s="41"/>
      <c r="RHV65" s="41"/>
      <c r="RHW65" s="41"/>
      <c r="RHX65" s="41"/>
      <c r="RHY65" s="41"/>
      <c r="RHZ65" s="41"/>
      <c r="RIA65" s="41"/>
      <c r="RIB65" s="41"/>
      <c r="RIC65" s="41"/>
      <c r="RID65" s="41"/>
      <c r="RIE65" s="41"/>
      <c r="RIF65" s="41"/>
      <c r="RIG65" s="41"/>
      <c r="RIH65" s="41"/>
      <c r="RII65" s="41"/>
      <c r="RIJ65" s="41"/>
      <c r="RIK65" s="41"/>
      <c r="RIL65" s="41"/>
      <c r="RIM65" s="41"/>
      <c r="RIN65" s="41"/>
      <c r="RIO65" s="41"/>
      <c r="RIP65" s="41"/>
      <c r="RIQ65" s="41"/>
      <c r="RIR65" s="41"/>
      <c r="RIS65" s="41"/>
      <c r="RIT65" s="41"/>
      <c r="RIU65" s="41"/>
      <c r="RIV65" s="41"/>
      <c r="RIW65" s="41"/>
      <c r="RIX65" s="41"/>
      <c r="RIY65" s="41"/>
      <c r="RIZ65" s="41"/>
      <c r="RJA65" s="41"/>
      <c r="RJB65" s="41"/>
      <c r="RJC65" s="41"/>
      <c r="RJD65" s="41"/>
      <c r="RJE65" s="41"/>
      <c r="RJF65" s="41"/>
      <c r="RJG65" s="41"/>
      <c r="RJH65" s="41"/>
      <c r="RJI65" s="41"/>
      <c r="RJJ65" s="41"/>
      <c r="RJK65" s="41"/>
      <c r="RJL65" s="41"/>
      <c r="RJM65" s="41"/>
      <c r="RJN65" s="41"/>
      <c r="RJO65" s="41"/>
      <c r="RJP65" s="41"/>
      <c r="RJQ65" s="41"/>
      <c r="RJR65" s="41"/>
      <c r="RJS65" s="41"/>
      <c r="RJT65" s="41"/>
      <c r="RJU65" s="41"/>
      <c r="RJV65" s="41"/>
      <c r="RJW65" s="41"/>
      <c r="RJX65" s="41"/>
      <c r="RJY65" s="41"/>
      <c r="RJZ65" s="41"/>
      <c r="RKA65" s="41"/>
      <c r="RKB65" s="41"/>
      <c r="RKC65" s="41"/>
      <c r="RKD65" s="41"/>
      <c r="RKE65" s="41"/>
      <c r="RKF65" s="41"/>
      <c r="RKG65" s="41"/>
      <c r="RKH65" s="41"/>
      <c r="RKI65" s="41"/>
      <c r="RKJ65" s="41"/>
      <c r="RKK65" s="41"/>
      <c r="RKL65" s="41"/>
      <c r="RKM65" s="41"/>
      <c r="RKN65" s="41"/>
      <c r="RKO65" s="41"/>
      <c r="RKP65" s="41"/>
      <c r="RKQ65" s="41"/>
      <c r="RKR65" s="41"/>
      <c r="RKS65" s="41"/>
      <c r="RKT65" s="41"/>
      <c r="RKU65" s="41"/>
      <c r="RKV65" s="41"/>
      <c r="RKW65" s="41"/>
      <c r="RKX65" s="41"/>
      <c r="RKY65" s="41"/>
      <c r="RKZ65" s="41"/>
      <c r="RLA65" s="41"/>
      <c r="RLB65" s="41"/>
      <c r="RLC65" s="41"/>
      <c r="RLD65" s="41"/>
      <c r="RLE65" s="41"/>
      <c r="RLF65" s="41"/>
      <c r="RLG65" s="41"/>
      <c r="RLH65" s="41"/>
      <c r="RLI65" s="41"/>
      <c r="RLJ65" s="41"/>
      <c r="RLK65" s="41"/>
      <c r="RLL65" s="41"/>
      <c r="RLM65" s="41"/>
      <c r="RLN65" s="41"/>
      <c r="RLO65" s="41"/>
      <c r="RLP65" s="41"/>
      <c r="RLQ65" s="41"/>
      <c r="RLR65" s="41"/>
      <c r="RLS65" s="41"/>
      <c r="RLT65" s="41"/>
      <c r="RLU65" s="41"/>
      <c r="RLV65" s="41"/>
      <c r="RLW65" s="41"/>
      <c r="RLX65" s="41"/>
      <c r="RLY65" s="41"/>
      <c r="RLZ65" s="41"/>
      <c r="RMA65" s="41"/>
      <c r="RMB65" s="41"/>
      <c r="RMC65" s="41"/>
      <c r="RMD65" s="41"/>
      <c r="RME65" s="41"/>
      <c r="RMF65" s="41"/>
      <c r="RMG65" s="41"/>
      <c r="RMH65" s="41"/>
      <c r="RMI65" s="41"/>
      <c r="RMJ65" s="41"/>
      <c r="RMK65" s="41"/>
      <c r="RML65" s="41"/>
      <c r="RMM65" s="41"/>
      <c r="RMN65" s="41"/>
      <c r="RMO65" s="41"/>
      <c r="RMP65" s="41"/>
      <c r="RMQ65" s="41"/>
      <c r="RMR65" s="41"/>
      <c r="RMS65" s="41"/>
      <c r="RMT65" s="41"/>
      <c r="RMU65" s="41"/>
      <c r="RMV65" s="41"/>
      <c r="RMW65" s="41"/>
      <c r="RMX65" s="41"/>
      <c r="RMY65" s="41"/>
      <c r="RMZ65" s="41"/>
      <c r="RNA65" s="41"/>
      <c r="RNB65" s="41"/>
      <c r="RNC65" s="41"/>
      <c r="RND65" s="41"/>
      <c r="RNE65" s="41"/>
      <c r="RNF65" s="41"/>
      <c r="RNG65" s="41"/>
      <c r="RNH65" s="41"/>
      <c r="RNI65" s="41"/>
      <c r="RNJ65" s="41"/>
      <c r="RNK65" s="41"/>
      <c r="RNL65" s="41"/>
      <c r="RNM65" s="41"/>
      <c r="RNN65" s="41"/>
      <c r="RNO65" s="41"/>
      <c r="RNP65" s="41"/>
      <c r="RNQ65" s="41"/>
      <c r="RNR65" s="41"/>
      <c r="RNS65" s="41"/>
      <c r="RNT65" s="41"/>
      <c r="RNU65" s="41"/>
      <c r="RNV65" s="41"/>
      <c r="RNW65" s="41"/>
      <c r="RNX65" s="41"/>
      <c r="RNY65" s="41"/>
      <c r="RNZ65" s="41"/>
      <c r="ROA65" s="41"/>
      <c r="ROB65" s="41"/>
      <c r="ROC65" s="41"/>
      <c r="ROD65" s="41"/>
      <c r="ROE65" s="41"/>
      <c r="ROF65" s="41"/>
      <c r="ROG65" s="41"/>
      <c r="ROH65" s="41"/>
      <c r="ROI65" s="41"/>
      <c r="ROJ65" s="41"/>
      <c r="ROK65" s="41"/>
      <c r="ROL65" s="41"/>
      <c r="ROM65" s="41"/>
      <c r="RON65" s="41"/>
      <c r="ROO65" s="41"/>
      <c r="ROP65" s="41"/>
      <c r="ROQ65" s="41"/>
      <c r="ROR65" s="41"/>
      <c r="ROS65" s="41"/>
      <c r="ROT65" s="41"/>
      <c r="ROU65" s="41"/>
      <c r="ROV65" s="41"/>
      <c r="ROW65" s="41"/>
      <c r="ROX65" s="41"/>
      <c r="ROY65" s="41"/>
      <c r="ROZ65" s="41"/>
      <c r="RPA65" s="41"/>
      <c r="RPB65" s="41"/>
      <c r="RPC65" s="41"/>
      <c r="RPD65" s="41"/>
      <c r="RPE65" s="41"/>
      <c r="RPF65" s="41"/>
      <c r="RPG65" s="41"/>
      <c r="RPH65" s="41"/>
      <c r="RPI65" s="41"/>
      <c r="RPJ65" s="41"/>
      <c r="RPK65" s="41"/>
      <c r="RPL65" s="41"/>
      <c r="RPM65" s="41"/>
      <c r="RPN65" s="41"/>
      <c r="RPO65" s="41"/>
      <c r="RPP65" s="41"/>
      <c r="RPQ65" s="41"/>
      <c r="RPR65" s="41"/>
      <c r="RPS65" s="41"/>
      <c r="RPT65" s="41"/>
      <c r="RPU65" s="41"/>
      <c r="RPV65" s="41"/>
      <c r="RPW65" s="41"/>
      <c r="RPX65" s="41"/>
      <c r="RPY65" s="41"/>
      <c r="RPZ65" s="41"/>
      <c r="RQA65" s="41"/>
      <c r="RQB65" s="41"/>
      <c r="RQC65" s="41"/>
      <c r="RQD65" s="41"/>
      <c r="RQE65" s="41"/>
      <c r="RQF65" s="41"/>
      <c r="RQG65" s="41"/>
      <c r="RQH65" s="41"/>
      <c r="RQI65" s="41"/>
      <c r="RQJ65" s="41"/>
      <c r="RQK65" s="41"/>
      <c r="RQL65" s="41"/>
      <c r="RQM65" s="41"/>
      <c r="RQN65" s="41"/>
      <c r="RQO65" s="41"/>
      <c r="RQP65" s="41"/>
      <c r="RQQ65" s="41"/>
      <c r="RQR65" s="41"/>
      <c r="RQS65" s="41"/>
      <c r="RQT65" s="41"/>
      <c r="RQU65" s="41"/>
      <c r="RQV65" s="41"/>
      <c r="RQW65" s="41"/>
      <c r="RQX65" s="41"/>
      <c r="RQY65" s="41"/>
      <c r="RQZ65" s="41"/>
      <c r="RRA65" s="41"/>
      <c r="RRB65" s="41"/>
      <c r="RRC65" s="41"/>
      <c r="RRD65" s="41"/>
      <c r="RRE65" s="41"/>
      <c r="RRF65" s="41"/>
      <c r="RRG65" s="41"/>
      <c r="RRH65" s="41"/>
      <c r="RRI65" s="41"/>
      <c r="RRJ65" s="41"/>
      <c r="RRK65" s="41"/>
      <c r="RRL65" s="41"/>
      <c r="RRM65" s="41"/>
      <c r="RRN65" s="41"/>
      <c r="RRO65" s="41"/>
      <c r="RRP65" s="41"/>
      <c r="RRQ65" s="41"/>
      <c r="RRR65" s="41"/>
      <c r="RRS65" s="41"/>
      <c r="RRT65" s="41"/>
      <c r="RRU65" s="41"/>
      <c r="RRV65" s="41"/>
      <c r="RRW65" s="41"/>
      <c r="RRX65" s="41"/>
      <c r="RRY65" s="41"/>
      <c r="RRZ65" s="41"/>
      <c r="RSA65" s="41"/>
      <c r="RSB65" s="41"/>
      <c r="RSC65" s="41"/>
      <c r="RSD65" s="41"/>
      <c r="RSE65" s="41"/>
      <c r="RSF65" s="41"/>
      <c r="RSG65" s="41"/>
      <c r="RSH65" s="41"/>
      <c r="RSI65" s="41"/>
      <c r="RSJ65" s="41"/>
      <c r="RSK65" s="41"/>
      <c r="RSL65" s="41"/>
      <c r="RSM65" s="41"/>
      <c r="RSN65" s="41"/>
      <c r="RSO65" s="41"/>
      <c r="RSP65" s="41"/>
      <c r="RSQ65" s="41"/>
      <c r="RSR65" s="41"/>
      <c r="RSS65" s="41"/>
      <c r="RST65" s="41"/>
      <c r="RSU65" s="41"/>
      <c r="RSV65" s="41"/>
      <c r="RSW65" s="41"/>
      <c r="RSX65" s="41"/>
      <c r="RSY65" s="41"/>
      <c r="RSZ65" s="41"/>
      <c r="RTA65" s="41"/>
      <c r="RTB65" s="41"/>
      <c r="RTC65" s="41"/>
      <c r="RTD65" s="41"/>
      <c r="RTE65" s="41"/>
      <c r="RTF65" s="41"/>
      <c r="RTG65" s="41"/>
      <c r="RTH65" s="41"/>
      <c r="RTI65" s="41"/>
      <c r="RTJ65" s="41"/>
      <c r="RTK65" s="41"/>
      <c r="RTL65" s="41"/>
      <c r="RTM65" s="41"/>
      <c r="RTN65" s="41"/>
      <c r="RTO65" s="41"/>
      <c r="RTP65" s="41"/>
      <c r="RTQ65" s="41"/>
      <c r="RTR65" s="41"/>
      <c r="RTS65" s="41"/>
      <c r="RTT65" s="41"/>
      <c r="RTU65" s="41"/>
      <c r="RTV65" s="41"/>
      <c r="RTW65" s="41"/>
      <c r="RTX65" s="41"/>
      <c r="RTY65" s="41"/>
      <c r="RTZ65" s="41"/>
      <c r="RUA65" s="41"/>
      <c r="RUB65" s="41"/>
      <c r="RUC65" s="41"/>
      <c r="RUD65" s="41"/>
      <c r="RUE65" s="41"/>
      <c r="RUF65" s="41"/>
      <c r="RUG65" s="41"/>
      <c r="RUH65" s="41"/>
      <c r="RUI65" s="41"/>
      <c r="RUJ65" s="41"/>
      <c r="RUK65" s="41"/>
      <c r="RUL65" s="41"/>
      <c r="RUM65" s="41"/>
      <c r="RUN65" s="41"/>
      <c r="RUO65" s="41"/>
      <c r="RUP65" s="41"/>
      <c r="RUQ65" s="41"/>
      <c r="RUR65" s="41"/>
      <c r="RUS65" s="41"/>
      <c r="RUT65" s="41"/>
      <c r="RUU65" s="41"/>
      <c r="RUV65" s="41"/>
      <c r="RUW65" s="41"/>
      <c r="RUX65" s="41"/>
      <c r="RUY65" s="41"/>
      <c r="RUZ65" s="41"/>
      <c r="RVA65" s="41"/>
      <c r="RVB65" s="41"/>
      <c r="RVC65" s="41"/>
      <c r="RVD65" s="41"/>
      <c r="RVE65" s="41"/>
      <c r="RVF65" s="41"/>
      <c r="RVG65" s="41"/>
      <c r="RVH65" s="41"/>
      <c r="RVI65" s="41"/>
      <c r="RVJ65" s="41"/>
      <c r="RVK65" s="41"/>
      <c r="RVL65" s="41"/>
      <c r="RVM65" s="41"/>
      <c r="RVN65" s="41"/>
      <c r="RVO65" s="41"/>
      <c r="RVP65" s="41"/>
      <c r="RVQ65" s="41"/>
      <c r="RVR65" s="41"/>
      <c r="RVS65" s="41"/>
      <c r="RVT65" s="41"/>
      <c r="RVU65" s="41"/>
      <c r="RVV65" s="41"/>
      <c r="RVW65" s="41"/>
      <c r="RVX65" s="41"/>
      <c r="RVY65" s="41"/>
      <c r="RVZ65" s="41"/>
      <c r="RWA65" s="41"/>
      <c r="RWB65" s="41"/>
      <c r="RWC65" s="41"/>
      <c r="RWD65" s="41"/>
      <c r="RWE65" s="41"/>
      <c r="RWF65" s="41"/>
      <c r="RWG65" s="41"/>
      <c r="RWH65" s="41"/>
      <c r="RWI65" s="41"/>
      <c r="RWJ65" s="41"/>
      <c r="RWK65" s="41"/>
      <c r="RWL65" s="41"/>
      <c r="RWM65" s="41"/>
      <c r="RWN65" s="41"/>
      <c r="RWO65" s="41"/>
      <c r="RWP65" s="41"/>
      <c r="RWQ65" s="41"/>
      <c r="RWR65" s="41"/>
      <c r="RWS65" s="41"/>
      <c r="RWT65" s="41"/>
      <c r="RWU65" s="41"/>
      <c r="RWV65" s="41"/>
      <c r="RWW65" s="41"/>
      <c r="RWX65" s="41"/>
      <c r="RWY65" s="41"/>
      <c r="RWZ65" s="41"/>
      <c r="RXA65" s="41"/>
      <c r="RXB65" s="41"/>
      <c r="RXC65" s="41"/>
      <c r="RXD65" s="41"/>
      <c r="RXE65" s="41"/>
      <c r="RXF65" s="41"/>
      <c r="RXG65" s="41"/>
      <c r="RXH65" s="41"/>
      <c r="RXI65" s="41"/>
      <c r="RXJ65" s="41"/>
      <c r="RXK65" s="41"/>
      <c r="RXL65" s="41"/>
      <c r="RXM65" s="41"/>
      <c r="RXN65" s="41"/>
      <c r="RXO65" s="41"/>
      <c r="RXP65" s="41"/>
      <c r="RXQ65" s="41"/>
      <c r="RXR65" s="41"/>
      <c r="RXS65" s="41"/>
      <c r="RXT65" s="41"/>
      <c r="RXU65" s="41"/>
      <c r="RXV65" s="41"/>
      <c r="RXW65" s="41"/>
      <c r="RXX65" s="41"/>
      <c r="RXY65" s="41"/>
      <c r="RXZ65" s="41"/>
      <c r="RYA65" s="41"/>
      <c r="RYB65" s="41"/>
      <c r="RYC65" s="41"/>
      <c r="RYD65" s="41"/>
      <c r="RYE65" s="41"/>
      <c r="RYF65" s="41"/>
      <c r="RYG65" s="41"/>
      <c r="RYH65" s="41"/>
      <c r="RYI65" s="41"/>
      <c r="RYJ65" s="41"/>
      <c r="RYK65" s="41"/>
      <c r="RYL65" s="41"/>
      <c r="RYM65" s="41"/>
      <c r="RYN65" s="41"/>
      <c r="RYO65" s="41"/>
      <c r="RYP65" s="41"/>
      <c r="RYQ65" s="41"/>
      <c r="RYR65" s="41"/>
      <c r="RYS65" s="41"/>
      <c r="RYT65" s="41"/>
      <c r="RYU65" s="41"/>
      <c r="RYV65" s="41"/>
      <c r="RYW65" s="41"/>
      <c r="RYX65" s="41"/>
      <c r="RYY65" s="41"/>
      <c r="RYZ65" s="41"/>
      <c r="RZA65" s="41"/>
      <c r="RZB65" s="41"/>
      <c r="RZC65" s="41"/>
      <c r="RZD65" s="41"/>
      <c r="RZE65" s="41"/>
      <c r="RZF65" s="41"/>
      <c r="RZG65" s="41"/>
      <c r="RZH65" s="41"/>
      <c r="RZI65" s="41"/>
      <c r="RZJ65" s="41"/>
      <c r="RZK65" s="41"/>
      <c r="RZL65" s="41"/>
      <c r="RZM65" s="41"/>
      <c r="RZN65" s="41"/>
      <c r="RZO65" s="41"/>
      <c r="RZP65" s="41"/>
      <c r="RZQ65" s="41"/>
      <c r="RZR65" s="41"/>
      <c r="RZS65" s="41"/>
      <c r="RZT65" s="41"/>
      <c r="RZU65" s="41"/>
      <c r="RZV65" s="41"/>
      <c r="RZW65" s="41"/>
      <c r="RZX65" s="41"/>
      <c r="RZY65" s="41"/>
      <c r="RZZ65" s="41"/>
      <c r="SAA65" s="41"/>
      <c r="SAB65" s="41"/>
      <c r="SAC65" s="41"/>
      <c r="SAD65" s="41"/>
      <c r="SAE65" s="41"/>
      <c r="SAF65" s="41"/>
      <c r="SAG65" s="41"/>
      <c r="SAH65" s="41"/>
      <c r="SAI65" s="41"/>
      <c r="SAJ65" s="41"/>
      <c r="SAK65" s="41"/>
      <c r="SAL65" s="41"/>
      <c r="SAM65" s="41"/>
      <c r="SAN65" s="41"/>
      <c r="SAO65" s="41"/>
      <c r="SAP65" s="41"/>
      <c r="SAQ65" s="41"/>
      <c r="SAR65" s="41"/>
      <c r="SAS65" s="41"/>
      <c r="SAT65" s="41"/>
      <c r="SAU65" s="41"/>
      <c r="SAV65" s="41"/>
      <c r="SAW65" s="41"/>
      <c r="SAX65" s="41"/>
      <c r="SAY65" s="41"/>
      <c r="SAZ65" s="41"/>
      <c r="SBA65" s="41"/>
      <c r="SBB65" s="41"/>
      <c r="SBC65" s="41"/>
      <c r="SBD65" s="41"/>
      <c r="SBE65" s="41"/>
      <c r="SBF65" s="41"/>
      <c r="SBG65" s="41"/>
      <c r="SBH65" s="41"/>
      <c r="SBI65" s="41"/>
      <c r="SBJ65" s="41"/>
      <c r="SBK65" s="41"/>
      <c r="SBL65" s="41"/>
      <c r="SBM65" s="41"/>
      <c r="SBN65" s="41"/>
      <c r="SBO65" s="41"/>
      <c r="SBP65" s="41"/>
      <c r="SBQ65" s="41"/>
      <c r="SBR65" s="41"/>
      <c r="SBS65" s="41"/>
      <c r="SBT65" s="41"/>
      <c r="SBU65" s="41"/>
      <c r="SBV65" s="41"/>
      <c r="SBW65" s="41"/>
      <c r="SBX65" s="41"/>
      <c r="SBY65" s="41"/>
      <c r="SBZ65" s="41"/>
      <c r="SCA65" s="41"/>
      <c r="SCB65" s="41"/>
      <c r="SCC65" s="41"/>
      <c r="SCD65" s="41"/>
      <c r="SCE65" s="41"/>
      <c r="SCF65" s="41"/>
      <c r="SCG65" s="41"/>
      <c r="SCH65" s="41"/>
      <c r="SCI65" s="41"/>
      <c r="SCJ65" s="41"/>
      <c r="SCK65" s="41"/>
      <c r="SCL65" s="41"/>
      <c r="SCM65" s="41"/>
      <c r="SCN65" s="41"/>
      <c r="SCO65" s="41"/>
      <c r="SCP65" s="41"/>
      <c r="SCQ65" s="41"/>
      <c r="SCR65" s="41"/>
      <c r="SCS65" s="41"/>
      <c r="SCT65" s="41"/>
      <c r="SCU65" s="41"/>
      <c r="SCV65" s="41"/>
      <c r="SCW65" s="41"/>
      <c r="SCX65" s="41"/>
      <c r="SCY65" s="41"/>
      <c r="SCZ65" s="41"/>
      <c r="SDA65" s="41"/>
      <c r="SDB65" s="41"/>
      <c r="SDC65" s="41"/>
      <c r="SDD65" s="41"/>
      <c r="SDE65" s="41"/>
      <c r="SDF65" s="41"/>
      <c r="SDG65" s="41"/>
      <c r="SDH65" s="41"/>
      <c r="SDI65" s="41"/>
      <c r="SDJ65" s="41"/>
      <c r="SDK65" s="41"/>
      <c r="SDL65" s="41"/>
      <c r="SDM65" s="41"/>
      <c r="SDN65" s="41"/>
      <c r="SDO65" s="41"/>
      <c r="SDP65" s="41"/>
      <c r="SDQ65" s="41"/>
      <c r="SDR65" s="41"/>
      <c r="SDS65" s="41"/>
      <c r="SDT65" s="41"/>
      <c r="SDU65" s="41"/>
      <c r="SDV65" s="41"/>
      <c r="SDW65" s="41"/>
      <c r="SDX65" s="41"/>
      <c r="SDY65" s="41"/>
      <c r="SDZ65" s="41"/>
      <c r="SEA65" s="41"/>
      <c r="SEB65" s="41"/>
      <c r="SEC65" s="41"/>
      <c r="SED65" s="41"/>
      <c r="SEE65" s="41"/>
      <c r="SEF65" s="41"/>
      <c r="SEG65" s="41"/>
      <c r="SEH65" s="41"/>
      <c r="SEI65" s="41"/>
      <c r="SEJ65" s="41"/>
      <c r="SEK65" s="41"/>
      <c r="SEL65" s="41"/>
      <c r="SEM65" s="41"/>
      <c r="SEN65" s="41"/>
      <c r="SEO65" s="41"/>
      <c r="SEP65" s="41"/>
      <c r="SEQ65" s="41"/>
      <c r="SER65" s="41"/>
      <c r="SES65" s="41"/>
      <c r="SET65" s="41"/>
      <c r="SEU65" s="41"/>
      <c r="SEV65" s="41"/>
      <c r="SEW65" s="41"/>
      <c r="SEX65" s="41"/>
      <c r="SEY65" s="41"/>
      <c r="SEZ65" s="41"/>
      <c r="SFA65" s="41"/>
      <c r="SFB65" s="41"/>
      <c r="SFC65" s="41"/>
      <c r="SFD65" s="41"/>
      <c r="SFE65" s="41"/>
      <c r="SFF65" s="41"/>
      <c r="SFG65" s="41"/>
      <c r="SFH65" s="41"/>
      <c r="SFI65" s="41"/>
      <c r="SFJ65" s="41"/>
      <c r="SFK65" s="41"/>
      <c r="SFL65" s="41"/>
      <c r="SFM65" s="41"/>
      <c r="SFN65" s="41"/>
      <c r="SFO65" s="41"/>
      <c r="SFP65" s="41"/>
      <c r="SFQ65" s="41"/>
      <c r="SFR65" s="41"/>
      <c r="SFS65" s="41"/>
      <c r="SFT65" s="41"/>
      <c r="SFU65" s="41"/>
      <c r="SFV65" s="41"/>
      <c r="SFW65" s="41"/>
      <c r="SFX65" s="41"/>
      <c r="SFY65" s="41"/>
      <c r="SFZ65" s="41"/>
      <c r="SGA65" s="41"/>
      <c r="SGB65" s="41"/>
      <c r="SGC65" s="41"/>
      <c r="SGD65" s="41"/>
      <c r="SGE65" s="41"/>
      <c r="SGF65" s="41"/>
      <c r="SGG65" s="41"/>
      <c r="SGH65" s="41"/>
      <c r="SGI65" s="41"/>
      <c r="SGJ65" s="41"/>
      <c r="SGK65" s="41"/>
      <c r="SGL65" s="41"/>
      <c r="SGM65" s="41"/>
      <c r="SGN65" s="41"/>
      <c r="SGO65" s="41"/>
      <c r="SGP65" s="41"/>
      <c r="SGQ65" s="41"/>
      <c r="SGR65" s="41"/>
      <c r="SGS65" s="41"/>
      <c r="SGT65" s="41"/>
      <c r="SGU65" s="41"/>
      <c r="SGV65" s="41"/>
      <c r="SGW65" s="41"/>
      <c r="SGX65" s="41"/>
      <c r="SGY65" s="41"/>
      <c r="SGZ65" s="41"/>
      <c r="SHA65" s="41"/>
      <c r="SHB65" s="41"/>
      <c r="SHC65" s="41"/>
      <c r="SHD65" s="41"/>
      <c r="SHE65" s="41"/>
      <c r="SHF65" s="41"/>
      <c r="SHG65" s="41"/>
      <c r="SHH65" s="41"/>
      <c r="SHI65" s="41"/>
      <c r="SHJ65" s="41"/>
      <c r="SHK65" s="41"/>
      <c r="SHL65" s="41"/>
      <c r="SHM65" s="41"/>
      <c r="SHN65" s="41"/>
      <c r="SHO65" s="41"/>
      <c r="SHP65" s="41"/>
      <c r="SHQ65" s="41"/>
      <c r="SHR65" s="41"/>
      <c r="SHS65" s="41"/>
      <c r="SHT65" s="41"/>
      <c r="SHU65" s="41"/>
      <c r="SHV65" s="41"/>
      <c r="SHW65" s="41"/>
      <c r="SHX65" s="41"/>
      <c r="SHY65" s="41"/>
      <c r="SHZ65" s="41"/>
      <c r="SIA65" s="41"/>
      <c r="SIB65" s="41"/>
      <c r="SIC65" s="41"/>
      <c r="SID65" s="41"/>
      <c r="SIE65" s="41"/>
      <c r="SIF65" s="41"/>
      <c r="SIG65" s="41"/>
      <c r="SIH65" s="41"/>
      <c r="SII65" s="41"/>
      <c r="SIJ65" s="41"/>
      <c r="SIK65" s="41"/>
      <c r="SIL65" s="41"/>
      <c r="SIM65" s="41"/>
      <c r="SIN65" s="41"/>
      <c r="SIO65" s="41"/>
      <c r="SIP65" s="41"/>
      <c r="SIQ65" s="41"/>
      <c r="SIR65" s="41"/>
      <c r="SIS65" s="41"/>
      <c r="SIT65" s="41"/>
      <c r="SIU65" s="41"/>
      <c r="SIV65" s="41"/>
      <c r="SIW65" s="41"/>
      <c r="SIX65" s="41"/>
      <c r="SIY65" s="41"/>
      <c r="SIZ65" s="41"/>
      <c r="SJA65" s="41"/>
      <c r="SJB65" s="41"/>
      <c r="SJC65" s="41"/>
      <c r="SJD65" s="41"/>
      <c r="SJE65" s="41"/>
      <c r="SJF65" s="41"/>
      <c r="SJG65" s="41"/>
      <c r="SJH65" s="41"/>
      <c r="SJI65" s="41"/>
      <c r="SJJ65" s="41"/>
      <c r="SJK65" s="41"/>
      <c r="SJL65" s="41"/>
      <c r="SJM65" s="41"/>
      <c r="SJN65" s="41"/>
      <c r="SJO65" s="41"/>
      <c r="SJP65" s="41"/>
      <c r="SJQ65" s="41"/>
      <c r="SJR65" s="41"/>
      <c r="SJS65" s="41"/>
      <c r="SJT65" s="41"/>
      <c r="SJU65" s="41"/>
      <c r="SJV65" s="41"/>
      <c r="SJW65" s="41"/>
      <c r="SJX65" s="41"/>
      <c r="SJY65" s="41"/>
      <c r="SJZ65" s="41"/>
      <c r="SKA65" s="41"/>
      <c r="SKB65" s="41"/>
      <c r="SKC65" s="41"/>
      <c r="SKD65" s="41"/>
      <c r="SKE65" s="41"/>
      <c r="SKF65" s="41"/>
      <c r="SKG65" s="41"/>
      <c r="SKH65" s="41"/>
      <c r="SKI65" s="41"/>
      <c r="SKJ65" s="41"/>
      <c r="SKK65" s="41"/>
      <c r="SKL65" s="41"/>
      <c r="SKM65" s="41"/>
      <c r="SKN65" s="41"/>
      <c r="SKO65" s="41"/>
      <c r="SKP65" s="41"/>
      <c r="SKQ65" s="41"/>
      <c r="SKR65" s="41"/>
      <c r="SKS65" s="41"/>
      <c r="SKT65" s="41"/>
      <c r="SKU65" s="41"/>
      <c r="SKV65" s="41"/>
      <c r="SKW65" s="41"/>
      <c r="SKX65" s="41"/>
      <c r="SKY65" s="41"/>
      <c r="SKZ65" s="41"/>
      <c r="SLA65" s="41"/>
      <c r="SLB65" s="41"/>
      <c r="SLC65" s="41"/>
      <c r="SLD65" s="41"/>
      <c r="SLE65" s="41"/>
      <c r="SLF65" s="41"/>
      <c r="SLG65" s="41"/>
      <c r="SLH65" s="41"/>
      <c r="SLI65" s="41"/>
      <c r="SLJ65" s="41"/>
      <c r="SLK65" s="41"/>
      <c r="SLL65" s="41"/>
      <c r="SLM65" s="41"/>
      <c r="SLN65" s="41"/>
      <c r="SLO65" s="41"/>
      <c r="SLP65" s="41"/>
      <c r="SLQ65" s="41"/>
      <c r="SLR65" s="41"/>
      <c r="SLS65" s="41"/>
      <c r="SLT65" s="41"/>
      <c r="SLU65" s="41"/>
      <c r="SLV65" s="41"/>
      <c r="SLW65" s="41"/>
      <c r="SLX65" s="41"/>
      <c r="SLY65" s="41"/>
      <c r="SLZ65" s="41"/>
      <c r="SMA65" s="41"/>
      <c r="SMB65" s="41"/>
      <c r="SMC65" s="41"/>
      <c r="SMD65" s="41"/>
      <c r="SME65" s="41"/>
      <c r="SMF65" s="41"/>
      <c r="SMG65" s="41"/>
      <c r="SMH65" s="41"/>
      <c r="SMI65" s="41"/>
      <c r="SMJ65" s="41"/>
      <c r="SMK65" s="41"/>
      <c r="SML65" s="41"/>
      <c r="SMM65" s="41"/>
      <c r="SMN65" s="41"/>
      <c r="SMO65" s="41"/>
      <c r="SMP65" s="41"/>
      <c r="SMQ65" s="41"/>
      <c r="SMR65" s="41"/>
      <c r="SMS65" s="41"/>
      <c r="SMT65" s="41"/>
      <c r="SMU65" s="41"/>
      <c r="SMV65" s="41"/>
      <c r="SMW65" s="41"/>
      <c r="SMX65" s="41"/>
      <c r="SMY65" s="41"/>
      <c r="SMZ65" s="41"/>
      <c r="SNA65" s="41"/>
      <c r="SNB65" s="41"/>
      <c r="SNC65" s="41"/>
      <c r="SND65" s="41"/>
      <c r="SNE65" s="41"/>
      <c r="SNF65" s="41"/>
      <c r="SNG65" s="41"/>
      <c r="SNH65" s="41"/>
      <c r="SNI65" s="41"/>
      <c r="SNJ65" s="41"/>
      <c r="SNK65" s="41"/>
      <c r="SNL65" s="41"/>
      <c r="SNM65" s="41"/>
      <c r="SNN65" s="41"/>
      <c r="SNO65" s="41"/>
      <c r="SNP65" s="41"/>
      <c r="SNQ65" s="41"/>
      <c r="SNR65" s="41"/>
      <c r="SNS65" s="41"/>
      <c r="SNT65" s="41"/>
      <c r="SNU65" s="41"/>
      <c r="SNV65" s="41"/>
      <c r="SNW65" s="41"/>
      <c r="SNX65" s="41"/>
      <c r="SNY65" s="41"/>
      <c r="SNZ65" s="41"/>
      <c r="SOA65" s="41"/>
      <c r="SOB65" s="41"/>
      <c r="SOC65" s="41"/>
      <c r="SOD65" s="41"/>
      <c r="SOE65" s="41"/>
      <c r="SOF65" s="41"/>
      <c r="SOG65" s="41"/>
      <c r="SOH65" s="41"/>
      <c r="SOI65" s="41"/>
      <c r="SOJ65" s="41"/>
      <c r="SOK65" s="41"/>
      <c r="SOL65" s="41"/>
      <c r="SOM65" s="41"/>
      <c r="SON65" s="41"/>
      <c r="SOO65" s="41"/>
      <c r="SOP65" s="41"/>
      <c r="SOQ65" s="41"/>
      <c r="SOR65" s="41"/>
      <c r="SOS65" s="41"/>
      <c r="SOT65" s="41"/>
      <c r="SOU65" s="41"/>
      <c r="SOV65" s="41"/>
      <c r="SOW65" s="41"/>
      <c r="SOX65" s="41"/>
      <c r="SOY65" s="41"/>
      <c r="SOZ65" s="41"/>
      <c r="SPA65" s="41"/>
      <c r="SPB65" s="41"/>
      <c r="SPC65" s="41"/>
      <c r="SPD65" s="41"/>
      <c r="SPE65" s="41"/>
      <c r="SPF65" s="41"/>
      <c r="SPG65" s="41"/>
      <c r="SPH65" s="41"/>
      <c r="SPI65" s="41"/>
      <c r="SPJ65" s="41"/>
      <c r="SPK65" s="41"/>
      <c r="SPL65" s="41"/>
      <c r="SPM65" s="41"/>
      <c r="SPN65" s="41"/>
      <c r="SPO65" s="41"/>
      <c r="SPP65" s="41"/>
      <c r="SPQ65" s="41"/>
      <c r="SPR65" s="41"/>
      <c r="SPS65" s="41"/>
      <c r="SPT65" s="41"/>
      <c r="SPU65" s="41"/>
      <c r="SPV65" s="41"/>
      <c r="SPW65" s="41"/>
      <c r="SPX65" s="41"/>
      <c r="SPY65" s="41"/>
      <c r="SPZ65" s="41"/>
      <c r="SQA65" s="41"/>
      <c r="SQB65" s="41"/>
      <c r="SQC65" s="41"/>
      <c r="SQD65" s="41"/>
      <c r="SQE65" s="41"/>
      <c r="SQF65" s="41"/>
      <c r="SQG65" s="41"/>
      <c r="SQH65" s="41"/>
      <c r="SQI65" s="41"/>
      <c r="SQJ65" s="41"/>
      <c r="SQK65" s="41"/>
      <c r="SQL65" s="41"/>
      <c r="SQM65" s="41"/>
      <c r="SQN65" s="41"/>
      <c r="SQO65" s="41"/>
      <c r="SQP65" s="41"/>
      <c r="SQQ65" s="41"/>
      <c r="SQR65" s="41"/>
      <c r="SQS65" s="41"/>
      <c r="SQT65" s="41"/>
      <c r="SQU65" s="41"/>
      <c r="SQV65" s="41"/>
      <c r="SQW65" s="41"/>
      <c r="SQX65" s="41"/>
      <c r="SQY65" s="41"/>
      <c r="SQZ65" s="41"/>
      <c r="SRA65" s="41"/>
      <c r="SRB65" s="41"/>
      <c r="SRC65" s="41"/>
      <c r="SRD65" s="41"/>
      <c r="SRE65" s="41"/>
      <c r="SRF65" s="41"/>
      <c r="SRG65" s="41"/>
      <c r="SRH65" s="41"/>
      <c r="SRI65" s="41"/>
      <c r="SRJ65" s="41"/>
      <c r="SRK65" s="41"/>
      <c r="SRL65" s="41"/>
      <c r="SRM65" s="41"/>
      <c r="SRN65" s="41"/>
      <c r="SRO65" s="41"/>
      <c r="SRP65" s="41"/>
      <c r="SRQ65" s="41"/>
      <c r="SRR65" s="41"/>
      <c r="SRS65" s="41"/>
      <c r="SRT65" s="41"/>
      <c r="SRU65" s="41"/>
      <c r="SRV65" s="41"/>
      <c r="SRW65" s="41"/>
      <c r="SRX65" s="41"/>
      <c r="SRY65" s="41"/>
      <c r="SRZ65" s="41"/>
      <c r="SSA65" s="41"/>
      <c r="SSB65" s="41"/>
      <c r="SSC65" s="41"/>
      <c r="SSD65" s="41"/>
      <c r="SSE65" s="41"/>
      <c r="SSF65" s="41"/>
      <c r="SSG65" s="41"/>
      <c r="SSH65" s="41"/>
      <c r="SSI65" s="41"/>
      <c r="SSJ65" s="41"/>
      <c r="SSK65" s="41"/>
      <c r="SSL65" s="41"/>
      <c r="SSM65" s="41"/>
      <c r="SSN65" s="41"/>
      <c r="SSO65" s="41"/>
      <c r="SSP65" s="41"/>
      <c r="SSQ65" s="41"/>
      <c r="SSR65" s="41"/>
      <c r="SSS65" s="41"/>
      <c r="SST65" s="41"/>
      <c r="SSU65" s="41"/>
      <c r="SSV65" s="41"/>
      <c r="SSW65" s="41"/>
      <c r="SSX65" s="41"/>
      <c r="SSY65" s="41"/>
      <c r="SSZ65" s="41"/>
      <c r="STA65" s="41"/>
      <c r="STB65" s="41"/>
      <c r="STC65" s="41"/>
      <c r="STD65" s="41"/>
      <c r="STE65" s="41"/>
      <c r="STF65" s="41"/>
      <c r="STG65" s="41"/>
      <c r="STH65" s="41"/>
      <c r="STI65" s="41"/>
      <c r="STJ65" s="41"/>
      <c r="STK65" s="41"/>
      <c r="STL65" s="41"/>
      <c r="STM65" s="41"/>
      <c r="STN65" s="41"/>
      <c r="STO65" s="41"/>
      <c r="STP65" s="41"/>
      <c r="STQ65" s="41"/>
      <c r="STR65" s="41"/>
      <c r="STS65" s="41"/>
      <c r="STT65" s="41"/>
      <c r="STU65" s="41"/>
      <c r="STV65" s="41"/>
      <c r="STW65" s="41"/>
      <c r="STX65" s="41"/>
      <c r="STY65" s="41"/>
      <c r="STZ65" s="41"/>
      <c r="SUA65" s="41"/>
      <c r="SUB65" s="41"/>
      <c r="SUC65" s="41"/>
      <c r="SUD65" s="41"/>
      <c r="SUE65" s="41"/>
      <c r="SUF65" s="41"/>
      <c r="SUG65" s="41"/>
      <c r="SUH65" s="41"/>
      <c r="SUI65" s="41"/>
      <c r="SUJ65" s="41"/>
      <c r="SUK65" s="41"/>
      <c r="SUL65" s="41"/>
      <c r="SUM65" s="41"/>
      <c r="SUN65" s="41"/>
      <c r="SUO65" s="41"/>
      <c r="SUP65" s="41"/>
      <c r="SUQ65" s="41"/>
      <c r="SUR65" s="41"/>
      <c r="SUS65" s="41"/>
      <c r="SUT65" s="41"/>
      <c r="SUU65" s="41"/>
      <c r="SUV65" s="41"/>
      <c r="SUW65" s="41"/>
      <c r="SUX65" s="41"/>
      <c r="SUY65" s="41"/>
      <c r="SUZ65" s="41"/>
      <c r="SVA65" s="41"/>
      <c r="SVB65" s="41"/>
      <c r="SVC65" s="41"/>
      <c r="SVD65" s="41"/>
      <c r="SVE65" s="41"/>
      <c r="SVF65" s="41"/>
      <c r="SVG65" s="41"/>
      <c r="SVH65" s="41"/>
      <c r="SVI65" s="41"/>
      <c r="SVJ65" s="41"/>
      <c r="SVK65" s="41"/>
      <c r="SVL65" s="41"/>
      <c r="SVM65" s="41"/>
      <c r="SVN65" s="41"/>
      <c r="SVO65" s="41"/>
      <c r="SVP65" s="41"/>
      <c r="SVQ65" s="41"/>
      <c r="SVR65" s="41"/>
      <c r="SVS65" s="41"/>
      <c r="SVT65" s="41"/>
      <c r="SVU65" s="41"/>
      <c r="SVV65" s="41"/>
      <c r="SVW65" s="41"/>
      <c r="SVX65" s="41"/>
      <c r="SVY65" s="41"/>
      <c r="SVZ65" s="41"/>
      <c r="SWA65" s="41"/>
      <c r="SWB65" s="41"/>
      <c r="SWC65" s="41"/>
      <c r="SWD65" s="41"/>
      <c r="SWE65" s="41"/>
      <c r="SWF65" s="41"/>
      <c r="SWG65" s="41"/>
      <c r="SWH65" s="41"/>
      <c r="SWI65" s="41"/>
      <c r="SWJ65" s="41"/>
      <c r="SWK65" s="41"/>
      <c r="SWL65" s="41"/>
      <c r="SWM65" s="41"/>
      <c r="SWN65" s="41"/>
      <c r="SWO65" s="41"/>
      <c r="SWP65" s="41"/>
      <c r="SWQ65" s="41"/>
      <c r="SWR65" s="41"/>
      <c r="SWS65" s="41"/>
      <c r="SWT65" s="41"/>
      <c r="SWU65" s="41"/>
      <c r="SWV65" s="41"/>
      <c r="SWW65" s="41"/>
      <c r="SWX65" s="41"/>
      <c r="SWY65" s="41"/>
      <c r="SWZ65" s="41"/>
      <c r="SXA65" s="41"/>
      <c r="SXB65" s="41"/>
      <c r="SXC65" s="41"/>
      <c r="SXD65" s="41"/>
      <c r="SXE65" s="41"/>
      <c r="SXF65" s="41"/>
      <c r="SXG65" s="41"/>
      <c r="SXH65" s="41"/>
      <c r="SXI65" s="41"/>
      <c r="SXJ65" s="41"/>
      <c r="SXK65" s="41"/>
      <c r="SXL65" s="41"/>
      <c r="SXM65" s="41"/>
      <c r="SXN65" s="41"/>
      <c r="SXO65" s="41"/>
      <c r="SXP65" s="41"/>
      <c r="SXQ65" s="41"/>
      <c r="SXR65" s="41"/>
      <c r="SXS65" s="41"/>
      <c r="SXT65" s="41"/>
      <c r="SXU65" s="41"/>
      <c r="SXV65" s="41"/>
      <c r="SXW65" s="41"/>
      <c r="SXX65" s="41"/>
      <c r="SXY65" s="41"/>
      <c r="SXZ65" s="41"/>
      <c r="SYA65" s="41"/>
      <c r="SYB65" s="41"/>
      <c r="SYC65" s="41"/>
      <c r="SYD65" s="41"/>
      <c r="SYE65" s="41"/>
      <c r="SYF65" s="41"/>
      <c r="SYG65" s="41"/>
      <c r="SYH65" s="41"/>
      <c r="SYI65" s="41"/>
      <c r="SYJ65" s="41"/>
      <c r="SYK65" s="41"/>
      <c r="SYL65" s="41"/>
      <c r="SYM65" s="41"/>
      <c r="SYN65" s="41"/>
      <c r="SYO65" s="41"/>
      <c r="SYP65" s="41"/>
      <c r="SYQ65" s="41"/>
      <c r="SYR65" s="41"/>
      <c r="SYS65" s="41"/>
      <c r="SYT65" s="41"/>
      <c r="SYU65" s="41"/>
      <c r="SYV65" s="41"/>
      <c r="SYW65" s="41"/>
      <c r="SYX65" s="41"/>
      <c r="SYY65" s="41"/>
      <c r="SYZ65" s="41"/>
      <c r="SZA65" s="41"/>
      <c r="SZB65" s="41"/>
      <c r="SZC65" s="41"/>
      <c r="SZD65" s="41"/>
      <c r="SZE65" s="41"/>
      <c r="SZF65" s="41"/>
      <c r="SZG65" s="41"/>
      <c r="SZH65" s="41"/>
      <c r="SZI65" s="41"/>
      <c r="SZJ65" s="41"/>
      <c r="SZK65" s="41"/>
      <c r="SZL65" s="41"/>
      <c r="SZM65" s="41"/>
      <c r="SZN65" s="41"/>
      <c r="SZO65" s="41"/>
      <c r="SZP65" s="41"/>
      <c r="SZQ65" s="41"/>
      <c r="SZR65" s="41"/>
      <c r="SZS65" s="41"/>
      <c r="SZT65" s="41"/>
      <c r="SZU65" s="41"/>
      <c r="SZV65" s="41"/>
      <c r="SZW65" s="41"/>
      <c r="SZX65" s="41"/>
      <c r="SZY65" s="41"/>
      <c r="SZZ65" s="41"/>
      <c r="TAA65" s="41"/>
      <c r="TAB65" s="41"/>
      <c r="TAC65" s="41"/>
      <c r="TAD65" s="41"/>
      <c r="TAE65" s="41"/>
      <c r="TAF65" s="41"/>
      <c r="TAG65" s="41"/>
      <c r="TAH65" s="41"/>
      <c r="TAI65" s="41"/>
      <c r="TAJ65" s="41"/>
      <c r="TAK65" s="41"/>
      <c r="TAL65" s="41"/>
      <c r="TAM65" s="41"/>
      <c r="TAN65" s="41"/>
      <c r="TAO65" s="41"/>
      <c r="TAP65" s="41"/>
      <c r="TAQ65" s="41"/>
      <c r="TAR65" s="41"/>
      <c r="TAS65" s="41"/>
      <c r="TAT65" s="41"/>
      <c r="TAU65" s="41"/>
      <c r="TAV65" s="41"/>
      <c r="TAW65" s="41"/>
      <c r="TAX65" s="41"/>
      <c r="TAY65" s="41"/>
      <c r="TAZ65" s="41"/>
      <c r="TBA65" s="41"/>
      <c r="TBB65" s="41"/>
      <c r="TBC65" s="41"/>
      <c r="TBD65" s="41"/>
      <c r="TBE65" s="41"/>
      <c r="TBF65" s="41"/>
      <c r="TBG65" s="41"/>
      <c r="TBH65" s="41"/>
      <c r="TBI65" s="41"/>
      <c r="TBJ65" s="41"/>
      <c r="TBK65" s="41"/>
      <c r="TBL65" s="41"/>
      <c r="TBM65" s="41"/>
      <c r="TBN65" s="41"/>
      <c r="TBO65" s="41"/>
      <c r="TBP65" s="41"/>
      <c r="TBQ65" s="41"/>
      <c r="TBR65" s="41"/>
      <c r="TBS65" s="41"/>
      <c r="TBT65" s="41"/>
      <c r="TBU65" s="41"/>
      <c r="TBV65" s="41"/>
      <c r="TBW65" s="41"/>
      <c r="TBX65" s="41"/>
      <c r="TBY65" s="41"/>
      <c r="TBZ65" s="41"/>
      <c r="TCA65" s="41"/>
      <c r="TCB65" s="41"/>
      <c r="TCC65" s="41"/>
      <c r="TCD65" s="41"/>
      <c r="TCE65" s="41"/>
      <c r="TCF65" s="41"/>
      <c r="TCG65" s="41"/>
      <c r="TCH65" s="41"/>
      <c r="TCI65" s="41"/>
      <c r="TCJ65" s="41"/>
      <c r="TCK65" s="41"/>
      <c r="TCL65" s="41"/>
      <c r="TCM65" s="41"/>
      <c r="TCN65" s="41"/>
      <c r="TCO65" s="41"/>
      <c r="TCP65" s="41"/>
      <c r="TCQ65" s="41"/>
      <c r="TCR65" s="41"/>
      <c r="TCS65" s="41"/>
      <c r="TCT65" s="41"/>
      <c r="TCU65" s="41"/>
      <c r="TCV65" s="41"/>
      <c r="TCW65" s="41"/>
      <c r="TCX65" s="41"/>
      <c r="TCY65" s="41"/>
      <c r="TCZ65" s="41"/>
      <c r="TDA65" s="41"/>
      <c r="TDB65" s="41"/>
      <c r="TDC65" s="41"/>
      <c r="TDD65" s="41"/>
      <c r="TDE65" s="41"/>
      <c r="TDF65" s="41"/>
      <c r="TDG65" s="41"/>
      <c r="TDH65" s="41"/>
      <c r="TDI65" s="41"/>
      <c r="TDJ65" s="41"/>
      <c r="TDK65" s="41"/>
      <c r="TDL65" s="41"/>
      <c r="TDM65" s="41"/>
      <c r="TDN65" s="41"/>
      <c r="TDO65" s="41"/>
      <c r="TDP65" s="41"/>
      <c r="TDQ65" s="41"/>
      <c r="TDR65" s="41"/>
      <c r="TDS65" s="41"/>
      <c r="TDT65" s="41"/>
      <c r="TDU65" s="41"/>
      <c r="TDV65" s="41"/>
      <c r="TDW65" s="41"/>
      <c r="TDX65" s="41"/>
      <c r="TDY65" s="41"/>
      <c r="TDZ65" s="41"/>
      <c r="TEA65" s="41"/>
      <c r="TEB65" s="41"/>
      <c r="TEC65" s="41"/>
      <c r="TED65" s="41"/>
      <c r="TEE65" s="41"/>
      <c r="TEF65" s="41"/>
      <c r="TEG65" s="41"/>
      <c r="TEH65" s="41"/>
      <c r="TEI65" s="41"/>
      <c r="TEJ65" s="41"/>
      <c r="TEK65" s="41"/>
      <c r="TEL65" s="41"/>
      <c r="TEM65" s="41"/>
      <c r="TEN65" s="41"/>
      <c r="TEO65" s="41"/>
      <c r="TEP65" s="41"/>
      <c r="TEQ65" s="41"/>
      <c r="TER65" s="41"/>
      <c r="TES65" s="41"/>
      <c r="TET65" s="41"/>
      <c r="TEU65" s="41"/>
      <c r="TEV65" s="41"/>
      <c r="TEW65" s="41"/>
      <c r="TEX65" s="41"/>
      <c r="TEY65" s="41"/>
      <c r="TEZ65" s="41"/>
      <c r="TFA65" s="41"/>
      <c r="TFB65" s="41"/>
      <c r="TFC65" s="41"/>
      <c r="TFD65" s="41"/>
      <c r="TFE65" s="41"/>
      <c r="TFF65" s="41"/>
      <c r="TFG65" s="41"/>
      <c r="TFH65" s="41"/>
      <c r="TFI65" s="41"/>
      <c r="TFJ65" s="41"/>
      <c r="TFK65" s="41"/>
      <c r="TFL65" s="41"/>
      <c r="TFM65" s="41"/>
      <c r="TFN65" s="41"/>
      <c r="TFO65" s="41"/>
      <c r="TFP65" s="41"/>
      <c r="TFQ65" s="41"/>
      <c r="TFR65" s="41"/>
      <c r="TFS65" s="41"/>
      <c r="TFT65" s="41"/>
      <c r="TFU65" s="41"/>
      <c r="TFV65" s="41"/>
      <c r="TFW65" s="41"/>
      <c r="TFX65" s="41"/>
      <c r="TFY65" s="41"/>
      <c r="TFZ65" s="41"/>
      <c r="TGA65" s="41"/>
      <c r="TGB65" s="41"/>
      <c r="TGC65" s="41"/>
      <c r="TGD65" s="41"/>
      <c r="TGE65" s="41"/>
      <c r="TGF65" s="41"/>
      <c r="TGG65" s="41"/>
      <c r="TGH65" s="41"/>
      <c r="TGI65" s="41"/>
      <c r="TGJ65" s="41"/>
      <c r="TGK65" s="41"/>
      <c r="TGL65" s="41"/>
      <c r="TGM65" s="41"/>
      <c r="TGN65" s="41"/>
      <c r="TGO65" s="41"/>
      <c r="TGP65" s="41"/>
      <c r="TGQ65" s="41"/>
      <c r="TGR65" s="41"/>
      <c r="TGS65" s="41"/>
      <c r="TGT65" s="41"/>
      <c r="TGU65" s="41"/>
      <c r="TGV65" s="41"/>
      <c r="TGW65" s="41"/>
      <c r="TGX65" s="41"/>
      <c r="TGY65" s="41"/>
      <c r="TGZ65" s="41"/>
      <c r="THA65" s="41"/>
      <c r="THB65" s="41"/>
      <c r="THC65" s="41"/>
      <c r="THD65" s="41"/>
      <c r="THE65" s="41"/>
      <c r="THF65" s="41"/>
      <c r="THG65" s="41"/>
      <c r="THH65" s="41"/>
      <c r="THI65" s="41"/>
      <c r="THJ65" s="41"/>
      <c r="THK65" s="41"/>
      <c r="THL65" s="41"/>
      <c r="THM65" s="41"/>
      <c r="THN65" s="41"/>
      <c r="THO65" s="41"/>
      <c r="THP65" s="41"/>
      <c r="THQ65" s="41"/>
      <c r="THR65" s="41"/>
      <c r="THS65" s="41"/>
      <c r="THT65" s="41"/>
      <c r="THU65" s="41"/>
      <c r="THV65" s="41"/>
      <c r="THW65" s="41"/>
      <c r="THX65" s="41"/>
      <c r="THY65" s="41"/>
      <c r="THZ65" s="41"/>
      <c r="TIA65" s="41"/>
      <c r="TIB65" s="41"/>
      <c r="TIC65" s="41"/>
      <c r="TID65" s="41"/>
      <c r="TIE65" s="41"/>
      <c r="TIF65" s="41"/>
      <c r="TIG65" s="41"/>
      <c r="TIH65" s="41"/>
      <c r="TII65" s="41"/>
      <c r="TIJ65" s="41"/>
      <c r="TIK65" s="41"/>
      <c r="TIL65" s="41"/>
      <c r="TIM65" s="41"/>
      <c r="TIN65" s="41"/>
      <c r="TIO65" s="41"/>
      <c r="TIP65" s="41"/>
      <c r="TIQ65" s="41"/>
      <c r="TIR65" s="41"/>
      <c r="TIS65" s="41"/>
      <c r="TIT65" s="41"/>
      <c r="TIU65" s="41"/>
      <c r="TIV65" s="41"/>
      <c r="TIW65" s="41"/>
      <c r="TIX65" s="41"/>
      <c r="TIY65" s="41"/>
      <c r="TIZ65" s="41"/>
      <c r="TJA65" s="41"/>
      <c r="TJB65" s="41"/>
      <c r="TJC65" s="41"/>
      <c r="TJD65" s="41"/>
      <c r="TJE65" s="41"/>
      <c r="TJF65" s="41"/>
      <c r="TJG65" s="41"/>
      <c r="TJH65" s="41"/>
      <c r="TJI65" s="41"/>
      <c r="TJJ65" s="41"/>
      <c r="TJK65" s="41"/>
      <c r="TJL65" s="41"/>
      <c r="TJM65" s="41"/>
      <c r="TJN65" s="41"/>
      <c r="TJO65" s="41"/>
      <c r="TJP65" s="41"/>
      <c r="TJQ65" s="41"/>
      <c r="TJR65" s="41"/>
      <c r="TJS65" s="41"/>
      <c r="TJT65" s="41"/>
      <c r="TJU65" s="41"/>
      <c r="TJV65" s="41"/>
      <c r="TJW65" s="41"/>
      <c r="TJX65" s="41"/>
      <c r="TJY65" s="41"/>
      <c r="TJZ65" s="41"/>
      <c r="TKA65" s="41"/>
      <c r="TKB65" s="41"/>
      <c r="TKC65" s="41"/>
      <c r="TKD65" s="41"/>
      <c r="TKE65" s="41"/>
      <c r="TKF65" s="41"/>
      <c r="TKG65" s="41"/>
      <c r="TKH65" s="41"/>
      <c r="TKI65" s="41"/>
      <c r="TKJ65" s="41"/>
      <c r="TKK65" s="41"/>
      <c r="TKL65" s="41"/>
      <c r="TKM65" s="41"/>
      <c r="TKN65" s="41"/>
      <c r="TKO65" s="41"/>
      <c r="TKP65" s="41"/>
      <c r="TKQ65" s="41"/>
      <c r="TKR65" s="41"/>
      <c r="TKS65" s="41"/>
      <c r="TKT65" s="41"/>
      <c r="TKU65" s="41"/>
      <c r="TKV65" s="41"/>
      <c r="TKW65" s="41"/>
      <c r="TKX65" s="41"/>
      <c r="TKY65" s="41"/>
      <c r="TKZ65" s="41"/>
      <c r="TLA65" s="41"/>
      <c r="TLB65" s="41"/>
      <c r="TLC65" s="41"/>
      <c r="TLD65" s="41"/>
      <c r="TLE65" s="41"/>
      <c r="TLF65" s="41"/>
      <c r="TLG65" s="41"/>
      <c r="TLH65" s="41"/>
      <c r="TLI65" s="41"/>
      <c r="TLJ65" s="41"/>
      <c r="TLK65" s="41"/>
      <c r="TLL65" s="41"/>
      <c r="TLM65" s="41"/>
      <c r="TLN65" s="41"/>
      <c r="TLO65" s="41"/>
      <c r="TLP65" s="41"/>
      <c r="TLQ65" s="41"/>
      <c r="TLR65" s="41"/>
      <c r="TLS65" s="41"/>
      <c r="TLT65" s="41"/>
      <c r="TLU65" s="41"/>
      <c r="TLV65" s="41"/>
      <c r="TLW65" s="41"/>
      <c r="TLX65" s="41"/>
      <c r="TLY65" s="41"/>
      <c r="TLZ65" s="41"/>
      <c r="TMA65" s="41"/>
      <c r="TMB65" s="41"/>
      <c r="TMC65" s="41"/>
      <c r="TMD65" s="41"/>
      <c r="TME65" s="41"/>
      <c r="TMF65" s="41"/>
      <c r="TMG65" s="41"/>
      <c r="TMH65" s="41"/>
      <c r="TMI65" s="41"/>
      <c r="TMJ65" s="41"/>
      <c r="TMK65" s="41"/>
      <c r="TML65" s="41"/>
      <c r="TMM65" s="41"/>
      <c r="TMN65" s="41"/>
      <c r="TMO65" s="41"/>
      <c r="TMP65" s="41"/>
      <c r="TMQ65" s="41"/>
      <c r="TMR65" s="41"/>
      <c r="TMS65" s="41"/>
      <c r="TMT65" s="41"/>
      <c r="TMU65" s="41"/>
      <c r="TMV65" s="41"/>
      <c r="TMW65" s="41"/>
      <c r="TMX65" s="41"/>
      <c r="TMY65" s="41"/>
      <c r="TMZ65" s="41"/>
      <c r="TNA65" s="41"/>
      <c r="TNB65" s="41"/>
      <c r="TNC65" s="41"/>
      <c r="TND65" s="41"/>
      <c r="TNE65" s="41"/>
      <c r="TNF65" s="41"/>
      <c r="TNG65" s="41"/>
      <c r="TNH65" s="41"/>
      <c r="TNI65" s="41"/>
      <c r="TNJ65" s="41"/>
      <c r="TNK65" s="41"/>
      <c r="TNL65" s="41"/>
      <c r="TNM65" s="41"/>
      <c r="TNN65" s="41"/>
      <c r="TNO65" s="41"/>
      <c r="TNP65" s="41"/>
      <c r="TNQ65" s="41"/>
      <c r="TNR65" s="41"/>
      <c r="TNS65" s="41"/>
      <c r="TNT65" s="41"/>
      <c r="TNU65" s="41"/>
      <c r="TNV65" s="41"/>
      <c r="TNW65" s="41"/>
      <c r="TNX65" s="41"/>
      <c r="TNY65" s="41"/>
      <c r="TNZ65" s="41"/>
      <c r="TOA65" s="41"/>
      <c r="TOB65" s="41"/>
      <c r="TOC65" s="41"/>
      <c r="TOD65" s="41"/>
      <c r="TOE65" s="41"/>
      <c r="TOF65" s="41"/>
      <c r="TOG65" s="41"/>
      <c r="TOH65" s="41"/>
      <c r="TOI65" s="41"/>
      <c r="TOJ65" s="41"/>
      <c r="TOK65" s="41"/>
      <c r="TOL65" s="41"/>
      <c r="TOM65" s="41"/>
      <c r="TON65" s="41"/>
      <c r="TOO65" s="41"/>
      <c r="TOP65" s="41"/>
      <c r="TOQ65" s="41"/>
      <c r="TOR65" s="41"/>
      <c r="TOS65" s="41"/>
      <c r="TOT65" s="41"/>
      <c r="TOU65" s="41"/>
      <c r="TOV65" s="41"/>
      <c r="TOW65" s="41"/>
      <c r="TOX65" s="41"/>
      <c r="TOY65" s="41"/>
      <c r="TOZ65" s="41"/>
      <c r="TPA65" s="41"/>
      <c r="TPB65" s="41"/>
      <c r="TPC65" s="41"/>
      <c r="TPD65" s="41"/>
      <c r="TPE65" s="41"/>
      <c r="TPF65" s="41"/>
      <c r="TPG65" s="41"/>
      <c r="TPH65" s="41"/>
      <c r="TPI65" s="41"/>
      <c r="TPJ65" s="41"/>
      <c r="TPK65" s="41"/>
      <c r="TPL65" s="41"/>
      <c r="TPM65" s="41"/>
      <c r="TPN65" s="41"/>
      <c r="TPO65" s="41"/>
      <c r="TPP65" s="41"/>
      <c r="TPQ65" s="41"/>
      <c r="TPR65" s="41"/>
      <c r="TPS65" s="41"/>
      <c r="TPT65" s="41"/>
      <c r="TPU65" s="41"/>
      <c r="TPV65" s="41"/>
      <c r="TPW65" s="41"/>
      <c r="TPX65" s="41"/>
      <c r="TPY65" s="41"/>
      <c r="TPZ65" s="41"/>
      <c r="TQA65" s="41"/>
      <c r="TQB65" s="41"/>
      <c r="TQC65" s="41"/>
      <c r="TQD65" s="41"/>
      <c r="TQE65" s="41"/>
      <c r="TQF65" s="41"/>
      <c r="TQG65" s="41"/>
      <c r="TQH65" s="41"/>
      <c r="TQI65" s="41"/>
      <c r="TQJ65" s="41"/>
      <c r="TQK65" s="41"/>
      <c r="TQL65" s="41"/>
      <c r="TQM65" s="41"/>
      <c r="TQN65" s="41"/>
      <c r="TQO65" s="41"/>
      <c r="TQP65" s="41"/>
      <c r="TQQ65" s="41"/>
      <c r="TQR65" s="41"/>
      <c r="TQS65" s="41"/>
      <c r="TQT65" s="41"/>
      <c r="TQU65" s="41"/>
      <c r="TQV65" s="41"/>
      <c r="TQW65" s="41"/>
      <c r="TQX65" s="41"/>
      <c r="TQY65" s="41"/>
      <c r="TQZ65" s="41"/>
      <c r="TRA65" s="41"/>
      <c r="TRB65" s="41"/>
      <c r="TRC65" s="41"/>
      <c r="TRD65" s="41"/>
      <c r="TRE65" s="41"/>
      <c r="TRF65" s="41"/>
      <c r="TRG65" s="41"/>
      <c r="TRH65" s="41"/>
      <c r="TRI65" s="41"/>
      <c r="TRJ65" s="41"/>
      <c r="TRK65" s="41"/>
      <c r="TRL65" s="41"/>
      <c r="TRM65" s="41"/>
      <c r="TRN65" s="41"/>
      <c r="TRO65" s="41"/>
      <c r="TRP65" s="41"/>
      <c r="TRQ65" s="41"/>
      <c r="TRR65" s="41"/>
      <c r="TRS65" s="41"/>
      <c r="TRT65" s="41"/>
      <c r="TRU65" s="41"/>
      <c r="TRV65" s="41"/>
      <c r="TRW65" s="41"/>
      <c r="TRX65" s="41"/>
      <c r="TRY65" s="41"/>
      <c r="TRZ65" s="41"/>
      <c r="TSA65" s="41"/>
      <c r="TSB65" s="41"/>
      <c r="TSC65" s="41"/>
      <c r="TSD65" s="41"/>
      <c r="TSE65" s="41"/>
      <c r="TSF65" s="41"/>
      <c r="TSG65" s="41"/>
      <c r="TSH65" s="41"/>
      <c r="TSI65" s="41"/>
      <c r="TSJ65" s="41"/>
      <c r="TSK65" s="41"/>
      <c r="TSL65" s="41"/>
      <c r="TSM65" s="41"/>
      <c r="TSN65" s="41"/>
      <c r="TSO65" s="41"/>
      <c r="TSP65" s="41"/>
      <c r="TSQ65" s="41"/>
      <c r="TSR65" s="41"/>
      <c r="TSS65" s="41"/>
      <c r="TST65" s="41"/>
      <c r="TSU65" s="41"/>
      <c r="TSV65" s="41"/>
      <c r="TSW65" s="41"/>
      <c r="TSX65" s="41"/>
      <c r="TSY65" s="41"/>
      <c r="TSZ65" s="41"/>
      <c r="TTA65" s="41"/>
      <c r="TTB65" s="41"/>
      <c r="TTC65" s="41"/>
      <c r="TTD65" s="41"/>
      <c r="TTE65" s="41"/>
      <c r="TTF65" s="41"/>
      <c r="TTG65" s="41"/>
      <c r="TTH65" s="41"/>
      <c r="TTI65" s="41"/>
      <c r="TTJ65" s="41"/>
      <c r="TTK65" s="41"/>
      <c r="TTL65" s="41"/>
      <c r="TTM65" s="41"/>
      <c r="TTN65" s="41"/>
      <c r="TTO65" s="41"/>
      <c r="TTP65" s="41"/>
      <c r="TTQ65" s="41"/>
      <c r="TTR65" s="41"/>
      <c r="TTS65" s="41"/>
      <c r="TTT65" s="41"/>
      <c r="TTU65" s="41"/>
      <c r="TTV65" s="41"/>
      <c r="TTW65" s="41"/>
      <c r="TTX65" s="41"/>
      <c r="TTY65" s="41"/>
      <c r="TTZ65" s="41"/>
      <c r="TUA65" s="41"/>
      <c r="TUB65" s="41"/>
      <c r="TUC65" s="41"/>
      <c r="TUD65" s="41"/>
      <c r="TUE65" s="41"/>
      <c r="TUF65" s="41"/>
      <c r="TUG65" s="41"/>
      <c r="TUH65" s="41"/>
      <c r="TUI65" s="41"/>
      <c r="TUJ65" s="41"/>
      <c r="TUK65" s="41"/>
      <c r="TUL65" s="41"/>
      <c r="TUM65" s="41"/>
      <c r="TUN65" s="41"/>
      <c r="TUO65" s="41"/>
      <c r="TUP65" s="41"/>
      <c r="TUQ65" s="41"/>
      <c r="TUR65" s="41"/>
      <c r="TUS65" s="41"/>
      <c r="TUT65" s="41"/>
      <c r="TUU65" s="41"/>
      <c r="TUV65" s="41"/>
      <c r="TUW65" s="41"/>
      <c r="TUX65" s="41"/>
      <c r="TUY65" s="41"/>
      <c r="TUZ65" s="41"/>
      <c r="TVA65" s="41"/>
      <c r="TVB65" s="41"/>
      <c r="TVC65" s="41"/>
      <c r="TVD65" s="41"/>
      <c r="TVE65" s="41"/>
      <c r="TVF65" s="41"/>
      <c r="TVG65" s="41"/>
      <c r="TVH65" s="41"/>
      <c r="TVI65" s="41"/>
      <c r="TVJ65" s="41"/>
      <c r="TVK65" s="41"/>
      <c r="TVL65" s="41"/>
      <c r="TVM65" s="41"/>
      <c r="TVN65" s="41"/>
      <c r="TVO65" s="41"/>
      <c r="TVP65" s="41"/>
      <c r="TVQ65" s="41"/>
      <c r="TVR65" s="41"/>
      <c r="TVS65" s="41"/>
      <c r="TVT65" s="41"/>
      <c r="TVU65" s="41"/>
      <c r="TVV65" s="41"/>
      <c r="TVW65" s="41"/>
      <c r="TVX65" s="41"/>
      <c r="TVY65" s="41"/>
      <c r="TVZ65" s="41"/>
      <c r="TWA65" s="41"/>
      <c r="TWB65" s="41"/>
      <c r="TWC65" s="41"/>
      <c r="TWD65" s="41"/>
      <c r="TWE65" s="41"/>
      <c r="TWF65" s="41"/>
      <c r="TWG65" s="41"/>
      <c r="TWH65" s="41"/>
      <c r="TWI65" s="41"/>
      <c r="TWJ65" s="41"/>
      <c r="TWK65" s="41"/>
      <c r="TWL65" s="41"/>
      <c r="TWM65" s="41"/>
      <c r="TWN65" s="41"/>
      <c r="TWO65" s="41"/>
      <c r="TWP65" s="41"/>
      <c r="TWQ65" s="41"/>
      <c r="TWR65" s="41"/>
      <c r="TWS65" s="41"/>
      <c r="TWT65" s="41"/>
      <c r="TWU65" s="41"/>
      <c r="TWV65" s="41"/>
      <c r="TWW65" s="41"/>
      <c r="TWX65" s="41"/>
      <c r="TWY65" s="41"/>
      <c r="TWZ65" s="41"/>
      <c r="TXA65" s="41"/>
      <c r="TXB65" s="41"/>
      <c r="TXC65" s="41"/>
      <c r="TXD65" s="41"/>
      <c r="TXE65" s="41"/>
      <c r="TXF65" s="41"/>
      <c r="TXG65" s="41"/>
      <c r="TXH65" s="41"/>
      <c r="TXI65" s="41"/>
      <c r="TXJ65" s="41"/>
      <c r="TXK65" s="41"/>
      <c r="TXL65" s="41"/>
      <c r="TXM65" s="41"/>
      <c r="TXN65" s="41"/>
      <c r="TXO65" s="41"/>
      <c r="TXP65" s="41"/>
      <c r="TXQ65" s="41"/>
      <c r="TXR65" s="41"/>
      <c r="TXS65" s="41"/>
      <c r="TXT65" s="41"/>
      <c r="TXU65" s="41"/>
      <c r="TXV65" s="41"/>
      <c r="TXW65" s="41"/>
      <c r="TXX65" s="41"/>
      <c r="TXY65" s="41"/>
      <c r="TXZ65" s="41"/>
      <c r="TYA65" s="41"/>
      <c r="TYB65" s="41"/>
      <c r="TYC65" s="41"/>
      <c r="TYD65" s="41"/>
      <c r="TYE65" s="41"/>
      <c r="TYF65" s="41"/>
      <c r="TYG65" s="41"/>
      <c r="TYH65" s="41"/>
      <c r="TYI65" s="41"/>
      <c r="TYJ65" s="41"/>
      <c r="TYK65" s="41"/>
      <c r="TYL65" s="41"/>
      <c r="TYM65" s="41"/>
      <c r="TYN65" s="41"/>
      <c r="TYO65" s="41"/>
      <c r="TYP65" s="41"/>
      <c r="TYQ65" s="41"/>
      <c r="TYR65" s="41"/>
      <c r="TYS65" s="41"/>
      <c r="TYT65" s="41"/>
      <c r="TYU65" s="41"/>
      <c r="TYV65" s="41"/>
      <c r="TYW65" s="41"/>
      <c r="TYX65" s="41"/>
      <c r="TYY65" s="41"/>
      <c r="TYZ65" s="41"/>
      <c r="TZA65" s="41"/>
      <c r="TZB65" s="41"/>
      <c r="TZC65" s="41"/>
      <c r="TZD65" s="41"/>
      <c r="TZE65" s="41"/>
      <c r="TZF65" s="41"/>
      <c r="TZG65" s="41"/>
      <c r="TZH65" s="41"/>
      <c r="TZI65" s="41"/>
      <c r="TZJ65" s="41"/>
      <c r="TZK65" s="41"/>
      <c r="TZL65" s="41"/>
      <c r="TZM65" s="41"/>
      <c r="TZN65" s="41"/>
      <c r="TZO65" s="41"/>
      <c r="TZP65" s="41"/>
      <c r="TZQ65" s="41"/>
      <c r="TZR65" s="41"/>
      <c r="TZS65" s="41"/>
      <c r="TZT65" s="41"/>
      <c r="TZU65" s="41"/>
      <c r="TZV65" s="41"/>
      <c r="TZW65" s="41"/>
      <c r="TZX65" s="41"/>
      <c r="TZY65" s="41"/>
      <c r="TZZ65" s="41"/>
      <c r="UAA65" s="41"/>
      <c r="UAB65" s="41"/>
      <c r="UAC65" s="41"/>
      <c r="UAD65" s="41"/>
      <c r="UAE65" s="41"/>
      <c r="UAF65" s="41"/>
      <c r="UAG65" s="41"/>
      <c r="UAH65" s="41"/>
      <c r="UAI65" s="41"/>
      <c r="UAJ65" s="41"/>
      <c r="UAK65" s="41"/>
      <c r="UAL65" s="41"/>
      <c r="UAM65" s="41"/>
      <c r="UAN65" s="41"/>
      <c r="UAO65" s="41"/>
      <c r="UAP65" s="41"/>
      <c r="UAQ65" s="41"/>
      <c r="UAR65" s="41"/>
      <c r="UAS65" s="41"/>
      <c r="UAT65" s="41"/>
      <c r="UAU65" s="41"/>
      <c r="UAV65" s="41"/>
      <c r="UAW65" s="41"/>
      <c r="UAX65" s="41"/>
      <c r="UAY65" s="41"/>
      <c r="UAZ65" s="41"/>
      <c r="UBA65" s="41"/>
      <c r="UBB65" s="41"/>
      <c r="UBC65" s="41"/>
      <c r="UBD65" s="41"/>
      <c r="UBE65" s="41"/>
      <c r="UBF65" s="41"/>
      <c r="UBG65" s="41"/>
      <c r="UBH65" s="41"/>
      <c r="UBI65" s="41"/>
      <c r="UBJ65" s="41"/>
      <c r="UBK65" s="41"/>
      <c r="UBL65" s="41"/>
      <c r="UBM65" s="41"/>
      <c r="UBN65" s="41"/>
      <c r="UBO65" s="41"/>
      <c r="UBP65" s="41"/>
      <c r="UBQ65" s="41"/>
      <c r="UBR65" s="41"/>
      <c r="UBS65" s="41"/>
      <c r="UBT65" s="41"/>
      <c r="UBU65" s="41"/>
      <c r="UBV65" s="41"/>
      <c r="UBW65" s="41"/>
      <c r="UBX65" s="41"/>
      <c r="UBY65" s="41"/>
      <c r="UBZ65" s="41"/>
      <c r="UCA65" s="41"/>
      <c r="UCB65" s="41"/>
      <c r="UCC65" s="41"/>
      <c r="UCD65" s="41"/>
      <c r="UCE65" s="41"/>
      <c r="UCF65" s="41"/>
      <c r="UCG65" s="41"/>
      <c r="UCH65" s="41"/>
      <c r="UCI65" s="41"/>
      <c r="UCJ65" s="41"/>
      <c r="UCK65" s="41"/>
      <c r="UCL65" s="41"/>
      <c r="UCM65" s="41"/>
      <c r="UCN65" s="41"/>
      <c r="UCO65" s="41"/>
      <c r="UCP65" s="41"/>
      <c r="UCQ65" s="41"/>
      <c r="UCR65" s="41"/>
      <c r="UCS65" s="41"/>
      <c r="UCT65" s="41"/>
      <c r="UCU65" s="41"/>
      <c r="UCV65" s="41"/>
      <c r="UCW65" s="41"/>
      <c r="UCX65" s="41"/>
      <c r="UCY65" s="41"/>
      <c r="UCZ65" s="41"/>
      <c r="UDA65" s="41"/>
      <c r="UDB65" s="41"/>
      <c r="UDC65" s="41"/>
      <c r="UDD65" s="41"/>
      <c r="UDE65" s="41"/>
      <c r="UDF65" s="41"/>
      <c r="UDG65" s="41"/>
      <c r="UDH65" s="41"/>
      <c r="UDI65" s="41"/>
      <c r="UDJ65" s="41"/>
      <c r="UDK65" s="41"/>
      <c r="UDL65" s="41"/>
      <c r="UDM65" s="41"/>
      <c r="UDN65" s="41"/>
      <c r="UDO65" s="41"/>
      <c r="UDP65" s="41"/>
      <c r="UDQ65" s="41"/>
      <c r="UDR65" s="41"/>
      <c r="UDS65" s="41"/>
      <c r="UDT65" s="41"/>
      <c r="UDU65" s="41"/>
      <c r="UDV65" s="41"/>
      <c r="UDW65" s="41"/>
      <c r="UDX65" s="41"/>
      <c r="UDY65" s="41"/>
      <c r="UDZ65" s="41"/>
      <c r="UEA65" s="41"/>
      <c r="UEB65" s="41"/>
      <c r="UEC65" s="41"/>
      <c r="UED65" s="41"/>
      <c r="UEE65" s="41"/>
      <c r="UEF65" s="41"/>
      <c r="UEG65" s="41"/>
      <c r="UEH65" s="41"/>
      <c r="UEI65" s="41"/>
      <c r="UEJ65" s="41"/>
      <c r="UEK65" s="41"/>
      <c r="UEL65" s="41"/>
      <c r="UEM65" s="41"/>
      <c r="UEN65" s="41"/>
      <c r="UEO65" s="41"/>
      <c r="UEP65" s="41"/>
      <c r="UEQ65" s="41"/>
      <c r="UER65" s="41"/>
      <c r="UES65" s="41"/>
      <c r="UET65" s="41"/>
      <c r="UEU65" s="41"/>
      <c r="UEV65" s="41"/>
      <c r="UEW65" s="41"/>
      <c r="UEX65" s="41"/>
      <c r="UEY65" s="41"/>
      <c r="UEZ65" s="41"/>
      <c r="UFA65" s="41"/>
      <c r="UFB65" s="41"/>
      <c r="UFC65" s="41"/>
      <c r="UFD65" s="41"/>
      <c r="UFE65" s="41"/>
      <c r="UFF65" s="41"/>
      <c r="UFG65" s="41"/>
      <c r="UFH65" s="41"/>
      <c r="UFI65" s="41"/>
      <c r="UFJ65" s="41"/>
      <c r="UFK65" s="41"/>
      <c r="UFL65" s="41"/>
      <c r="UFM65" s="41"/>
      <c r="UFN65" s="41"/>
      <c r="UFO65" s="41"/>
      <c r="UFP65" s="41"/>
      <c r="UFQ65" s="41"/>
      <c r="UFR65" s="41"/>
      <c r="UFS65" s="41"/>
      <c r="UFT65" s="41"/>
      <c r="UFU65" s="41"/>
      <c r="UFV65" s="41"/>
      <c r="UFW65" s="41"/>
      <c r="UFX65" s="41"/>
      <c r="UFY65" s="41"/>
      <c r="UFZ65" s="41"/>
      <c r="UGA65" s="41"/>
      <c r="UGB65" s="41"/>
      <c r="UGC65" s="41"/>
      <c r="UGD65" s="41"/>
      <c r="UGE65" s="41"/>
      <c r="UGF65" s="41"/>
      <c r="UGG65" s="41"/>
      <c r="UGH65" s="41"/>
      <c r="UGI65" s="41"/>
      <c r="UGJ65" s="41"/>
      <c r="UGK65" s="41"/>
      <c r="UGL65" s="41"/>
      <c r="UGM65" s="41"/>
      <c r="UGN65" s="41"/>
      <c r="UGO65" s="41"/>
      <c r="UGP65" s="41"/>
      <c r="UGQ65" s="41"/>
      <c r="UGR65" s="41"/>
      <c r="UGS65" s="41"/>
      <c r="UGT65" s="41"/>
      <c r="UGU65" s="41"/>
      <c r="UGV65" s="41"/>
      <c r="UGW65" s="41"/>
      <c r="UGX65" s="41"/>
      <c r="UGY65" s="41"/>
      <c r="UGZ65" s="41"/>
      <c r="UHA65" s="41"/>
      <c r="UHB65" s="41"/>
      <c r="UHC65" s="41"/>
      <c r="UHD65" s="41"/>
      <c r="UHE65" s="41"/>
      <c r="UHF65" s="41"/>
      <c r="UHG65" s="41"/>
      <c r="UHH65" s="41"/>
      <c r="UHI65" s="41"/>
      <c r="UHJ65" s="41"/>
      <c r="UHK65" s="41"/>
      <c r="UHL65" s="41"/>
      <c r="UHM65" s="41"/>
      <c r="UHN65" s="41"/>
      <c r="UHO65" s="41"/>
      <c r="UHP65" s="41"/>
      <c r="UHQ65" s="41"/>
      <c r="UHR65" s="41"/>
      <c r="UHS65" s="41"/>
      <c r="UHT65" s="41"/>
      <c r="UHU65" s="41"/>
      <c r="UHV65" s="41"/>
      <c r="UHW65" s="41"/>
      <c r="UHX65" s="41"/>
      <c r="UHY65" s="41"/>
      <c r="UHZ65" s="41"/>
      <c r="UIA65" s="41"/>
      <c r="UIB65" s="41"/>
      <c r="UIC65" s="41"/>
      <c r="UID65" s="41"/>
      <c r="UIE65" s="41"/>
      <c r="UIF65" s="41"/>
      <c r="UIG65" s="41"/>
      <c r="UIH65" s="41"/>
      <c r="UII65" s="41"/>
      <c r="UIJ65" s="41"/>
      <c r="UIK65" s="41"/>
      <c r="UIL65" s="41"/>
      <c r="UIM65" s="41"/>
      <c r="UIN65" s="41"/>
      <c r="UIO65" s="41"/>
      <c r="UIP65" s="41"/>
      <c r="UIQ65" s="41"/>
      <c r="UIR65" s="41"/>
      <c r="UIS65" s="41"/>
      <c r="UIT65" s="41"/>
      <c r="UIU65" s="41"/>
      <c r="UIV65" s="41"/>
      <c r="UIW65" s="41"/>
      <c r="UIX65" s="41"/>
      <c r="UIY65" s="41"/>
      <c r="UIZ65" s="41"/>
      <c r="UJA65" s="41"/>
      <c r="UJB65" s="41"/>
      <c r="UJC65" s="41"/>
      <c r="UJD65" s="41"/>
      <c r="UJE65" s="41"/>
      <c r="UJF65" s="41"/>
      <c r="UJG65" s="41"/>
      <c r="UJH65" s="41"/>
      <c r="UJI65" s="41"/>
      <c r="UJJ65" s="41"/>
      <c r="UJK65" s="41"/>
      <c r="UJL65" s="41"/>
      <c r="UJM65" s="41"/>
      <c r="UJN65" s="41"/>
      <c r="UJO65" s="41"/>
      <c r="UJP65" s="41"/>
      <c r="UJQ65" s="41"/>
      <c r="UJR65" s="41"/>
      <c r="UJS65" s="41"/>
      <c r="UJT65" s="41"/>
      <c r="UJU65" s="41"/>
      <c r="UJV65" s="41"/>
      <c r="UJW65" s="41"/>
      <c r="UJX65" s="41"/>
      <c r="UJY65" s="41"/>
      <c r="UJZ65" s="41"/>
      <c r="UKA65" s="41"/>
      <c r="UKB65" s="41"/>
      <c r="UKC65" s="41"/>
      <c r="UKD65" s="41"/>
      <c r="UKE65" s="41"/>
      <c r="UKF65" s="41"/>
      <c r="UKG65" s="41"/>
      <c r="UKH65" s="41"/>
      <c r="UKI65" s="41"/>
      <c r="UKJ65" s="41"/>
      <c r="UKK65" s="41"/>
      <c r="UKL65" s="41"/>
      <c r="UKM65" s="41"/>
      <c r="UKN65" s="41"/>
      <c r="UKO65" s="41"/>
      <c r="UKP65" s="41"/>
      <c r="UKQ65" s="41"/>
      <c r="UKR65" s="41"/>
      <c r="UKS65" s="41"/>
      <c r="UKT65" s="41"/>
      <c r="UKU65" s="41"/>
      <c r="UKV65" s="41"/>
      <c r="UKW65" s="41"/>
      <c r="UKX65" s="41"/>
      <c r="UKY65" s="41"/>
      <c r="UKZ65" s="41"/>
      <c r="ULA65" s="41"/>
      <c r="ULB65" s="41"/>
      <c r="ULC65" s="41"/>
      <c r="ULD65" s="41"/>
      <c r="ULE65" s="41"/>
      <c r="ULF65" s="41"/>
      <c r="ULG65" s="41"/>
      <c r="ULH65" s="41"/>
      <c r="ULI65" s="41"/>
      <c r="ULJ65" s="41"/>
      <c r="ULK65" s="41"/>
      <c r="ULL65" s="41"/>
      <c r="ULM65" s="41"/>
      <c r="ULN65" s="41"/>
      <c r="ULO65" s="41"/>
      <c r="ULP65" s="41"/>
      <c r="ULQ65" s="41"/>
      <c r="ULR65" s="41"/>
      <c r="ULS65" s="41"/>
      <c r="ULT65" s="41"/>
      <c r="ULU65" s="41"/>
      <c r="ULV65" s="41"/>
      <c r="ULW65" s="41"/>
      <c r="ULX65" s="41"/>
      <c r="ULY65" s="41"/>
      <c r="ULZ65" s="41"/>
      <c r="UMA65" s="41"/>
      <c r="UMB65" s="41"/>
      <c r="UMC65" s="41"/>
      <c r="UMD65" s="41"/>
      <c r="UME65" s="41"/>
      <c r="UMF65" s="41"/>
      <c r="UMG65" s="41"/>
      <c r="UMH65" s="41"/>
      <c r="UMI65" s="41"/>
      <c r="UMJ65" s="41"/>
      <c r="UMK65" s="41"/>
      <c r="UML65" s="41"/>
      <c r="UMM65" s="41"/>
      <c r="UMN65" s="41"/>
      <c r="UMO65" s="41"/>
      <c r="UMP65" s="41"/>
      <c r="UMQ65" s="41"/>
      <c r="UMR65" s="41"/>
      <c r="UMS65" s="41"/>
      <c r="UMT65" s="41"/>
      <c r="UMU65" s="41"/>
      <c r="UMV65" s="41"/>
      <c r="UMW65" s="41"/>
      <c r="UMX65" s="41"/>
      <c r="UMY65" s="41"/>
      <c r="UMZ65" s="41"/>
      <c r="UNA65" s="41"/>
      <c r="UNB65" s="41"/>
      <c r="UNC65" s="41"/>
      <c r="UND65" s="41"/>
      <c r="UNE65" s="41"/>
      <c r="UNF65" s="41"/>
      <c r="UNG65" s="41"/>
      <c r="UNH65" s="41"/>
      <c r="UNI65" s="41"/>
      <c r="UNJ65" s="41"/>
      <c r="UNK65" s="41"/>
      <c r="UNL65" s="41"/>
      <c r="UNM65" s="41"/>
      <c r="UNN65" s="41"/>
      <c r="UNO65" s="41"/>
      <c r="UNP65" s="41"/>
      <c r="UNQ65" s="41"/>
      <c r="UNR65" s="41"/>
      <c r="UNS65" s="41"/>
      <c r="UNT65" s="41"/>
      <c r="UNU65" s="41"/>
      <c r="UNV65" s="41"/>
      <c r="UNW65" s="41"/>
      <c r="UNX65" s="41"/>
      <c r="UNY65" s="41"/>
      <c r="UNZ65" s="41"/>
      <c r="UOA65" s="41"/>
      <c r="UOB65" s="41"/>
      <c r="UOC65" s="41"/>
      <c r="UOD65" s="41"/>
      <c r="UOE65" s="41"/>
      <c r="UOF65" s="41"/>
      <c r="UOG65" s="41"/>
      <c r="UOH65" s="41"/>
      <c r="UOI65" s="41"/>
      <c r="UOJ65" s="41"/>
      <c r="UOK65" s="41"/>
      <c r="UOL65" s="41"/>
      <c r="UOM65" s="41"/>
      <c r="UON65" s="41"/>
      <c r="UOO65" s="41"/>
      <c r="UOP65" s="41"/>
      <c r="UOQ65" s="41"/>
      <c r="UOR65" s="41"/>
      <c r="UOS65" s="41"/>
      <c r="UOT65" s="41"/>
      <c r="UOU65" s="41"/>
      <c r="UOV65" s="41"/>
      <c r="UOW65" s="41"/>
      <c r="UOX65" s="41"/>
      <c r="UOY65" s="41"/>
      <c r="UOZ65" s="41"/>
      <c r="UPA65" s="41"/>
      <c r="UPB65" s="41"/>
      <c r="UPC65" s="41"/>
      <c r="UPD65" s="41"/>
      <c r="UPE65" s="41"/>
      <c r="UPF65" s="41"/>
      <c r="UPG65" s="41"/>
      <c r="UPH65" s="41"/>
      <c r="UPI65" s="41"/>
      <c r="UPJ65" s="41"/>
      <c r="UPK65" s="41"/>
      <c r="UPL65" s="41"/>
      <c r="UPM65" s="41"/>
      <c r="UPN65" s="41"/>
      <c r="UPO65" s="41"/>
      <c r="UPP65" s="41"/>
      <c r="UPQ65" s="41"/>
      <c r="UPR65" s="41"/>
      <c r="UPS65" s="41"/>
      <c r="UPT65" s="41"/>
      <c r="UPU65" s="41"/>
      <c r="UPV65" s="41"/>
      <c r="UPW65" s="41"/>
      <c r="UPX65" s="41"/>
      <c r="UPY65" s="41"/>
      <c r="UPZ65" s="41"/>
      <c r="UQA65" s="41"/>
      <c r="UQB65" s="41"/>
      <c r="UQC65" s="41"/>
      <c r="UQD65" s="41"/>
      <c r="UQE65" s="41"/>
      <c r="UQF65" s="41"/>
      <c r="UQG65" s="41"/>
      <c r="UQH65" s="41"/>
      <c r="UQI65" s="41"/>
      <c r="UQJ65" s="41"/>
      <c r="UQK65" s="41"/>
      <c r="UQL65" s="41"/>
      <c r="UQM65" s="41"/>
      <c r="UQN65" s="41"/>
      <c r="UQO65" s="41"/>
      <c r="UQP65" s="41"/>
      <c r="UQQ65" s="41"/>
      <c r="UQR65" s="41"/>
      <c r="UQS65" s="41"/>
      <c r="UQT65" s="41"/>
      <c r="UQU65" s="41"/>
      <c r="UQV65" s="41"/>
      <c r="UQW65" s="41"/>
      <c r="UQX65" s="41"/>
      <c r="UQY65" s="41"/>
      <c r="UQZ65" s="41"/>
      <c r="URA65" s="41"/>
      <c r="URB65" s="41"/>
      <c r="URC65" s="41"/>
      <c r="URD65" s="41"/>
      <c r="URE65" s="41"/>
      <c r="URF65" s="41"/>
      <c r="URG65" s="41"/>
      <c r="URH65" s="41"/>
      <c r="URI65" s="41"/>
      <c r="URJ65" s="41"/>
      <c r="URK65" s="41"/>
      <c r="URL65" s="41"/>
      <c r="URM65" s="41"/>
      <c r="URN65" s="41"/>
      <c r="URO65" s="41"/>
      <c r="URP65" s="41"/>
      <c r="URQ65" s="41"/>
      <c r="URR65" s="41"/>
      <c r="URS65" s="41"/>
      <c r="URT65" s="41"/>
      <c r="URU65" s="41"/>
      <c r="URV65" s="41"/>
      <c r="URW65" s="41"/>
      <c r="URX65" s="41"/>
      <c r="URY65" s="41"/>
      <c r="URZ65" s="41"/>
      <c r="USA65" s="41"/>
      <c r="USB65" s="41"/>
      <c r="USC65" s="41"/>
      <c r="USD65" s="41"/>
      <c r="USE65" s="41"/>
      <c r="USF65" s="41"/>
      <c r="USG65" s="41"/>
      <c r="USH65" s="41"/>
      <c r="USI65" s="41"/>
      <c r="USJ65" s="41"/>
      <c r="USK65" s="41"/>
      <c r="USL65" s="41"/>
      <c r="USM65" s="41"/>
      <c r="USN65" s="41"/>
      <c r="USO65" s="41"/>
      <c r="USP65" s="41"/>
      <c r="USQ65" s="41"/>
      <c r="USR65" s="41"/>
      <c r="USS65" s="41"/>
      <c r="UST65" s="41"/>
      <c r="USU65" s="41"/>
      <c r="USV65" s="41"/>
      <c r="USW65" s="41"/>
      <c r="USX65" s="41"/>
      <c r="USY65" s="41"/>
      <c r="USZ65" s="41"/>
      <c r="UTA65" s="41"/>
      <c r="UTB65" s="41"/>
      <c r="UTC65" s="41"/>
      <c r="UTD65" s="41"/>
      <c r="UTE65" s="41"/>
      <c r="UTF65" s="41"/>
      <c r="UTG65" s="41"/>
      <c r="UTH65" s="41"/>
      <c r="UTI65" s="41"/>
      <c r="UTJ65" s="41"/>
      <c r="UTK65" s="41"/>
      <c r="UTL65" s="41"/>
      <c r="UTM65" s="41"/>
      <c r="UTN65" s="41"/>
      <c r="UTO65" s="41"/>
      <c r="UTP65" s="41"/>
      <c r="UTQ65" s="41"/>
      <c r="UTR65" s="41"/>
      <c r="UTS65" s="41"/>
      <c r="UTT65" s="41"/>
      <c r="UTU65" s="41"/>
      <c r="UTV65" s="41"/>
      <c r="UTW65" s="41"/>
      <c r="UTX65" s="41"/>
      <c r="UTY65" s="41"/>
      <c r="UTZ65" s="41"/>
      <c r="UUA65" s="41"/>
      <c r="UUB65" s="41"/>
      <c r="UUC65" s="41"/>
      <c r="UUD65" s="41"/>
      <c r="UUE65" s="41"/>
      <c r="UUF65" s="41"/>
      <c r="UUG65" s="41"/>
      <c r="UUH65" s="41"/>
      <c r="UUI65" s="41"/>
      <c r="UUJ65" s="41"/>
      <c r="UUK65" s="41"/>
      <c r="UUL65" s="41"/>
      <c r="UUM65" s="41"/>
      <c r="UUN65" s="41"/>
      <c r="UUO65" s="41"/>
      <c r="UUP65" s="41"/>
      <c r="UUQ65" s="41"/>
      <c r="UUR65" s="41"/>
      <c r="UUS65" s="41"/>
      <c r="UUT65" s="41"/>
      <c r="UUU65" s="41"/>
      <c r="UUV65" s="41"/>
      <c r="UUW65" s="41"/>
      <c r="UUX65" s="41"/>
      <c r="UUY65" s="41"/>
      <c r="UUZ65" s="41"/>
      <c r="UVA65" s="41"/>
      <c r="UVB65" s="41"/>
      <c r="UVC65" s="41"/>
      <c r="UVD65" s="41"/>
      <c r="UVE65" s="41"/>
      <c r="UVF65" s="41"/>
      <c r="UVG65" s="41"/>
      <c r="UVH65" s="41"/>
      <c r="UVI65" s="41"/>
      <c r="UVJ65" s="41"/>
      <c r="UVK65" s="41"/>
      <c r="UVL65" s="41"/>
      <c r="UVM65" s="41"/>
      <c r="UVN65" s="41"/>
      <c r="UVO65" s="41"/>
      <c r="UVP65" s="41"/>
      <c r="UVQ65" s="41"/>
      <c r="UVR65" s="41"/>
      <c r="UVS65" s="41"/>
      <c r="UVT65" s="41"/>
      <c r="UVU65" s="41"/>
      <c r="UVV65" s="41"/>
      <c r="UVW65" s="41"/>
      <c r="UVX65" s="41"/>
      <c r="UVY65" s="41"/>
      <c r="UVZ65" s="41"/>
      <c r="UWA65" s="41"/>
      <c r="UWB65" s="41"/>
      <c r="UWC65" s="41"/>
      <c r="UWD65" s="41"/>
      <c r="UWE65" s="41"/>
      <c r="UWF65" s="41"/>
      <c r="UWG65" s="41"/>
      <c r="UWH65" s="41"/>
      <c r="UWI65" s="41"/>
      <c r="UWJ65" s="41"/>
      <c r="UWK65" s="41"/>
      <c r="UWL65" s="41"/>
      <c r="UWM65" s="41"/>
      <c r="UWN65" s="41"/>
      <c r="UWO65" s="41"/>
      <c r="UWP65" s="41"/>
      <c r="UWQ65" s="41"/>
      <c r="UWR65" s="41"/>
      <c r="UWS65" s="41"/>
      <c r="UWT65" s="41"/>
      <c r="UWU65" s="41"/>
      <c r="UWV65" s="41"/>
      <c r="UWW65" s="41"/>
      <c r="UWX65" s="41"/>
      <c r="UWY65" s="41"/>
      <c r="UWZ65" s="41"/>
      <c r="UXA65" s="41"/>
      <c r="UXB65" s="41"/>
      <c r="UXC65" s="41"/>
      <c r="UXD65" s="41"/>
      <c r="UXE65" s="41"/>
      <c r="UXF65" s="41"/>
      <c r="UXG65" s="41"/>
      <c r="UXH65" s="41"/>
      <c r="UXI65" s="41"/>
      <c r="UXJ65" s="41"/>
      <c r="UXK65" s="41"/>
      <c r="UXL65" s="41"/>
      <c r="UXM65" s="41"/>
      <c r="UXN65" s="41"/>
      <c r="UXO65" s="41"/>
      <c r="UXP65" s="41"/>
      <c r="UXQ65" s="41"/>
      <c r="UXR65" s="41"/>
      <c r="UXS65" s="41"/>
      <c r="UXT65" s="41"/>
      <c r="UXU65" s="41"/>
      <c r="UXV65" s="41"/>
      <c r="UXW65" s="41"/>
      <c r="UXX65" s="41"/>
      <c r="UXY65" s="41"/>
      <c r="UXZ65" s="41"/>
      <c r="UYA65" s="41"/>
      <c r="UYB65" s="41"/>
      <c r="UYC65" s="41"/>
      <c r="UYD65" s="41"/>
      <c r="UYE65" s="41"/>
      <c r="UYF65" s="41"/>
      <c r="UYG65" s="41"/>
      <c r="UYH65" s="41"/>
      <c r="UYI65" s="41"/>
      <c r="UYJ65" s="41"/>
      <c r="UYK65" s="41"/>
      <c r="UYL65" s="41"/>
      <c r="UYM65" s="41"/>
      <c r="UYN65" s="41"/>
      <c r="UYO65" s="41"/>
      <c r="UYP65" s="41"/>
      <c r="UYQ65" s="41"/>
      <c r="UYR65" s="41"/>
      <c r="UYS65" s="41"/>
      <c r="UYT65" s="41"/>
      <c r="UYU65" s="41"/>
      <c r="UYV65" s="41"/>
      <c r="UYW65" s="41"/>
      <c r="UYX65" s="41"/>
      <c r="UYY65" s="41"/>
      <c r="UYZ65" s="41"/>
      <c r="UZA65" s="41"/>
      <c r="UZB65" s="41"/>
      <c r="UZC65" s="41"/>
      <c r="UZD65" s="41"/>
      <c r="UZE65" s="41"/>
      <c r="UZF65" s="41"/>
      <c r="UZG65" s="41"/>
      <c r="UZH65" s="41"/>
      <c r="UZI65" s="41"/>
      <c r="UZJ65" s="41"/>
      <c r="UZK65" s="41"/>
      <c r="UZL65" s="41"/>
      <c r="UZM65" s="41"/>
      <c r="UZN65" s="41"/>
      <c r="UZO65" s="41"/>
      <c r="UZP65" s="41"/>
      <c r="UZQ65" s="41"/>
      <c r="UZR65" s="41"/>
      <c r="UZS65" s="41"/>
      <c r="UZT65" s="41"/>
      <c r="UZU65" s="41"/>
      <c r="UZV65" s="41"/>
      <c r="UZW65" s="41"/>
      <c r="UZX65" s="41"/>
      <c r="UZY65" s="41"/>
      <c r="UZZ65" s="41"/>
      <c r="VAA65" s="41"/>
      <c r="VAB65" s="41"/>
      <c r="VAC65" s="41"/>
      <c r="VAD65" s="41"/>
      <c r="VAE65" s="41"/>
      <c r="VAF65" s="41"/>
      <c r="VAG65" s="41"/>
      <c r="VAH65" s="41"/>
      <c r="VAI65" s="41"/>
      <c r="VAJ65" s="41"/>
      <c r="VAK65" s="41"/>
      <c r="VAL65" s="41"/>
      <c r="VAM65" s="41"/>
      <c r="VAN65" s="41"/>
      <c r="VAO65" s="41"/>
      <c r="VAP65" s="41"/>
      <c r="VAQ65" s="41"/>
      <c r="VAR65" s="41"/>
      <c r="VAS65" s="41"/>
      <c r="VAT65" s="41"/>
      <c r="VAU65" s="41"/>
      <c r="VAV65" s="41"/>
      <c r="VAW65" s="41"/>
      <c r="VAX65" s="41"/>
      <c r="VAY65" s="41"/>
      <c r="VAZ65" s="41"/>
      <c r="VBA65" s="41"/>
      <c r="VBB65" s="41"/>
      <c r="VBC65" s="41"/>
      <c r="VBD65" s="41"/>
      <c r="VBE65" s="41"/>
      <c r="VBF65" s="41"/>
      <c r="VBG65" s="41"/>
      <c r="VBH65" s="41"/>
      <c r="VBI65" s="41"/>
      <c r="VBJ65" s="41"/>
      <c r="VBK65" s="41"/>
      <c r="VBL65" s="41"/>
      <c r="VBM65" s="41"/>
      <c r="VBN65" s="41"/>
      <c r="VBO65" s="41"/>
      <c r="VBP65" s="41"/>
      <c r="VBQ65" s="41"/>
      <c r="VBR65" s="41"/>
      <c r="VBS65" s="41"/>
      <c r="VBT65" s="41"/>
      <c r="VBU65" s="41"/>
      <c r="VBV65" s="41"/>
      <c r="VBW65" s="41"/>
      <c r="VBX65" s="41"/>
      <c r="VBY65" s="41"/>
      <c r="VBZ65" s="41"/>
      <c r="VCA65" s="41"/>
      <c r="VCB65" s="41"/>
      <c r="VCC65" s="41"/>
      <c r="VCD65" s="41"/>
      <c r="VCE65" s="41"/>
      <c r="VCF65" s="41"/>
      <c r="VCG65" s="41"/>
      <c r="VCH65" s="41"/>
      <c r="VCI65" s="41"/>
      <c r="VCJ65" s="41"/>
      <c r="VCK65" s="41"/>
      <c r="VCL65" s="41"/>
      <c r="VCM65" s="41"/>
      <c r="VCN65" s="41"/>
      <c r="VCO65" s="41"/>
      <c r="VCP65" s="41"/>
      <c r="VCQ65" s="41"/>
      <c r="VCR65" s="41"/>
      <c r="VCS65" s="41"/>
      <c r="VCT65" s="41"/>
      <c r="VCU65" s="41"/>
      <c r="VCV65" s="41"/>
      <c r="VCW65" s="41"/>
      <c r="VCX65" s="41"/>
      <c r="VCY65" s="41"/>
      <c r="VCZ65" s="41"/>
      <c r="VDA65" s="41"/>
      <c r="VDB65" s="41"/>
      <c r="VDC65" s="41"/>
      <c r="VDD65" s="41"/>
      <c r="VDE65" s="41"/>
      <c r="VDF65" s="41"/>
      <c r="VDG65" s="41"/>
      <c r="VDH65" s="41"/>
      <c r="VDI65" s="41"/>
      <c r="VDJ65" s="41"/>
      <c r="VDK65" s="41"/>
      <c r="VDL65" s="41"/>
      <c r="VDM65" s="41"/>
      <c r="VDN65" s="41"/>
      <c r="VDO65" s="41"/>
      <c r="VDP65" s="41"/>
      <c r="VDQ65" s="41"/>
      <c r="VDR65" s="41"/>
      <c r="VDS65" s="41"/>
      <c r="VDT65" s="41"/>
      <c r="VDU65" s="41"/>
      <c r="VDV65" s="41"/>
      <c r="VDW65" s="41"/>
      <c r="VDX65" s="41"/>
      <c r="VDY65" s="41"/>
      <c r="VDZ65" s="41"/>
      <c r="VEA65" s="41"/>
      <c r="VEB65" s="41"/>
      <c r="VEC65" s="41"/>
      <c r="VED65" s="41"/>
      <c r="VEE65" s="41"/>
      <c r="VEF65" s="41"/>
      <c r="VEG65" s="41"/>
      <c r="VEH65" s="41"/>
      <c r="VEI65" s="41"/>
      <c r="VEJ65" s="41"/>
      <c r="VEK65" s="41"/>
      <c r="VEL65" s="41"/>
      <c r="VEM65" s="41"/>
      <c r="VEN65" s="41"/>
      <c r="VEO65" s="41"/>
      <c r="VEP65" s="41"/>
      <c r="VEQ65" s="41"/>
      <c r="VER65" s="41"/>
      <c r="VES65" s="41"/>
      <c r="VET65" s="41"/>
      <c r="VEU65" s="41"/>
      <c r="VEV65" s="41"/>
      <c r="VEW65" s="41"/>
      <c r="VEX65" s="41"/>
      <c r="VEY65" s="41"/>
      <c r="VEZ65" s="41"/>
      <c r="VFA65" s="41"/>
      <c r="VFB65" s="41"/>
      <c r="VFC65" s="41"/>
      <c r="VFD65" s="41"/>
      <c r="VFE65" s="41"/>
      <c r="VFF65" s="41"/>
      <c r="VFG65" s="41"/>
      <c r="VFH65" s="41"/>
      <c r="VFI65" s="41"/>
      <c r="VFJ65" s="41"/>
      <c r="VFK65" s="41"/>
      <c r="VFL65" s="41"/>
      <c r="VFM65" s="41"/>
      <c r="VFN65" s="41"/>
      <c r="VFO65" s="41"/>
      <c r="VFP65" s="41"/>
      <c r="VFQ65" s="41"/>
      <c r="VFR65" s="41"/>
      <c r="VFS65" s="41"/>
      <c r="VFT65" s="41"/>
      <c r="VFU65" s="41"/>
      <c r="VFV65" s="41"/>
      <c r="VFW65" s="41"/>
      <c r="VFX65" s="41"/>
      <c r="VFY65" s="41"/>
      <c r="VFZ65" s="41"/>
      <c r="VGA65" s="41"/>
      <c r="VGB65" s="41"/>
      <c r="VGC65" s="41"/>
      <c r="VGD65" s="41"/>
      <c r="VGE65" s="41"/>
      <c r="VGF65" s="41"/>
      <c r="VGG65" s="41"/>
      <c r="VGH65" s="41"/>
      <c r="VGI65" s="41"/>
      <c r="VGJ65" s="41"/>
      <c r="VGK65" s="41"/>
      <c r="VGL65" s="41"/>
      <c r="VGM65" s="41"/>
      <c r="VGN65" s="41"/>
      <c r="VGO65" s="41"/>
      <c r="VGP65" s="41"/>
      <c r="VGQ65" s="41"/>
      <c r="VGR65" s="41"/>
      <c r="VGS65" s="41"/>
      <c r="VGT65" s="41"/>
      <c r="VGU65" s="41"/>
      <c r="VGV65" s="41"/>
      <c r="VGW65" s="41"/>
      <c r="VGX65" s="41"/>
      <c r="VGY65" s="41"/>
      <c r="VGZ65" s="41"/>
      <c r="VHA65" s="41"/>
      <c r="VHB65" s="41"/>
      <c r="VHC65" s="41"/>
      <c r="VHD65" s="41"/>
      <c r="VHE65" s="41"/>
      <c r="VHF65" s="41"/>
      <c r="VHG65" s="41"/>
      <c r="VHH65" s="41"/>
      <c r="VHI65" s="41"/>
      <c r="VHJ65" s="41"/>
      <c r="VHK65" s="41"/>
      <c r="VHL65" s="41"/>
      <c r="VHM65" s="41"/>
      <c r="VHN65" s="41"/>
      <c r="VHO65" s="41"/>
      <c r="VHP65" s="41"/>
      <c r="VHQ65" s="41"/>
      <c r="VHR65" s="41"/>
      <c r="VHS65" s="41"/>
      <c r="VHT65" s="41"/>
      <c r="VHU65" s="41"/>
      <c r="VHV65" s="41"/>
      <c r="VHW65" s="41"/>
      <c r="VHX65" s="41"/>
      <c r="VHY65" s="41"/>
      <c r="VHZ65" s="41"/>
      <c r="VIA65" s="41"/>
      <c r="VIB65" s="41"/>
      <c r="VIC65" s="41"/>
      <c r="VID65" s="41"/>
      <c r="VIE65" s="41"/>
      <c r="VIF65" s="41"/>
      <c r="VIG65" s="41"/>
      <c r="VIH65" s="41"/>
      <c r="VII65" s="41"/>
      <c r="VIJ65" s="41"/>
      <c r="VIK65" s="41"/>
      <c r="VIL65" s="41"/>
      <c r="VIM65" s="41"/>
      <c r="VIN65" s="41"/>
      <c r="VIO65" s="41"/>
      <c r="VIP65" s="41"/>
      <c r="VIQ65" s="41"/>
      <c r="VIR65" s="41"/>
      <c r="VIS65" s="41"/>
      <c r="VIT65" s="41"/>
      <c r="VIU65" s="41"/>
      <c r="VIV65" s="41"/>
      <c r="VIW65" s="41"/>
      <c r="VIX65" s="41"/>
      <c r="VIY65" s="41"/>
      <c r="VIZ65" s="41"/>
      <c r="VJA65" s="41"/>
      <c r="VJB65" s="41"/>
      <c r="VJC65" s="41"/>
      <c r="VJD65" s="41"/>
      <c r="VJE65" s="41"/>
      <c r="VJF65" s="41"/>
      <c r="VJG65" s="41"/>
      <c r="VJH65" s="41"/>
      <c r="VJI65" s="41"/>
      <c r="VJJ65" s="41"/>
      <c r="VJK65" s="41"/>
      <c r="VJL65" s="41"/>
      <c r="VJM65" s="41"/>
      <c r="VJN65" s="41"/>
      <c r="VJO65" s="41"/>
      <c r="VJP65" s="41"/>
      <c r="VJQ65" s="41"/>
      <c r="VJR65" s="41"/>
      <c r="VJS65" s="41"/>
      <c r="VJT65" s="41"/>
      <c r="VJU65" s="41"/>
      <c r="VJV65" s="41"/>
      <c r="VJW65" s="41"/>
      <c r="VJX65" s="41"/>
      <c r="VJY65" s="41"/>
      <c r="VJZ65" s="41"/>
      <c r="VKA65" s="41"/>
      <c r="VKB65" s="41"/>
      <c r="VKC65" s="41"/>
      <c r="VKD65" s="41"/>
      <c r="VKE65" s="41"/>
      <c r="VKF65" s="41"/>
      <c r="VKG65" s="41"/>
      <c r="VKH65" s="41"/>
      <c r="VKI65" s="41"/>
      <c r="VKJ65" s="41"/>
      <c r="VKK65" s="41"/>
      <c r="VKL65" s="41"/>
      <c r="VKM65" s="41"/>
      <c r="VKN65" s="41"/>
      <c r="VKO65" s="41"/>
      <c r="VKP65" s="41"/>
      <c r="VKQ65" s="41"/>
      <c r="VKR65" s="41"/>
      <c r="VKS65" s="41"/>
      <c r="VKT65" s="41"/>
      <c r="VKU65" s="41"/>
      <c r="VKV65" s="41"/>
      <c r="VKW65" s="41"/>
      <c r="VKX65" s="41"/>
      <c r="VKY65" s="41"/>
      <c r="VKZ65" s="41"/>
      <c r="VLA65" s="41"/>
      <c r="VLB65" s="41"/>
      <c r="VLC65" s="41"/>
      <c r="VLD65" s="41"/>
      <c r="VLE65" s="41"/>
      <c r="VLF65" s="41"/>
      <c r="VLG65" s="41"/>
      <c r="VLH65" s="41"/>
      <c r="VLI65" s="41"/>
      <c r="VLJ65" s="41"/>
      <c r="VLK65" s="41"/>
      <c r="VLL65" s="41"/>
      <c r="VLM65" s="41"/>
      <c r="VLN65" s="41"/>
      <c r="VLO65" s="41"/>
      <c r="VLP65" s="41"/>
      <c r="VLQ65" s="41"/>
      <c r="VLR65" s="41"/>
      <c r="VLS65" s="41"/>
      <c r="VLT65" s="41"/>
      <c r="VLU65" s="41"/>
      <c r="VLV65" s="41"/>
      <c r="VLW65" s="41"/>
      <c r="VLX65" s="41"/>
      <c r="VLY65" s="41"/>
      <c r="VLZ65" s="41"/>
      <c r="VMA65" s="41"/>
      <c r="VMB65" s="41"/>
      <c r="VMC65" s="41"/>
      <c r="VMD65" s="41"/>
      <c r="VME65" s="41"/>
      <c r="VMF65" s="41"/>
      <c r="VMG65" s="41"/>
      <c r="VMH65" s="41"/>
      <c r="VMI65" s="41"/>
      <c r="VMJ65" s="41"/>
      <c r="VMK65" s="41"/>
      <c r="VML65" s="41"/>
      <c r="VMM65" s="41"/>
      <c r="VMN65" s="41"/>
      <c r="VMO65" s="41"/>
      <c r="VMP65" s="41"/>
      <c r="VMQ65" s="41"/>
      <c r="VMR65" s="41"/>
      <c r="VMS65" s="41"/>
      <c r="VMT65" s="41"/>
      <c r="VMU65" s="41"/>
      <c r="VMV65" s="41"/>
      <c r="VMW65" s="41"/>
      <c r="VMX65" s="41"/>
      <c r="VMY65" s="41"/>
      <c r="VMZ65" s="41"/>
      <c r="VNA65" s="41"/>
      <c r="VNB65" s="41"/>
      <c r="VNC65" s="41"/>
      <c r="VND65" s="41"/>
      <c r="VNE65" s="41"/>
      <c r="VNF65" s="41"/>
      <c r="VNG65" s="41"/>
      <c r="VNH65" s="41"/>
      <c r="VNI65" s="41"/>
      <c r="VNJ65" s="41"/>
      <c r="VNK65" s="41"/>
      <c r="VNL65" s="41"/>
      <c r="VNM65" s="41"/>
      <c r="VNN65" s="41"/>
      <c r="VNO65" s="41"/>
      <c r="VNP65" s="41"/>
      <c r="VNQ65" s="41"/>
      <c r="VNR65" s="41"/>
      <c r="VNS65" s="41"/>
      <c r="VNT65" s="41"/>
      <c r="VNU65" s="41"/>
      <c r="VNV65" s="41"/>
      <c r="VNW65" s="41"/>
      <c r="VNX65" s="41"/>
      <c r="VNY65" s="41"/>
      <c r="VNZ65" s="41"/>
      <c r="VOA65" s="41"/>
      <c r="VOB65" s="41"/>
      <c r="VOC65" s="41"/>
      <c r="VOD65" s="41"/>
      <c r="VOE65" s="41"/>
      <c r="VOF65" s="41"/>
      <c r="VOG65" s="41"/>
      <c r="VOH65" s="41"/>
      <c r="VOI65" s="41"/>
      <c r="VOJ65" s="41"/>
      <c r="VOK65" s="41"/>
      <c r="VOL65" s="41"/>
      <c r="VOM65" s="41"/>
      <c r="VON65" s="41"/>
      <c r="VOO65" s="41"/>
      <c r="VOP65" s="41"/>
      <c r="VOQ65" s="41"/>
      <c r="VOR65" s="41"/>
      <c r="VOS65" s="41"/>
      <c r="VOT65" s="41"/>
      <c r="VOU65" s="41"/>
      <c r="VOV65" s="41"/>
      <c r="VOW65" s="41"/>
      <c r="VOX65" s="41"/>
      <c r="VOY65" s="41"/>
      <c r="VOZ65" s="41"/>
      <c r="VPA65" s="41"/>
      <c r="VPB65" s="41"/>
      <c r="VPC65" s="41"/>
      <c r="VPD65" s="41"/>
      <c r="VPE65" s="41"/>
      <c r="VPF65" s="41"/>
      <c r="VPG65" s="41"/>
      <c r="VPH65" s="41"/>
      <c r="VPI65" s="41"/>
      <c r="VPJ65" s="41"/>
      <c r="VPK65" s="41"/>
      <c r="VPL65" s="41"/>
      <c r="VPM65" s="41"/>
      <c r="VPN65" s="41"/>
      <c r="VPO65" s="41"/>
      <c r="VPP65" s="41"/>
      <c r="VPQ65" s="41"/>
      <c r="VPR65" s="41"/>
      <c r="VPS65" s="41"/>
      <c r="VPT65" s="41"/>
      <c r="VPU65" s="41"/>
      <c r="VPV65" s="41"/>
      <c r="VPW65" s="41"/>
      <c r="VPX65" s="41"/>
      <c r="VPY65" s="41"/>
      <c r="VPZ65" s="41"/>
      <c r="VQA65" s="41"/>
      <c r="VQB65" s="41"/>
      <c r="VQC65" s="41"/>
      <c r="VQD65" s="41"/>
      <c r="VQE65" s="41"/>
      <c r="VQF65" s="41"/>
      <c r="VQG65" s="41"/>
      <c r="VQH65" s="41"/>
      <c r="VQI65" s="41"/>
      <c r="VQJ65" s="41"/>
      <c r="VQK65" s="41"/>
      <c r="VQL65" s="41"/>
      <c r="VQM65" s="41"/>
      <c r="VQN65" s="41"/>
      <c r="VQO65" s="41"/>
      <c r="VQP65" s="41"/>
      <c r="VQQ65" s="41"/>
      <c r="VQR65" s="41"/>
      <c r="VQS65" s="41"/>
      <c r="VQT65" s="41"/>
      <c r="VQU65" s="41"/>
      <c r="VQV65" s="41"/>
      <c r="VQW65" s="41"/>
      <c r="VQX65" s="41"/>
      <c r="VQY65" s="41"/>
      <c r="VQZ65" s="41"/>
      <c r="VRA65" s="41"/>
      <c r="VRB65" s="41"/>
      <c r="VRC65" s="41"/>
      <c r="VRD65" s="41"/>
      <c r="VRE65" s="41"/>
      <c r="VRF65" s="41"/>
      <c r="VRG65" s="41"/>
      <c r="VRH65" s="41"/>
      <c r="VRI65" s="41"/>
      <c r="VRJ65" s="41"/>
      <c r="VRK65" s="41"/>
      <c r="VRL65" s="41"/>
      <c r="VRM65" s="41"/>
      <c r="VRN65" s="41"/>
      <c r="VRO65" s="41"/>
      <c r="VRP65" s="41"/>
      <c r="VRQ65" s="41"/>
      <c r="VRR65" s="41"/>
      <c r="VRS65" s="41"/>
      <c r="VRT65" s="41"/>
      <c r="VRU65" s="41"/>
      <c r="VRV65" s="41"/>
      <c r="VRW65" s="41"/>
      <c r="VRX65" s="41"/>
      <c r="VRY65" s="41"/>
      <c r="VRZ65" s="41"/>
      <c r="VSA65" s="41"/>
      <c r="VSB65" s="41"/>
      <c r="VSC65" s="41"/>
      <c r="VSD65" s="41"/>
      <c r="VSE65" s="41"/>
      <c r="VSF65" s="41"/>
      <c r="VSG65" s="41"/>
      <c r="VSH65" s="41"/>
      <c r="VSI65" s="41"/>
      <c r="VSJ65" s="41"/>
      <c r="VSK65" s="41"/>
      <c r="VSL65" s="41"/>
      <c r="VSM65" s="41"/>
      <c r="VSN65" s="41"/>
      <c r="VSO65" s="41"/>
      <c r="VSP65" s="41"/>
      <c r="VSQ65" s="41"/>
      <c r="VSR65" s="41"/>
      <c r="VSS65" s="41"/>
      <c r="VST65" s="41"/>
      <c r="VSU65" s="41"/>
      <c r="VSV65" s="41"/>
      <c r="VSW65" s="41"/>
      <c r="VSX65" s="41"/>
      <c r="VSY65" s="41"/>
      <c r="VSZ65" s="41"/>
      <c r="VTA65" s="41"/>
      <c r="VTB65" s="41"/>
      <c r="VTC65" s="41"/>
      <c r="VTD65" s="41"/>
      <c r="VTE65" s="41"/>
      <c r="VTF65" s="41"/>
      <c r="VTG65" s="41"/>
      <c r="VTH65" s="41"/>
      <c r="VTI65" s="41"/>
      <c r="VTJ65" s="41"/>
      <c r="VTK65" s="41"/>
      <c r="VTL65" s="41"/>
      <c r="VTM65" s="41"/>
      <c r="VTN65" s="41"/>
      <c r="VTO65" s="41"/>
      <c r="VTP65" s="41"/>
      <c r="VTQ65" s="41"/>
      <c r="VTR65" s="41"/>
      <c r="VTS65" s="41"/>
      <c r="VTT65" s="41"/>
      <c r="VTU65" s="41"/>
      <c r="VTV65" s="41"/>
      <c r="VTW65" s="41"/>
      <c r="VTX65" s="41"/>
      <c r="VTY65" s="41"/>
      <c r="VTZ65" s="41"/>
      <c r="VUA65" s="41"/>
      <c r="VUB65" s="41"/>
      <c r="VUC65" s="41"/>
      <c r="VUD65" s="41"/>
      <c r="VUE65" s="41"/>
      <c r="VUF65" s="41"/>
      <c r="VUG65" s="41"/>
      <c r="VUH65" s="41"/>
      <c r="VUI65" s="41"/>
      <c r="VUJ65" s="41"/>
      <c r="VUK65" s="41"/>
      <c r="VUL65" s="41"/>
      <c r="VUM65" s="41"/>
      <c r="VUN65" s="41"/>
      <c r="VUO65" s="41"/>
      <c r="VUP65" s="41"/>
      <c r="VUQ65" s="41"/>
      <c r="VUR65" s="41"/>
      <c r="VUS65" s="41"/>
      <c r="VUT65" s="41"/>
      <c r="VUU65" s="41"/>
      <c r="VUV65" s="41"/>
      <c r="VUW65" s="41"/>
      <c r="VUX65" s="41"/>
      <c r="VUY65" s="41"/>
      <c r="VUZ65" s="41"/>
      <c r="VVA65" s="41"/>
      <c r="VVB65" s="41"/>
      <c r="VVC65" s="41"/>
      <c r="VVD65" s="41"/>
      <c r="VVE65" s="41"/>
      <c r="VVF65" s="41"/>
      <c r="VVG65" s="41"/>
      <c r="VVH65" s="41"/>
      <c r="VVI65" s="41"/>
      <c r="VVJ65" s="41"/>
      <c r="VVK65" s="41"/>
      <c r="VVL65" s="41"/>
      <c r="VVM65" s="41"/>
      <c r="VVN65" s="41"/>
      <c r="VVO65" s="41"/>
      <c r="VVP65" s="41"/>
      <c r="VVQ65" s="41"/>
      <c r="VVR65" s="41"/>
      <c r="VVS65" s="41"/>
      <c r="VVT65" s="41"/>
      <c r="VVU65" s="41"/>
      <c r="VVV65" s="41"/>
      <c r="VVW65" s="41"/>
      <c r="VVX65" s="41"/>
      <c r="VVY65" s="41"/>
      <c r="VVZ65" s="41"/>
      <c r="VWA65" s="41"/>
      <c r="VWB65" s="41"/>
      <c r="VWC65" s="41"/>
      <c r="VWD65" s="41"/>
      <c r="VWE65" s="41"/>
      <c r="VWF65" s="41"/>
      <c r="VWG65" s="41"/>
      <c r="VWH65" s="41"/>
      <c r="VWI65" s="41"/>
      <c r="VWJ65" s="41"/>
      <c r="VWK65" s="41"/>
      <c r="VWL65" s="41"/>
      <c r="VWM65" s="41"/>
      <c r="VWN65" s="41"/>
      <c r="VWO65" s="41"/>
      <c r="VWP65" s="41"/>
      <c r="VWQ65" s="41"/>
      <c r="VWR65" s="41"/>
      <c r="VWS65" s="41"/>
      <c r="VWT65" s="41"/>
      <c r="VWU65" s="41"/>
      <c r="VWV65" s="41"/>
      <c r="VWW65" s="41"/>
      <c r="VWX65" s="41"/>
      <c r="VWY65" s="41"/>
      <c r="VWZ65" s="41"/>
      <c r="VXA65" s="41"/>
      <c r="VXB65" s="41"/>
      <c r="VXC65" s="41"/>
      <c r="VXD65" s="41"/>
      <c r="VXE65" s="41"/>
      <c r="VXF65" s="41"/>
      <c r="VXG65" s="41"/>
      <c r="VXH65" s="41"/>
      <c r="VXI65" s="41"/>
      <c r="VXJ65" s="41"/>
      <c r="VXK65" s="41"/>
      <c r="VXL65" s="41"/>
      <c r="VXM65" s="41"/>
      <c r="VXN65" s="41"/>
      <c r="VXO65" s="41"/>
      <c r="VXP65" s="41"/>
      <c r="VXQ65" s="41"/>
      <c r="VXR65" s="41"/>
      <c r="VXS65" s="41"/>
      <c r="VXT65" s="41"/>
      <c r="VXU65" s="41"/>
      <c r="VXV65" s="41"/>
      <c r="VXW65" s="41"/>
      <c r="VXX65" s="41"/>
      <c r="VXY65" s="41"/>
      <c r="VXZ65" s="41"/>
      <c r="VYA65" s="41"/>
      <c r="VYB65" s="41"/>
      <c r="VYC65" s="41"/>
      <c r="VYD65" s="41"/>
      <c r="VYE65" s="41"/>
      <c r="VYF65" s="41"/>
      <c r="VYG65" s="41"/>
      <c r="VYH65" s="41"/>
      <c r="VYI65" s="41"/>
      <c r="VYJ65" s="41"/>
      <c r="VYK65" s="41"/>
      <c r="VYL65" s="41"/>
      <c r="VYM65" s="41"/>
      <c r="VYN65" s="41"/>
      <c r="VYO65" s="41"/>
      <c r="VYP65" s="41"/>
      <c r="VYQ65" s="41"/>
      <c r="VYR65" s="41"/>
      <c r="VYS65" s="41"/>
      <c r="VYT65" s="41"/>
      <c r="VYU65" s="41"/>
      <c r="VYV65" s="41"/>
      <c r="VYW65" s="41"/>
      <c r="VYX65" s="41"/>
      <c r="VYY65" s="41"/>
      <c r="VYZ65" s="41"/>
      <c r="VZA65" s="41"/>
      <c r="VZB65" s="41"/>
      <c r="VZC65" s="41"/>
      <c r="VZD65" s="41"/>
      <c r="VZE65" s="41"/>
      <c r="VZF65" s="41"/>
      <c r="VZG65" s="41"/>
      <c r="VZH65" s="41"/>
      <c r="VZI65" s="41"/>
      <c r="VZJ65" s="41"/>
      <c r="VZK65" s="41"/>
      <c r="VZL65" s="41"/>
      <c r="VZM65" s="41"/>
      <c r="VZN65" s="41"/>
      <c r="VZO65" s="41"/>
      <c r="VZP65" s="41"/>
      <c r="VZQ65" s="41"/>
      <c r="VZR65" s="41"/>
      <c r="VZS65" s="41"/>
      <c r="VZT65" s="41"/>
      <c r="VZU65" s="41"/>
      <c r="VZV65" s="41"/>
      <c r="VZW65" s="41"/>
      <c r="VZX65" s="41"/>
      <c r="VZY65" s="41"/>
      <c r="VZZ65" s="41"/>
      <c r="WAA65" s="41"/>
      <c r="WAB65" s="41"/>
      <c r="WAC65" s="41"/>
      <c r="WAD65" s="41"/>
      <c r="WAE65" s="41"/>
      <c r="WAF65" s="41"/>
      <c r="WAG65" s="41"/>
      <c r="WAH65" s="41"/>
      <c r="WAI65" s="41"/>
      <c r="WAJ65" s="41"/>
      <c r="WAK65" s="41"/>
      <c r="WAL65" s="41"/>
      <c r="WAM65" s="41"/>
      <c r="WAN65" s="41"/>
      <c r="WAO65" s="41"/>
      <c r="WAP65" s="41"/>
      <c r="WAQ65" s="41"/>
      <c r="WAR65" s="41"/>
      <c r="WAS65" s="41"/>
      <c r="WAT65" s="41"/>
      <c r="WAU65" s="41"/>
      <c r="WAV65" s="41"/>
      <c r="WAW65" s="41"/>
      <c r="WAX65" s="41"/>
      <c r="WAY65" s="41"/>
      <c r="WAZ65" s="41"/>
      <c r="WBA65" s="41"/>
      <c r="WBB65" s="41"/>
      <c r="WBC65" s="41"/>
      <c r="WBD65" s="41"/>
      <c r="WBE65" s="41"/>
      <c r="WBF65" s="41"/>
      <c r="WBG65" s="41"/>
      <c r="WBH65" s="41"/>
      <c r="WBI65" s="41"/>
      <c r="WBJ65" s="41"/>
      <c r="WBK65" s="41"/>
      <c r="WBL65" s="41"/>
      <c r="WBM65" s="41"/>
      <c r="WBN65" s="41"/>
      <c r="WBO65" s="41"/>
      <c r="WBP65" s="41"/>
      <c r="WBQ65" s="41"/>
      <c r="WBR65" s="41"/>
      <c r="WBS65" s="41"/>
      <c r="WBT65" s="41"/>
      <c r="WBU65" s="41"/>
      <c r="WBV65" s="41"/>
      <c r="WBW65" s="41"/>
      <c r="WBX65" s="41"/>
      <c r="WBY65" s="41"/>
      <c r="WBZ65" s="41"/>
      <c r="WCA65" s="41"/>
      <c r="WCB65" s="41"/>
      <c r="WCC65" s="41"/>
      <c r="WCD65" s="41"/>
      <c r="WCE65" s="41"/>
      <c r="WCF65" s="41"/>
      <c r="WCG65" s="41"/>
      <c r="WCH65" s="41"/>
      <c r="WCI65" s="41"/>
      <c r="WCJ65" s="41"/>
      <c r="WCK65" s="41"/>
      <c r="WCL65" s="41"/>
      <c r="WCM65" s="41"/>
      <c r="WCN65" s="41"/>
      <c r="WCO65" s="41"/>
      <c r="WCP65" s="41"/>
      <c r="WCQ65" s="41"/>
      <c r="WCR65" s="41"/>
      <c r="WCS65" s="41"/>
      <c r="WCT65" s="41"/>
      <c r="WCU65" s="41"/>
      <c r="WCV65" s="41"/>
      <c r="WCW65" s="41"/>
      <c r="WCX65" s="41"/>
      <c r="WCY65" s="41"/>
      <c r="WCZ65" s="41"/>
      <c r="WDA65" s="41"/>
      <c r="WDB65" s="41"/>
      <c r="WDC65" s="41"/>
      <c r="WDD65" s="41"/>
      <c r="WDE65" s="41"/>
      <c r="WDF65" s="41"/>
      <c r="WDG65" s="41"/>
      <c r="WDH65" s="41"/>
      <c r="WDI65" s="41"/>
      <c r="WDJ65" s="41"/>
      <c r="WDK65" s="41"/>
      <c r="WDL65" s="41"/>
      <c r="WDM65" s="41"/>
      <c r="WDN65" s="41"/>
      <c r="WDO65" s="41"/>
      <c r="WDP65" s="41"/>
      <c r="WDQ65" s="41"/>
      <c r="WDR65" s="41"/>
      <c r="WDS65" s="41"/>
      <c r="WDT65" s="41"/>
      <c r="WDU65" s="41"/>
      <c r="WDV65" s="41"/>
      <c r="WDW65" s="41"/>
      <c r="WDX65" s="41"/>
      <c r="WDY65" s="41"/>
      <c r="WDZ65" s="41"/>
      <c r="WEA65" s="41"/>
      <c r="WEB65" s="41"/>
      <c r="WEC65" s="41"/>
      <c r="WED65" s="41"/>
      <c r="WEE65" s="41"/>
      <c r="WEF65" s="41"/>
      <c r="WEG65" s="41"/>
      <c r="WEH65" s="41"/>
      <c r="WEI65" s="41"/>
      <c r="WEJ65" s="41"/>
      <c r="WEK65" s="41"/>
      <c r="WEL65" s="41"/>
      <c r="WEM65" s="41"/>
      <c r="WEN65" s="41"/>
      <c r="WEO65" s="41"/>
      <c r="WEP65" s="41"/>
      <c r="WEQ65" s="41"/>
      <c r="WER65" s="41"/>
      <c r="WES65" s="41"/>
      <c r="WET65" s="41"/>
      <c r="WEU65" s="41"/>
      <c r="WEV65" s="41"/>
      <c r="WEW65" s="41"/>
      <c r="WEX65" s="41"/>
      <c r="WEY65" s="41"/>
      <c r="WEZ65" s="41"/>
      <c r="WFA65" s="41"/>
      <c r="WFB65" s="41"/>
      <c r="WFC65" s="41"/>
      <c r="WFD65" s="41"/>
      <c r="WFE65" s="41"/>
      <c r="WFF65" s="41"/>
      <c r="WFG65" s="41"/>
      <c r="WFH65" s="41"/>
      <c r="WFI65" s="41"/>
      <c r="WFJ65" s="41"/>
      <c r="WFK65" s="41"/>
      <c r="WFL65" s="41"/>
      <c r="WFM65" s="41"/>
      <c r="WFN65" s="41"/>
      <c r="WFO65" s="41"/>
      <c r="WFP65" s="41"/>
      <c r="WFQ65" s="41"/>
      <c r="WFR65" s="41"/>
      <c r="WFS65" s="41"/>
      <c r="WFT65" s="41"/>
      <c r="WFU65" s="41"/>
      <c r="WFV65" s="41"/>
      <c r="WFW65" s="41"/>
      <c r="WFX65" s="41"/>
      <c r="WFY65" s="41"/>
      <c r="WFZ65" s="41"/>
      <c r="WGA65" s="41"/>
      <c r="WGB65" s="41"/>
      <c r="WGC65" s="41"/>
      <c r="WGD65" s="41"/>
      <c r="WGE65" s="41"/>
      <c r="WGF65" s="41"/>
      <c r="WGG65" s="41"/>
      <c r="WGH65" s="41"/>
      <c r="WGI65" s="41"/>
      <c r="WGJ65" s="41"/>
      <c r="WGK65" s="41"/>
      <c r="WGL65" s="41"/>
      <c r="WGM65" s="41"/>
      <c r="WGN65" s="41"/>
      <c r="WGO65" s="41"/>
      <c r="WGP65" s="41"/>
      <c r="WGQ65" s="41"/>
      <c r="WGR65" s="41"/>
      <c r="WGS65" s="41"/>
      <c r="WGT65" s="41"/>
      <c r="WGU65" s="41"/>
      <c r="WGV65" s="41"/>
      <c r="WGW65" s="41"/>
      <c r="WGX65" s="41"/>
      <c r="WGY65" s="41"/>
      <c r="WGZ65" s="41"/>
      <c r="WHA65" s="41"/>
      <c r="WHB65" s="41"/>
      <c r="WHC65" s="41"/>
      <c r="WHD65" s="41"/>
      <c r="WHE65" s="41"/>
      <c r="WHF65" s="41"/>
      <c r="WHG65" s="41"/>
      <c r="WHH65" s="41"/>
      <c r="WHI65" s="41"/>
      <c r="WHJ65" s="41"/>
      <c r="WHK65" s="41"/>
      <c r="WHL65" s="41"/>
      <c r="WHM65" s="41"/>
      <c r="WHN65" s="41"/>
      <c r="WHO65" s="41"/>
      <c r="WHP65" s="41"/>
      <c r="WHQ65" s="41"/>
      <c r="WHR65" s="41"/>
      <c r="WHS65" s="41"/>
      <c r="WHT65" s="41"/>
      <c r="WHU65" s="41"/>
      <c r="WHV65" s="41"/>
      <c r="WHW65" s="41"/>
      <c r="WHX65" s="41"/>
      <c r="WHY65" s="41"/>
      <c r="WHZ65" s="41"/>
      <c r="WIA65" s="41"/>
      <c r="WIB65" s="41"/>
      <c r="WIC65" s="41"/>
      <c r="WID65" s="41"/>
      <c r="WIE65" s="41"/>
      <c r="WIF65" s="41"/>
      <c r="WIG65" s="41"/>
      <c r="WIH65" s="41"/>
      <c r="WII65" s="41"/>
      <c r="WIJ65" s="41"/>
      <c r="WIK65" s="41"/>
      <c r="WIL65" s="41"/>
      <c r="WIM65" s="41"/>
      <c r="WIN65" s="41"/>
      <c r="WIO65" s="41"/>
      <c r="WIP65" s="41"/>
      <c r="WIQ65" s="41"/>
      <c r="WIR65" s="41"/>
      <c r="WIS65" s="41"/>
      <c r="WIT65" s="41"/>
      <c r="WIU65" s="41"/>
      <c r="WIV65" s="41"/>
      <c r="WIW65" s="41"/>
      <c r="WIX65" s="41"/>
      <c r="WIY65" s="41"/>
      <c r="WIZ65" s="41"/>
      <c r="WJA65" s="41"/>
      <c r="WJB65" s="41"/>
      <c r="WJC65" s="41"/>
      <c r="WJD65" s="41"/>
      <c r="WJE65" s="41"/>
      <c r="WJF65" s="41"/>
      <c r="WJG65" s="41"/>
      <c r="WJH65" s="41"/>
      <c r="WJI65" s="41"/>
      <c r="WJJ65" s="41"/>
      <c r="WJK65" s="41"/>
      <c r="WJL65" s="41"/>
      <c r="WJM65" s="41"/>
      <c r="WJN65" s="41"/>
      <c r="WJO65" s="41"/>
      <c r="WJP65" s="41"/>
      <c r="WJQ65" s="41"/>
      <c r="WJR65" s="41"/>
      <c r="WJS65" s="41"/>
      <c r="WJT65" s="41"/>
      <c r="WJU65" s="41"/>
      <c r="WJV65" s="41"/>
      <c r="WJW65" s="41"/>
      <c r="WJX65" s="41"/>
      <c r="WJY65" s="41"/>
      <c r="WJZ65" s="41"/>
      <c r="WKA65" s="41"/>
      <c r="WKB65" s="41"/>
      <c r="WKC65" s="41"/>
      <c r="WKD65" s="41"/>
      <c r="WKE65" s="41"/>
      <c r="WKF65" s="41"/>
      <c r="WKG65" s="41"/>
      <c r="WKH65" s="41"/>
      <c r="WKI65" s="41"/>
      <c r="WKJ65" s="41"/>
      <c r="WKK65" s="41"/>
      <c r="WKL65" s="41"/>
      <c r="WKM65" s="41"/>
      <c r="WKN65" s="41"/>
      <c r="WKO65" s="41"/>
      <c r="WKP65" s="41"/>
      <c r="WKQ65" s="41"/>
      <c r="WKR65" s="41"/>
      <c r="WKS65" s="41"/>
      <c r="WKT65" s="41"/>
      <c r="WKU65" s="41"/>
      <c r="WKV65" s="41"/>
      <c r="WKW65" s="41"/>
      <c r="WKX65" s="41"/>
      <c r="WKY65" s="41"/>
      <c r="WKZ65" s="41"/>
      <c r="WLA65" s="41"/>
      <c r="WLB65" s="41"/>
      <c r="WLC65" s="41"/>
      <c r="WLD65" s="41"/>
      <c r="WLE65" s="41"/>
      <c r="WLF65" s="41"/>
      <c r="WLG65" s="41"/>
      <c r="WLH65" s="41"/>
      <c r="WLI65" s="41"/>
      <c r="WLJ65" s="41"/>
      <c r="WLK65" s="41"/>
      <c r="WLL65" s="41"/>
      <c r="WLM65" s="41"/>
      <c r="WLN65" s="41"/>
      <c r="WLO65" s="41"/>
      <c r="WLP65" s="41"/>
      <c r="WLQ65" s="41"/>
      <c r="WLR65" s="41"/>
      <c r="WLS65" s="41"/>
      <c r="WLT65" s="41"/>
      <c r="WLU65" s="41"/>
      <c r="WLV65" s="41"/>
      <c r="WLW65" s="41"/>
      <c r="WLX65" s="41"/>
      <c r="WLY65" s="41"/>
      <c r="WLZ65" s="41"/>
      <c r="WMA65" s="41"/>
      <c r="WMB65" s="41"/>
      <c r="WMC65" s="41"/>
      <c r="WMD65" s="41"/>
      <c r="WME65" s="41"/>
      <c r="WMF65" s="41"/>
      <c r="WMG65" s="41"/>
      <c r="WMH65" s="41"/>
      <c r="WMI65" s="41"/>
      <c r="WMJ65" s="41"/>
      <c r="WMK65" s="41"/>
      <c r="WML65" s="41"/>
      <c r="WMM65" s="41"/>
      <c r="WMN65" s="41"/>
      <c r="WMO65" s="41"/>
      <c r="WMP65" s="41"/>
      <c r="WMQ65" s="41"/>
      <c r="WMR65" s="41"/>
      <c r="WMS65" s="41"/>
      <c r="WMT65" s="41"/>
      <c r="WMU65" s="41"/>
      <c r="WMV65" s="41"/>
      <c r="WMW65" s="41"/>
      <c r="WMX65" s="41"/>
      <c r="WMY65" s="41"/>
      <c r="WMZ65" s="41"/>
      <c r="WNA65" s="41"/>
      <c r="WNB65" s="41"/>
      <c r="WNC65" s="41"/>
      <c r="WND65" s="41"/>
      <c r="WNE65" s="41"/>
      <c r="WNF65" s="41"/>
      <c r="WNG65" s="41"/>
      <c r="WNH65" s="41"/>
      <c r="WNI65" s="41"/>
      <c r="WNJ65" s="41"/>
      <c r="WNK65" s="41"/>
      <c r="WNL65" s="41"/>
      <c r="WNM65" s="41"/>
      <c r="WNN65" s="41"/>
      <c r="WNO65" s="41"/>
      <c r="WNP65" s="41"/>
      <c r="WNQ65" s="41"/>
      <c r="WNR65" s="41"/>
      <c r="WNS65" s="41"/>
      <c r="WNT65" s="41"/>
      <c r="WNU65" s="41"/>
      <c r="WNV65" s="41"/>
      <c r="WNW65" s="41"/>
      <c r="WNX65" s="41"/>
      <c r="WNY65" s="41"/>
      <c r="WNZ65" s="41"/>
      <c r="WOA65" s="41"/>
      <c r="WOB65" s="41"/>
      <c r="WOC65" s="41"/>
      <c r="WOD65" s="41"/>
      <c r="WOE65" s="41"/>
      <c r="WOF65" s="41"/>
      <c r="WOG65" s="41"/>
      <c r="WOH65" s="41"/>
      <c r="WOI65" s="41"/>
      <c r="WOJ65" s="41"/>
      <c r="WOK65" s="41"/>
      <c r="WOL65" s="41"/>
      <c r="WOM65" s="41"/>
      <c r="WON65" s="41"/>
      <c r="WOO65" s="41"/>
      <c r="WOP65" s="41"/>
      <c r="WOQ65" s="41"/>
      <c r="WOR65" s="41"/>
      <c r="WOS65" s="41"/>
      <c r="WOT65" s="41"/>
      <c r="WOU65" s="41"/>
      <c r="WOV65" s="41"/>
      <c r="WOW65" s="41"/>
      <c r="WOX65" s="41"/>
      <c r="WOY65" s="41"/>
      <c r="WOZ65" s="41"/>
      <c r="WPA65" s="41"/>
      <c r="WPB65" s="41"/>
      <c r="WPC65" s="41"/>
      <c r="WPD65" s="41"/>
      <c r="WPE65" s="41"/>
      <c r="WPF65" s="41"/>
      <c r="WPG65" s="41"/>
      <c r="WPH65" s="41"/>
      <c r="WPI65" s="41"/>
      <c r="WPJ65" s="41"/>
      <c r="WPK65" s="41"/>
      <c r="WPL65" s="41"/>
      <c r="WPM65" s="41"/>
      <c r="WPN65" s="41"/>
      <c r="WPO65" s="41"/>
      <c r="WPP65" s="41"/>
      <c r="WPQ65" s="41"/>
      <c r="WPR65" s="41"/>
      <c r="WPS65" s="41"/>
      <c r="WPT65" s="41"/>
      <c r="WPU65" s="41"/>
      <c r="WPV65" s="41"/>
      <c r="WPW65" s="41"/>
      <c r="WPX65" s="41"/>
      <c r="WPY65" s="41"/>
      <c r="WPZ65" s="41"/>
      <c r="WQA65" s="41"/>
      <c r="WQB65" s="41"/>
      <c r="WQC65" s="41"/>
      <c r="WQD65" s="41"/>
      <c r="WQE65" s="41"/>
      <c r="WQF65" s="41"/>
      <c r="WQG65" s="41"/>
      <c r="WQH65" s="41"/>
      <c r="WQI65" s="41"/>
      <c r="WQJ65" s="41"/>
      <c r="WQK65" s="41"/>
      <c r="WQL65" s="41"/>
      <c r="WQM65" s="41"/>
      <c r="WQN65" s="41"/>
      <c r="WQO65" s="41"/>
      <c r="WQP65" s="41"/>
      <c r="WQQ65" s="41"/>
      <c r="WQR65" s="41"/>
      <c r="WQS65" s="41"/>
      <c r="WQT65" s="41"/>
      <c r="WQU65" s="41"/>
      <c r="WQV65" s="41"/>
      <c r="WQW65" s="41"/>
      <c r="WQX65" s="41"/>
      <c r="WQY65" s="41"/>
      <c r="WQZ65" s="41"/>
      <c r="WRA65" s="41"/>
      <c r="WRB65" s="41"/>
      <c r="WRC65" s="41"/>
      <c r="WRD65" s="41"/>
      <c r="WRE65" s="41"/>
      <c r="WRF65" s="41"/>
      <c r="WRG65" s="41"/>
      <c r="WRH65" s="41"/>
      <c r="WRI65" s="41"/>
      <c r="WRJ65" s="41"/>
      <c r="WRK65" s="41"/>
      <c r="WRL65" s="41"/>
      <c r="WRM65" s="41"/>
      <c r="WRN65" s="41"/>
      <c r="WRO65" s="41"/>
      <c r="WRP65" s="41"/>
      <c r="WRQ65" s="41"/>
      <c r="WRR65" s="41"/>
      <c r="WRS65" s="41"/>
      <c r="WRT65" s="41"/>
      <c r="WRU65" s="41"/>
      <c r="WRV65" s="41"/>
      <c r="WRW65" s="41"/>
      <c r="WRX65" s="41"/>
      <c r="WRY65" s="41"/>
      <c r="WRZ65" s="41"/>
      <c r="WSA65" s="41"/>
      <c r="WSB65" s="41"/>
      <c r="WSC65" s="41"/>
      <c r="WSD65" s="41"/>
      <c r="WSE65" s="41"/>
      <c r="WSF65" s="41"/>
      <c r="WSG65" s="41"/>
      <c r="WSH65" s="41"/>
      <c r="WSI65" s="41"/>
      <c r="WSJ65" s="41"/>
      <c r="WSK65" s="41"/>
      <c r="WSL65" s="41"/>
      <c r="WSM65" s="41"/>
      <c r="WSN65" s="41"/>
      <c r="WSO65" s="41"/>
      <c r="WSP65" s="41"/>
      <c r="WSQ65" s="41"/>
      <c r="WSR65" s="41"/>
      <c r="WSS65" s="41"/>
      <c r="WST65" s="41"/>
      <c r="WSU65" s="41"/>
      <c r="WSV65" s="41"/>
      <c r="WSW65" s="41"/>
      <c r="WSX65" s="41"/>
      <c r="WSY65" s="41"/>
      <c r="WSZ65" s="41"/>
      <c r="WTA65" s="41"/>
      <c r="WTB65" s="41"/>
      <c r="WTC65" s="41"/>
      <c r="WTD65" s="41"/>
      <c r="WTE65" s="41"/>
      <c r="WTF65" s="41"/>
      <c r="WTG65" s="41"/>
      <c r="WTH65" s="41"/>
      <c r="WTI65" s="41"/>
      <c r="WTJ65" s="41"/>
      <c r="WTK65" s="41"/>
      <c r="WTL65" s="41"/>
      <c r="WTM65" s="41"/>
      <c r="WTN65" s="41"/>
      <c r="WTO65" s="41"/>
      <c r="WTP65" s="41"/>
      <c r="WTQ65" s="41"/>
      <c r="WTR65" s="41"/>
      <c r="WTS65" s="41"/>
      <c r="WTT65" s="41"/>
      <c r="WTU65" s="41"/>
      <c r="WTV65" s="41"/>
      <c r="WTW65" s="41"/>
      <c r="WTX65" s="41"/>
      <c r="WTY65" s="41"/>
      <c r="WTZ65" s="41"/>
      <c r="WUA65" s="41"/>
      <c r="WUB65" s="41"/>
      <c r="WUC65" s="41"/>
      <c r="WUD65" s="41"/>
      <c r="WUE65" s="41"/>
      <c r="WUF65" s="41"/>
      <c r="WUG65" s="41"/>
      <c r="WUH65" s="41"/>
      <c r="WUI65" s="41"/>
      <c r="WUJ65" s="41"/>
      <c r="WUK65" s="41"/>
      <c r="WUL65" s="41"/>
      <c r="WUM65" s="41"/>
      <c r="WUN65" s="41"/>
      <c r="WUO65" s="41"/>
      <c r="WUP65" s="41"/>
      <c r="WUQ65" s="41"/>
      <c r="WUR65" s="41"/>
      <c r="WUS65" s="41"/>
      <c r="WUT65" s="41"/>
      <c r="WUU65" s="41"/>
      <c r="WUV65" s="41"/>
      <c r="WUW65" s="41"/>
      <c r="WUX65" s="41"/>
      <c r="WUY65" s="41"/>
      <c r="WUZ65" s="41"/>
      <c r="WVA65" s="41"/>
      <c r="WVB65" s="41"/>
      <c r="WVC65" s="41"/>
      <c r="WVD65" s="41"/>
      <c r="WVE65" s="41"/>
      <c r="WVF65" s="41"/>
      <c r="WVG65" s="41"/>
      <c r="WVH65" s="41"/>
      <c r="WVI65" s="41"/>
      <c r="WVJ65" s="41"/>
      <c r="WVK65" s="41"/>
      <c r="WVL65" s="41"/>
      <c r="WVM65" s="41"/>
      <c r="WVN65" s="41"/>
      <c r="WVO65" s="41"/>
      <c r="WVP65" s="41"/>
      <c r="WVQ65" s="41"/>
      <c r="WVR65" s="41"/>
      <c r="WVS65" s="41"/>
      <c r="WVT65" s="41"/>
      <c r="WVU65" s="41"/>
      <c r="WVV65" s="41"/>
      <c r="WVW65" s="41"/>
      <c r="WVX65" s="41"/>
      <c r="WVY65" s="41"/>
      <c r="WVZ65" s="41"/>
      <c r="WWA65" s="41"/>
      <c r="WWB65" s="41"/>
      <c r="WWC65" s="41"/>
      <c r="WWD65" s="41"/>
      <c r="WWE65" s="41"/>
      <c r="WWF65" s="41"/>
      <c r="WWG65" s="41"/>
      <c r="WWH65" s="41"/>
      <c r="WWI65" s="41"/>
      <c r="WWJ65" s="41"/>
      <c r="WWK65" s="41"/>
      <c r="WWL65" s="41"/>
      <c r="WWM65" s="41"/>
      <c r="WWN65" s="41"/>
      <c r="WWO65" s="41"/>
      <c r="WWP65" s="41"/>
      <c r="WWQ65" s="41"/>
      <c r="WWR65" s="41"/>
      <c r="WWS65" s="41"/>
      <c r="WWT65" s="41"/>
      <c r="WWU65" s="41"/>
      <c r="WWV65" s="41"/>
      <c r="WWW65" s="41"/>
      <c r="WWX65" s="41"/>
      <c r="WWY65" s="41"/>
      <c r="WWZ65" s="41"/>
      <c r="WXA65" s="41"/>
      <c r="WXB65" s="41"/>
      <c r="WXC65" s="41"/>
      <c r="WXD65" s="41"/>
      <c r="WXE65" s="41"/>
      <c r="WXF65" s="41"/>
      <c r="WXG65" s="41"/>
      <c r="WXH65" s="41"/>
      <c r="WXI65" s="41"/>
      <c r="WXJ65" s="41"/>
      <c r="WXK65" s="41"/>
      <c r="WXL65" s="41"/>
      <c r="WXM65" s="41"/>
      <c r="WXN65" s="41"/>
      <c r="WXO65" s="41"/>
      <c r="WXP65" s="41"/>
      <c r="WXQ65" s="41"/>
      <c r="WXR65" s="41"/>
      <c r="WXS65" s="41"/>
      <c r="WXT65" s="41"/>
      <c r="WXU65" s="41"/>
      <c r="WXV65" s="41"/>
      <c r="WXW65" s="41"/>
      <c r="WXX65" s="41"/>
      <c r="WXY65" s="41"/>
      <c r="WXZ65" s="41"/>
      <c r="WYA65" s="41"/>
      <c r="WYB65" s="41"/>
      <c r="WYC65" s="41"/>
      <c r="WYD65" s="41"/>
      <c r="WYE65" s="41"/>
      <c r="WYF65" s="41"/>
      <c r="WYG65" s="41"/>
      <c r="WYH65" s="41"/>
      <c r="WYI65" s="41"/>
      <c r="WYJ65" s="41"/>
      <c r="WYK65" s="41"/>
      <c r="WYL65" s="41"/>
      <c r="WYM65" s="41"/>
      <c r="WYN65" s="41"/>
      <c r="WYO65" s="41"/>
      <c r="WYP65" s="41"/>
      <c r="WYQ65" s="41"/>
      <c r="WYR65" s="41"/>
      <c r="WYS65" s="41"/>
      <c r="WYT65" s="41"/>
      <c r="WYU65" s="41"/>
      <c r="WYV65" s="41"/>
      <c r="WYW65" s="41"/>
      <c r="WYX65" s="41"/>
      <c r="WYY65" s="41"/>
      <c r="WYZ65" s="41"/>
      <c r="WZA65" s="41"/>
      <c r="WZB65" s="41"/>
      <c r="WZC65" s="41"/>
      <c r="WZD65" s="41"/>
      <c r="WZE65" s="41"/>
      <c r="WZF65" s="41"/>
      <c r="WZG65" s="41"/>
      <c r="WZH65" s="41"/>
      <c r="WZI65" s="41"/>
      <c r="WZJ65" s="41"/>
      <c r="WZK65" s="41"/>
      <c r="WZL65" s="41"/>
      <c r="WZM65" s="41"/>
      <c r="WZN65" s="41"/>
      <c r="WZO65" s="41"/>
      <c r="WZP65" s="41"/>
      <c r="WZQ65" s="41"/>
      <c r="WZR65" s="41"/>
      <c r="WZS65" s="41"/>
      <c r="WZT65" s="41"/>
      <c r="WZU65" s="41"/>
      <c r="WZV65" s="41"/>
      <c r="WZW65" s="41"/>
      <c r="WZX65" s="41"/>
      <c r="WZY65" s="41"/>
      <c r="WZZ65" s="41"/>
      <c r="XAA65" s="41"/>
      <c r="XAB65" s="41"/>
      <c r="XAC65" s="41"/>
      <c r="XAD65" s="41"/>
      <c r="XAE65" s="41"/>
      <c r="XAF65" s="41"/>
      <c r="XAG65" s="41"/>
      <c r="XAH65" s="41"/>
      <c r="XAI65" s="41"/>
      <c r="XAJ65" s="41"/>
      <c r="XAK65" s="41"/>
      <c r="XAL65" s="41"/>
      <c r="XAM65" s="41"/>
      <c r="XAN65" s="41"/>
      <c r="XAO65" s="41"/>
      <c r="XAP65" s="41"/>
      <c r="XAQ65" s="41"/>
      <c r="XAR65" s="41"/>
      <c r="XAS65" s="41"/>
      <c r="XAT65" s="41"/>
      <c r="XAU65" s="41"/>
      <c r="XAV65" s="41"/>
      <c r="XAW65" s="41"/>
      <c r="XAX65" s="41"/>
      <c r="XAY65" s="41"/>
      <c r="XAZ65" s="41"/>
      <c r="XBA65" s="41"/>
      <c r="XBB65" s="41"/>
      <c r="XBC65" s="41"/>
      <c r="XBD65" s="41"/>
      <c r="XBE65" s="41"/>
      <c r="XBF65" s="41"/>
      <c r="XBG65" s="41"/>
      <c r="XBH65" s="41"/>
      <c r="XBI65" s="41"/>
      <c r="XBJ65" s="41"/>
      <c r="XBK65" s="41"/>
      <c r="XBL65" s="41"/>
      <c r="XBM65" s="41"/>
      <c r="XBN65" s="41"/>
      <c r="XBO65" s="41"/>
      <c r="XBP65" s="41"/>
      <c r="XBQ65" s="41"/>
      <c r="XBR65" s="41"/>
      <c r="XBS65" s="41"/>
      <c r="XBT65" s="41"/>
      <c r="XBU65" s="41"/>
      <c r="XBV65" s="41"/>
      <c r="XBW65" s="41"/>
      <c r="XBX65" s="41"/>
      <c r="XBY65" s="41"/>
      <c r="XBZ65" s="41"/>
      <c r="XCA65" s="41"/>
      <c r="XCB65" s="41"/>
      <c r="XCC65" s="41"/>
      <c r="XCD65" s="41"/>
      <c r="XCE65" s="41"/>
      <c r="XCF65" s="41"/>
      <c r="XCG65" s="41"/>
      <c r="XCH65" s="41"/>
      <c r="XCI65" s="41"/>
      <c r="XCJ65" s="41"/>
      <c r="XCK65" s="41"/>
      <c r="XCL65" s="41"/>
      <c r="XCM65" s="41"/>
      <c r="XCN65" s="41"/>
      <c r="XCO65" s="41"/>
      <c r="XCP65" s="41"/>
      <c r="XCQ65" s="41"/>
      <c r="XCR65" s="41"/>
      <c r="XCS65" s="41"/>
      <c r="XCT65" s="41"/>
      <c r="XCU65" s="41"/>
      <c r="XCV65" s="41"/>
      <c r="XCW65" s="41"/>
      <c r="XCX65" s="41"/>
      <c r="XCY65" s="41"/>
      <c r="XCZ65" s="41"/>
      <c r="XDA65" s="41"/>
      <c r="XDB65" s="41"/>
      <c r="XDC65" s="41"/>
      <c r="XDD65" s="41"/>
      <c r="XDE65" s="41"/>
      <c r="XDF65" s="41"/>
      <c r="XDG65" s="41"/>
      <c r="XDH65" s="41"/>
      <c r="XDI65" s="41"/>
      <c r="XDJ65" s="41"/>
      <c r="XDK65" s="41"/>
      <c r="XDL65" s="41"/>
      <c r="XDM65" s="41"/>
      <c r="XDN65" s="41"/>
      <c r="XDO65" s="41"/>
      <c r="XDP65" s="41"/>
      <c r="XDQ65" s="41"/>
      <c r="XDR65" s="41"/>
      <c r="XDS65" s="41"/>
      <c r="XDT65" s="41"/>
      <c r="XDU65" s="41"/>
      <c r="XDV65" s="41"/>
      <c r="XDW65" s="41"/>
    </row>
    <row r="66" spans="1:16351" ht="15" customHeight="1" x14ac:dyDescent="0.35">
      <c r="A66" s="41"/>
      <c r="B66" s="34" t="s">
        <v>168</v>
      </c>
      <c r="C66" s="34"/>
      <c r="D66" s="34"/>
      <c r="E66" s="34"/>
      <c r="F66" s="34"/>
      <c r="G66" s="34"/>
      <c r="H66" s="34"/>
      <c r="I66" s="34"/>
      <c r="J66" s="34"/>
      <c r="K66" s="34"/>
      <c r="L66" s="34"/>
      <c r="M66" s="34"/>
      <c r="N66" s="34"/>
      <c r="O66" s="34"/>
      <c r="P66" s="34"/>
      <c r="Q66" s="34"/>
      <c r="R66" s="34"/>
      <c r="S66" s="34"/>
      <c r="T66" s="380"/>
      <c r="U66" s="380"/>
      <c r="V66" s="299"/>
      <c r="W66" s="231"/>
      <c r="X66" s="231"/>
      <c r="Y66" s="231"/>
      <c r="Z66" s="231"/>
      <c r="AB66" s="231"/>
      <c r="AC66" s="231"/>
      <c r="AD66" s="231"/>
      <c r="AE66" s="231"/>
      <c r="AF66" s="231"/>
      <c r="AG66" s="231"/>
      <c r="AH66" s="231"/>
      <c r="AI66" s="231"/>
      <c r="AK66" s="23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c r="BDS66" s="41"/>
      <c r="BDT66" s="41"/>
      <c r="BDU66" s="41"/>
      <c r="BDV66" s="41"/>
      <c r="BDW66" s="41"/>
      <c r="BDX66" s="41"/>
      <c r="BDY66" s="41"/>
      <c r="BDZ66" s="41"/>
      <c r="BEA66" s="41"/>
      <c r="BEB66" s="41"/>
      <c r="BEC66" s="41"/>
      <c r="BED66" s="41"/>
      <c r="BEE66" s="41"/>
      <c r="BEF66" s="41"/>
      <c r="BEG66" s="41"/>
      <c r="BEH66" s="41"/>
      <c r="BEI66" s="41"/>
      <c r="BEJ66" s="41"/>
      <c r="BEK66" s="41"/>
      <c r="BEL66" s="41"/>
      <c r="BEM66" s="41"/>
      <c r="BEN66" s="41"/>
      <c r="BEO66" s="41"/>
      <c r="BEP66" s="41"/>
      <c r="BEQ66" s="41"/>
      <c r="BER66" s="41"/>
      <c r="BES66" s="41"/>
      <c r="BET66" s="41"/>
      <c r="BEU66" s="41"/>
      <c r="BEV66" s="41"/>
      <c r="BEW66" s="41"/>
      <c r="BEX66" s="41"/>
      <c r="BEY66" s="41"/>
      <c r="BEZ66" s="41"/>
      <c r="BFA66" s="41"/>
      <c r="BFB66" s="41"/>
      <c r="BFC66" s="41"/>
      <c r="BFD66" s="41"/>
      <c r="BFE66" s="41"/>
      <c r="BFF66" s="41"/>
      <c r="BFG66" s="41"/>
      <c r="BFH66" s="41"/>
      <c r="BFI66" s="41"/>
      <c r="BFJ66" s="41"/>
      <c r="BFK66" s="41"/>
      <c r="BFL66" s="41"/>
      <c r="BFM66" s="41"/>
      <c r="BFN66" s="41"/>
      <c r="BFO66" s="41"/>
      <c r="BFP66" s="41"/>
      <c r="BFQ66" s="41"/>
      <c r="BFR66" s="41"/>
      <c r="BFS66" s="41"/>
      <c r="BFT66" s="41"/>
      <c r="BFU66" s="41"/>
      <c r="BFV66" s="41"/>
      <c r="BFW66" s="41"/>
      <c r="BFX66" s="41"/>
      <c r="BFY66" s="41"/>
      <c r="BFZ66" s="41"/>
      <c r="BGA66" s="41"/>
      <c r="BGB66" s="41"/>
      <c r="BGC66" s="41"/>
      <c r="BGD66" s="41"/>
      <c r="BGE66" s="41"/>
      <c r="BGF66" s="41"/>
      <c r="BGG66" s="41"/>
      <c r="BGH66" s="41"/>
      <c r="BGI66" s="41"/>
      <c r="BGJ66" s="41"/>
      <c r="BGK66" s="41"/>
      <c r="BGL66" s="41"/>
      <c r="BGM66" s="41"/>
      <c r="BGN66" s="41"/>
      <c r="BGO66" s="41"/>
      <c r="BGP66" s="41"/>
      <c r="BGQ66" s="41"/>
      <c r="BGR66" s="41"/>
      <c r="BGS66" s="41"/>
      <c r="BGT66" s="41"/>
      <c r="BGU66" s="41"/>
      <c r="BGV66" s="41"/>
      <c r="BGW66" s="41"/>
      <c r="BGX66" s="41"/>
      <c r="BGY66" s="41"/>
      <c r="BGZ66" s="41"/>
      <c r="BHA66" s="41"/>
      <c r="BHB66" s="41"/>
      <c r="BHC66" s="41"/>
      <c r="BHD66" s="41"/>
      <c r="BHE66" s="41"/>
      <c r="BHF66" s="41"/>
      <c r="BHG66" s="41"/>
      <c r="BHH66" s="41"/>
      <c r="BHI66" s="41"/>
      <c r="BHJ66" s="41"/>
      <c r="BHK66" s="41"/>
      <c r="BHL66" s="41"/>
      <c r="BHM66" s="41"/>
      <c r="BHN66" s="41"/>
      <c r="BHO66" s="41"/>
      <c r="BHP66" s="41"/>
      <c r="BHQ66" s="41"/>
      <c r="BHR66" s="41"/>
      <c r="BHS66" s="41"/>
      <c r="BHT66" s="41"/>
      <c r="BHU66" s="41"/>
      <c r="BHV66" s="41"/>
      <c r="BHW66" s="41"/>
      <c r="BHX66" s="41"/>
      <c r="BHY66" s="41"/>
      <c r="BHZ66" s="41"/>
      <c r="BIA66" s="41"/>
      <c r="BIB66" s="41"/>
      <c r="BIC66" s="41"/>
      <c r="BID66" s="41"/>
      <c r="BIE66" s="41"/>
      <c r="BIF66" s="41"/>
      <c r="BIG66" s="41"/>
      <c r="BIH66" s="41"/>
      <c r="BII66" s="41"/>
      <c r="BIJ66" s="41"/>
      <c r="BIK66" s="41"/>
      <c r="BIL66" s="41"/>
      <c r="BIM66" s="41"/>
      <c r="BIN66" s="41"/>
      <c r="BIO66" s="41"/>
      <c r="BIP66" s="41"/>
      <c r="BIQ66" s="41"/>
      <c r="BIR66" s="41"/>
      <c r="BIS66" s="41"/>
      <c r="BIT66" s="41"/>
      <c r="BIU66" s="41"/>
      <c r="BIV66" s="41"/>
      <c r="BIW66" s="41"/>
      <c r="BIX66" s="41"/>
      <c r="BIY66" s="41"/>
      <c r="BIZ66" s="41"/>
      <c r="BJA66" s="41"/>
      <c r="BJB66" s="41"/>
      <c r="BJC66" s="41"/>
      <c r="BJD66" s="41"/>
      <c r="BJE66" s="41"/>
      <c r="BJF66" s="41"/>
      <c r="BJG66" s="41"/>
      <c r="BJH66" s="41"/>
      <c r="BJI66" s="41"/>
      <c r="BJJ66" s="41"/>
      <c r="BJK66" s="41"/>
      <c r="BJL66" s="41"/>
      <c r="BJM66" s="41"/>
      <c r="BJN66" s="41"/>
      <c r="BJO66" s="41"/>
      <c r="BJP66" s="41"/>
      <c r="BJQ66" s="41"/>
      <c r="BJR66" s="41"/>
      <c r="BJS66" s="41"/>
      <c r="BJT66" s="41"/>
      <c r="BJU66" s="41"/>
      <c r="BJV66" s="41"/>
      <c r="BJW66" s="41"/>
      <c r="BJX66" s="41"/>
      <c r="BJY66" s="41"/>
      <c r="BJZ66" s="41"/>
      <c r="BKA66" s="41"/>
      <c r="BKB66" s="41"/>
      <c r="BKC66" s="41"/>
      <c r="BKD66" s="41"/>
      <c r="BKE66" s="41"/>
      <c r="BKF66" s="41"/>
      <c r="BKG66" s="41"/>
      <c r="BKH66" s="41"/>
      <c r="BKI66" s="41"/>
      <c r="BKJ66" s="41"/>
      <c r="BKK66" s="41"/>
      <c r="BKL66" s="41"/>
      <c r="BKM66" s="41"/>
      <c r="BKN66" s="41"/>
      <c r="BKO66" s="41"/>
      <c r="BKP66" s="41"/>
      <c r="BKQ66" s="41"/>
      <c r="BKR66" s="41"/>
      <c r="BKS66" s="41"/>
      <c r="BKT66" s="41"/>
      <c r="BKU66" s="41"/>
      <c r="BKV66" s="41"/>
      <c r="BKW66" s="41"/>
      <c r="BKX66" s="41"/>
      <c r="BKY66" s="41"/>
      <c r="BKZ66" s="41"/>
      <c r="BLA66" s="41"/>
      <c r="BLB66" s="41"/>
      <c r="BLC66" s="41"/>
      <c r="BLD66" s="41"/>
      <c r="BLE66" s="41"/>
      <c r="BLF66" s="41"/>
      <c r="BLG66" s="41"/>
      <c r="BLH66" s="41"/>
      <c r="BLI66" s="41"/>
      <c r="BLJ66" s="41"/>
      <c r="BLK66" s="41"/>
      <c r="BLL66" s="41"/>
      <c r="BLM66" s="41"/>
      <c r="BLN66" s="41"/>
      <c r="BLO66" s="41"/>
      <c r="BLP66" s="41"/>
      <c r="BLQ66" s="41"/>
      <c r="BLR66" s="41"/>
      <c r="BLS66" s="41"/>
      <c r="BLT66" s="41"/>
      <c r="BLU66" s="41"/>
      <c r="BLV66" s="41"/>
      <c r="BLW66" s="41"/>
      <c r="BLX66" s="41"/>
      <c r="BLY66" s="41"/>
      <c r="BLZ66" s="41"/>
      <c r="BMA66" s="41"/>
      <c r="BMB66" s="41"/>
      <c r="BMC66" s="41"/>
      <c r="BMD66" s="41"/>
      <c r="BME66" s="41"/>
      <c r="BMF66" s="41"/>
      <c r="BMG66" s="41"/>
      <c r="BMH66" s="41"/>
      <c r="BMI66" s="41"/>
      <c r="BMJ66" s="41"/>
      <c r="BMK66" s="41"/>
      <c r="BML66" s="41"/>
      <c r="BMM66" s="41"/>
      <c r="BMN66" s="41"/>
      <c r="BMO66" s="41"/>
      <c r="BMP66" s="41"/>
      <c r="BMQ66" s="41"/>
      <c r="BMR66" s="41"/>
      <c r="BMS66" s="41"/>
      <c r="BMT66" s="41"/>
      <c r="BMU66" s="41"/>
      <c r="BMV66" s="41"/>
      <c r="BMW66" s="41"/>
      <c r="BMX66" s="41"/>
      <c r="BMY66" s="41"/>
      <c r="BMZ66" s="41"/>
      <c r="BNA66" s="41"/>
      <c r="BNB66" s="41"/>
      <c r="BNC66" s="41"/>
      <c r="BND66" s="41"/>
      <c r="BNE66" s="41"/>
      <c r="BNF66" s="41"/>
      <c r="BNG66" s="41"/>
      <c r="BNH66" s="41"/>
      <c r="BNI66" s="41"/>
      <c r="BNJ66" s="41"/>
      <c r="BNK66" s="41"/>
      <c r="BNL66" s="41"/>
      <c r="BNM66" s="41"/>
      <c r="BNN66" s="41"/>
      <c r="BNO66" s="41"/>
      <c r="BNP66" s="41"/>
      <c r="BNQ66" s="41"/>
      <c r="BNR66" s="41"/>
      <c r="BNS66" s="41"/>
      <c r="BNT66" s="41"/>
      <c r="BNU66" s="41"/>
      <c r="BNV66" s="41"/>
      <c r="BNW66" s="41"/>
      <c r="BNX66" s="41"/>
      <c r="BNY66" s="41"/>
      <c r="BNZ66" s="41"/>
      <c r="BOA66" s="41"/>
      <c r="BOB66" s="41"/>
      <c r="BOC66" s="41"/>
      <c r="BOD66" s="41"/>
      <c r="BOE66" s="41"/>
      <c r="BOF66" s="41"/>
      <c r="BOG66" s="41"/>
      <c r="BOH66" s="41"/>
      <c r="BOI66" s="41"/>
      <c r="BOJ66" s="41"/>
      <c r="BOK66" s="41"/>
      <c r="BOL66" s="41"/>
      <c r="BOM66" s="41"/>
      <c r="BON66" s="41"/>
      <c r="BOO66" s="41"/>
      <c r="BOP66" s="41"/>
      <c r="BOQ66" s="41"/>
      <c r="BOR66" s="41"/>
      <c r="BOS66" s="41"/>
      <c r="BOT66" s="41"/>
      <c r="BOU66" s="41"/>
      <c r="BOV66" s="41"/>
      <c r="BOW66" s="41"/>
      <c r="BOX66" s="41"/>
      <c r="BOY66" s="41"/>
      <c r="BOZ66" s="41"/>
      <c r="BPA66" s="41"/>
      <c r="BPB66" s="41"/>
      <c r="BPC66" s="41"/>
      <c r="BPD66" s="41"/>
      <c r="BPE66" s="41"/>
      <c r="BPF66" s="41"/>
      <c r="BPG66" s="41"/>
      <c r="BPH66" s="41"/>
      <c r="BPI66" s="41"/>
      <c r="BPJ66" s="41"/>
      <c r="BPK66" s="41"/>
      <c r="BPL66" s="41"/>
      <c r="BPM66" s="41"/>
      <c r="BPN66" s="41"/>
      <c r="BPO66" s="41"/>
      <c r="BPP66" s="41"/>
      <c r="BPQ66" s="41"/>
      <c r="BPR66" s="41"/>
      <c r="BPS66" s="41"/>
      <c r="BPT66" s="41"/>
      <c r="BPU66" s="41"/>
      <c r="BPV66" s="41"/>
      <c r="BPW66" s="41"/>
      <c r="BPX66" s="41"/>
      <c r="BPY66" s="41"/>
      <c r="BPZ66" s="41"/>
      <c r="BQA66" s="41"/>
      <c r="BQB66" s="41"/>
      <c r="BQC66" s="41"/>
      <c r="BQD66" s="41"/>
      <c r="BQE66" s="41"/>
      <c r="BQF66" s="41"/>
      <c r="BQG66" s="41"/>
      <c r="BQH66" s="41"/>
      <c r="BQI66" s="41"/>
      <c r="BQJ66" s="41"/>
      <c r="BQK66" s="41"/>
      <c r="BQL66" s="41"/>
      <c r="BQM66" s="41"/>
      <c r="BQN66" s="41"/>
      <c r="BQO66" s="41"/>
      <c r="BQP66" s="41"/>
      <c r="BQQ66" s="41"/>
      <c r="BQR66" s="41"/>
      <c r="BQS66" s="41"/>
      <c r="BQT66" s="41"/>
      <c r="BQU66" s="41"/>
      <c r="BQV66" s="41"/>
      <c r="BQW66" s="41"/>
      <c r="BQX66" s="41"/>
      <c r="BQY66" s="41"/>
      <c r="BQZ66" s="41"/>
      <c r="BRA66" s="41"/>
      <c r="BRB66" s="41"/>
      <c r="BRC66" s="41"/>
      <c r="BRD66" s="41"/>
      <c r="BRE66" s="41"/>
      <c r="BRF66" s="41"/>
      <c r="BRG66" s="41"/>
      <c r="BRH66" s="41"/>
      <c r="BRI66" s="41"/>
      <c r="BRJ66" s="41"/>
      <c r="BRK66" s="41"/>
      <c r="BRL66" s="41"/>
      <c r="BRM66" s="41"/>
      <c r="BRN66" s="41"/>
      <c r="BRO66" s="41"/>
      <c r="BRP66" s="41"/>
      <c r="BRQ66" s="41"/>
      <c r="BRR66" s="41"/>
      <c r="BRS66" s="41"/>
      <c r="BRT66" s="41"/>
      <c r="BRU66" s="41"/>
      <c r="BRV66" s="41"/>
      <c r="BRW66" s="41"/>
      <c r="BRX66" s="41"/>
      <c r="BRY66" s="41"/>
      <c r="BRZ66" s="41"/>
      <c r="BSA66" s="41"/>
      <c r="BSB66" s="41"/>
      <c r="BSC66" s="41"/>
      <c r="BSD66" s="41"/>
      <c r="BSE66" s="41"/>
      <c r="BSF66" s="41"/>
      <c r="BSG66" s="41"/>
      <c r="BSH66" s="41"/>
      <c r="BSI66" s="41"/>
      <c r="BSJ66" s="41"/>
      <c r="BSK66" s="41"/>
      <c r="BSL66" s="41"/>
      <c r="BSM66" s="41"/>
      <c r="BSN66" s="41"/>
      <c r="BSO66" s="41"/>
      <c r="BSP66" s="41"/>
      <c r="BSQ66" s="41"/>
      <c r="BSR66" s="41"/>
      <c r="BSS66" s="41"/>
      <c r="BST66" s="41"/>
      <c r="BSU66" s="41"/>
      <c r="BSV66" s="41"/>
      <c r="BSW66" s="41"/>
      <c r="BSX66" s="41"/>
      <c r="BSY66" s="41"/>
      <c r="BSZ66" s="41"/>
      <c r="BTA66" s="41"/>
      <c r="BTB66" s="41"/>
      <c r="BTC66" s="41"/>
      <c r="BTD66" s="41"/>
      <c r="BTE66" s="41"/>
      <c r="BTF66" s="41"/>
      <c r="BTG66" s="41"/>
      <c r="BTH66" s="41"/>
      <c r="BTI66" s="41"/>
      <c r="BTJ66" s="41"/>
      <c r="BTK66" s="41"/>
      <c r="BTL66" s="41"/>
      <c r="BTM66" s="41"/>
      <c r="BTN66" s="41"/>
      <c r="BTO66" s="41"/>
      <c r="BTP66" s="41"/>
      <c r="BTQ66" s="41"/>
      <c r="BTR66" s="41"/>
      <c r="BTS66" s="41"/>
      <c r="BTT66" s="41"/>
      <c r="BTU66" s="41"/>
      <c r="BTV66" s="41"/>
      <c r="BTW66" s="41"/>
      <c r="BTX66" s="41"/>
      <c r="BTY66" s="41"/>
      <c r="BTZ66" s="41"/>
      <c r="BUA66" s="41"/>
      <c r="BUB66" s="41"/>
      <c r="BUC66" s="41"/>
      <c r="BUD66" s="41"/>
      <c r="BUE66" s="41"/>
      <c r="BUF66" s="41"/>
      <c r="BUG66" s="41"/>
      <c r="BUH66" s="41"/>
      <c r="BUI66" s="41"/>
      <c r="BUJ66" s="41"/>
      <c r="BUK66" s="41"/>
      <c r="BUL66" s="41"/>
      <c r="BUM66" s="41"/>
      <c r="BUN66" s="41"/>
      <c r="BUO66" s="41"/>
      <c r="BUP66" s="41"/>
      <c r="BUQ66" s="41"/>
      <c r="BUR66" s="41"/>
      <c r="BUS66" s="41"/>
      <c r="BUT66" s="41"/>
      <c r="BUU66" s="41"/>
      <c r="BUV66" s="41"/>
      <c r="BUW66" s="41"/>
      <c r="BUX66" s="41"/>
      <c r="BUY66" s="41"/>
      <c r="BUZ66" s="41"/>
      <c r="BVA66" s="41"/>
      <c r="BVB66" s="41"/>
      <c r="BVC66" s="41"/>
      <c r="BVD66" s="41"/>
      <c r="BVE66" s="41"/>
      <c r="BVF66" s="41"/>
      <c r="BVG66" s="41"/>
      <c r="BVH66" s="41"/>
      <c r="BVI66" s="41"/>
      <c r="BVJ66" s="41"/>
      <c r="BVK66" s="41"/>
      <c r="BVL66" s="41"/>
      <c r="BVM66" s="41"/>
      <c r="BVN66" s="41"/>
      <c r="BVO66" s="41"/>
      <c r="BVP66" s="41"/>
      <c r="BVQ66" s="41"/>
      <c r="BVR66" s="41"/>
      <c r="BVS66" s="41"/>
      <c r="BVT66" s="41"/>
      <c r="BVU66" s="41"/>
      <c r="BVV66" s="41"/>
      <c r="BVW66" s="41"/>
      <c r="BVX66" s="41"/>
      <c r="BVY66" s="41"/>
      <c r="BVZ66" s="41"/>
      <c r="BWA66" s="41"/>
      <c r="BWB66" s="41"/>
      <c r="BWC66" s="41"/>
      <c r="BWD66" s="41"/>
      <c r="BWE66" s="41"/>
      <c r="BWF66" s="41"/>
      <c r="BWG66" s="41"/>
      <c r="BWH66" s="41"/>
      <c r="BWI66" s="41"/>
      <c r="BWJ66" s="41"/>
      <c r="BWK66" s="41"/>
      <c r="BWL66" s="41"/>
      <c r="BWM66" s="41"/>
      <c r="BWN66" s="41"/>
      <c r="BWO66" s="41"/>
      <c r="BWP66" s="41"/>
      <c r="BWQ66" s="41"/>
      <c r="BWR66" s="41"/>
      <c r="BWS66" s="41"/>
      <c r="BWT66" s="41"/>
      <c r="BWU66" s="41"/>
      <c r="BWV66" s="41"/>
      <c r="BWW66" s="41"/>
      <c r="BWX66" s="41"/>
      <c r="BWY66" s="41"/>
      <c r="BWZ66" s="41"/>
      <c r="BXA66" s="41"/>
      <c r="BXB66" s="41"/>
      <c r="BXC66" s="41"/>
      <c r="BXD66" s="41"/>
      <c r="BXE66" s="41"/>
      <c r="BXF66" s="41"/>
      <c r="BXG66" s="41"/>
      <c r="BXH66" s="41"/>
      <c r="BXI66" s="41"/>
      <c r="BXJ66" s="41"/>
      <c r="BXK66" s="41"/>
      <c r="BXL66" s="41"/>
      <c r="BXM66" s="41"/>
      <c r="BXN66" s="41"/>
      <c r="BXO66" s="41"/>
      <c r="BXP66" s="41"/>
      <c r="BXQ66" s="41"/>
      <c r="BXR66" s="41"/>
      <c r="BXS66" s="41"/>
      <c r="BXT66" s="41"/>
      <c r="BXU66" s="41"/>
      <c r="BXV66" s="41"/>
      <c r="BXW66" s="41"/>
      <c r="BXX66" s="41"/>
      <c r="BXY66" s="41"/>
      <c r="BXZ66" s="41"/>
      <c r="BYA66" s="41"/>
      <c r="BYB66" s="41"/>
      <c r="BYC66" s="41"/>
      <c r="BYD66" s="41"/>
      <c r="BYE66" s="41"/>
      <c r="BYF66" s="41"/>
      <c r="BYG66" s="41"/>
      <c r="BYH66" s="41"/>
      <c r="BYI66" s="41"/>
      <c r="BYJ66" s="41"/>
      <c r="BYK66" s="41"/>
      <c r="BYL66" s="41"/>
      <c r="BYM66" s="41"/>
      <c r="BYN66" s="41"/>
      <c r="BYO66" s="41"/>
      <c r="BYP66" s="41"/>
      <c r="BYQ66" s="41"/>
      <c r="BYR66" s="41"/>
      <c r="BYS66" s="41"/>
      <c r="BYT66" s="41"/>
      <c r="BYU66" s="41"/>
      <c r="BYV66" s="41"/>
      <c r="BYW66" s="41"/>
      <c r="BYX66" s="41"/>
      <c r="BYY66" s="41"/>
      <c r="BYZ66" s="41"/>
      <c r="BZA66" s="41"/>
      <c r="BZB66" s="41"/>
      <c r="BZC66" s="41"/>
      <c r="BZD66" s="41"/>
      <c r="BZE66" s="41"/>
      <c r="BZF66" s="41"/>
      <c r="BZG66" s="41"/>
      <c r="BZH66" s="41"/>
      <c r="BZI66" s="41"/>
      <c r="BZJ66" s="41"/>
      <c r="BZK66" s="41"/>
      <c r="BZL66" s="41"/>
      <c r="BZM66" s="41"/>
      <c r="BZN66" s="41"/>
      <c r="BZO66" s="41"/>
      <c r="BZP66" s="41"/>
      <c r="BZQ66" s="41"/>
      <c r="BZR66" s="41"/>
      <c r="BZS66" s="41"/>
      <c r="BZT66" s="41"/>
      <c r="BZU66" s="41"/>
      <c r="BZV66" s="41"/>
      <c r="BZW66" s="41"/>
      <c r="BZX66" s="41"/>
      <c r="BZY66" s="41"/>
      <c r="BZZ66" s="41"/>
      <c r="CAA66" s="41"/>
      <c r="CAB66" s="41"/>
      <c r="CAC66" s="41"/>
      <c r="CAD66" s="41"/>
      <c r="CAE66" s="41"/>
      <c r="CAF66" s="41"/>
      <c r="CAG66" s="41"/>
      <c r="CAH66" s="41"/>
      <c r="CAI66" s="41"/>
      <c r="CAJ66" s="41"/>
      <c r="CAK66" s="41"/>
      <c r="CAL66" s="41"/>
      <c r="CAM66" s="41"/>
      <c r="CAN66" s="41"/>
      <c r="CAO66" s="41"/>
      <c r="CAP66" s="41"/>
      <c r="CAQ66" s="41"/>
      <c r="CAR66" s="41"/>
      <c r="CAS66" s="41"/>
      <c r="CAT66" s="41"/>
      <c r="CAU66" s="41"/>
      <c r="CAV66" s="41"/>
      <c r="CAW66" s="41"/>
      <c r="CAX66" s="41"/>
      <c r="CAY66" s="41"/>
      <c r="CAZ66" s="41"/>
      <c r="CBA66" s="41"/>
      <c r="CBB66" s="41"/>
      <c r="CBC66" s="41"/>
      <c r="CBD66" s="41"/>
      <c r="CBE66" s="41"/>
      <c r="CBF66" s="41"/>
      <c r="CBG66" s="41"/>
      <c r="CBH66" s="41"/>
      <c r="CBI66" s="41"/>
      <c r="CBJ66" s="41"/>
      <c r="CBK66" s="41"/>
      <c r="CBL66" s="41"/>
      <c r="CBM66" s="41"/>
      <c r="CBN66" s="41"/>
      <c r="CBO66" s="41"/>
      <c r="CBP66" s="41"/>
      <c r="CBQ66" s="41"/>
      <c r="CBR66" s="41"/>
      <c r="CBS66" s="41"/>
      <c r="CBT66" s="41"/>
      <c r="CBU66" s="41"/>
      <c r="CBV66" s="41"/>
      <c r="CBW66" s="41"/>
      <c r="CBX66" s="41"/>
      <c r="CBY66" s="41"/>
      <c r="CBZ66" s="41"/>
      <c r="CCA66" s="41"/>
      <c r="CCB66" s="41"/>
      <c r="CCC66" s="41"/>
      <c r="CCD66" s="41"/>
      <c r="CCE66" s="41"/>
      <c r="CCF66" s="41"/>
      <c r="CCG66" s="41"/>
      <c r="CCH66" s="41"/>
      <c r="CCI66" s="41"/>
      <c r="CCJ66" s="41"/>
      <c r="CCK66" s="41"/>
      <c r="CCL66" s="41"/>
      <c r="CCM66" s="41"/>
      <c r="CCN66" s="41"/>
      <c r="CCO66" s="41"/>
      <c r="CCP66" s="41"/>
      <c r="CCQ66" s="41"/>
      <c r="CCR66" s="41"/>
      <c r="CCS66" s="41"/>
      <c r="CCT66" s="41"/>
      <c r="CCU66" s="41"/>
      <c r="CCV66" s="41"/>
      <c r="CCW66" s="41"/>
      <c r="CCX66" s="41"/>
      <c r="CCY66" s="41"/>
      <c r="CCZ66" s="41"/>
      <c r="CDA66" s="41"/>
      <c r="CDB66" s="41"/>
      <c r="CDC66" s="41"/>
      <c r="CDD66" s="41"/>
      <c r="CDE66" s="41"/>
      <c r="CDF66" s="41"/>
      <c r="CDG66" s="41"/>
      <c r="CDH66" s="41"/>
      <c r="CDI66" s="41"/>
      <c r="CDJ66" s="41"/>
      <c r="CDK66" s="41"/>
      <c r="CDL66" s="41"/>
      <c r="CDM66" s="41"/>
      <c r="CDN66" s="41"/>
      <c r="CDO66" s="41"/>
      <c r="CDP66" s="41"/>
      <c r="CDQ66" s="41"/>
      <c r="CDR66" s="41"/>
      <c r="CDS66" s="41"/>
      <c r="CDT66" s="41"/>
      <c r="CDU66" s="41"/>
      <c r="CDV66" s="41"/>
      <c r="CDW66" s="41"/>
      <c r="CDX66" s="41"/>
      <c r="CDY66" s="41"/>
      <c r="CDZ66" s="41"/>
      <c r="CEA66" s="41"/>
      <c r="CEB66" s="41"/>
      <c r="CEC66" s="41"/>
      <c r="CED66" s="41"/>
      <c r="CEE66" s="41"/>
      <c r="CEF66" s="41"/>
      <c r="CEG66" s="41"/>
      <c r="CEH66" s="41"/>
      <c r="CEI66" s="41"/>
      <c r="CEJ66" s="41"/>
      <c r="CEK66" s="41"/>
      <c r="CEL66" s="41"/>
      <c r="CEM66" s="41"/>
      <c r="CEN66" s="41"/>
      <c r="CEO66" s="41"/>
      <c r="CEP66" s="41"/>
      <c r="CEQ66" s="41"/>
      <c r="CER66" s="41"/>
      <c r="CES66" s="41"/>
      <c r="CET66" s="41"/>
      <c r="CEU66" s="41"/>
      <c r="CEV66" s="41"/>
      <c r="CEW66" s="41"/>
      <c r="CEX66" s="41"/>
      <c r="CEY66" s="41"/>
      <c r="CEZ66" s="41"/>
      <c r="CFA66" s="41"/>
      <c r="CFB66" s="41"/>
      <c r="CFC66" s="41"/>
      <c r="CFD66" s="41"/>
      <c r="CFE66" s="41"/>
      <c r="CFF66" s="41"/>
      <c r="CFG66" s="41"/>
      <c r="CFH66" s="41"/>
      <c r="CFI66" s="41"/>
      <c r="CFJ66" s="41"/>
      <c r="CFK66" s="41"/>
      <c r="CFL66" s="41"/>
      <c r="CFM66" s="41"/>
      <c r="CFN66" s="41"/>
      <c r="CFO66" s="41"/>
      <c r="CFP66" s="41"/>
      <c r="CFQ66" s="41"/>
      <c r="CFR66" s="41"/>
      <c r="CFS66" s="41"/>
      <c r="CFT66" s="41"/>
      <c r="CFU66" s="41"/>
      <c r="CFV66" s="41"/>
      <c r="CFW66" s="41"/>
      <c r="CFX66" s="41"/>
      <c r="CFY66" s="41"/>
      <c r="CFZ66" s="41"/>
      <c r="CGA66" s="41"/>
      <c r="CGB66" s="41"/>
      <c r="CGC66" s="41"/>
      <c r="CGD66" s="41"/>
      <c r="CGE66" s="41"/>
      <c r="CGF66" s="41"/>
      <c r="CGG66" s="41"/>
      <c r="CGH66" s="41"/>
      <c r="CGI66" s="41"/>
      <c r="CGJ66" s="41"/>
      <c r="CGK66" s="41"/>
      <c r="CGL66" s="41"/>
      <c r="CGM66" s="41"/>
      <c r="CGN66" s="41"/>
      <c r="CGO66" s="41"/>
      <c r="CGP66" s="41"/>
      <c r="CGQ66" s="41"/>
      <c r="CGR66" s="41"/>
      <c r="CGS66" s="41"/>
      <c r="CGT66" s="41"/>
      <c r="CGU66" s="41"/>
      <c r="CGV66" s="41"/>
      <c r="CGW66" s="41"/>
      <c r="CGX66" s="41"/>
      <c r="CGY66" s="41"/>
      <c r="CGZ66" s="41"/>
      <c r="CHA66" s="41"/>
      <c r="CHB66" s="41"/>
      <c r="CHC66" s="41"/>
      <c r="CHD66" s="41"/>
      <c r="CHE66" s="41"/>
      <c r="CHF66" s="41"/>
      <c r="CHG66" s="41"/>
      <c r="CHH66" s="41"/>
      <c r="CHI66" s="41"/>
      <c r="CHJ66" s="41"/>
      <c r="CHK66" s="41"/>
      <c r="CHL66" s="41"/>
      <c r="CHM66" s="41"/>
      <c r="CHN66" s="41"/>
      <c r="CHO66" s="41"/>
      <c r="CHP66" s="41"/>
      <c r="CHQ66" s="41"/>
      <c r="CHR66" s="41"/>
      <c r="CHS66" s="41"/>
      <c r="CHT66" s="41"/>
      <c r="CHU66" s="41"/>
      <c r="CHV66" s="41"/>
      <c r="CHW66" s="41"/>
      <c r="CHX66" s="41"/>
      <c r="CHY66" s="41"/>
      <c r="CHZ66" s="41"/>
      <c r="CIA66" s="41"/>
      <c r="CIB66" s="41"/>
      <c r="CIC66" s="41"/>
      <c r="CID66" s="41"/>
      <c r="CIE66" s="41"/>
      <c r="CIF66" s="41"/>
      <c r="CIG66" s="41"/>
      <c r="CIH66" s="41"/>
      <c r="CII66" s="41"/>
      <c r="CIJ66" s="41"/>
      <c r="CIK66" s="41"/>
      <c r="CIL66" s="41"/>
      <c r="CIM66" s="41"/>
      <c r="CIN66" s="41"/>
      <c r="CIO66" s="41"/>
      <c r="CIP66" s="41"/>
      <c r="CIQ66" s="41"/>
      <c r="CIR66" s="41"/>
      <c r="CIS66" s="41"/>
      <c r="CIT66" s="41"/>
      <c r="CIU66" s="41"/>
      <c r="CIV66" s="41"/>
      <c r="CIW66" s="41"/>
      <c r="CIX66" s="41"/>
      <c r="CIY66" s="41"/>
      <c r="CIZ66" s="41"/>
      <c r="CJA66" s="41"/>
      <c r="CJB66" s="41"/>
      <c r="CJC66" s="41"/>
      <c r="CJD66" s="41"/>
      <c r="CJE66" s="41"/>
      <c r="CJF66" s="41"/>
      <c r="CJG66" s="41"/>
      <c r="CJH66" s="41"/>
      <c r="CJI66" s="41"/>
      <c r="CJJ66" s="41"/>
      <c r="CJK66" s="41"/>
      <c r="CJL66" s="41"/>
      <c r="CJM66" s="41"/>
      <c r="CJN66" s="41"/>
      <c r="CJO66" s="41"/>
      <c r="CJP66" s="41"/>
      <c r="CJQ66" s="41"/>
      <c r="CJR66" s="41"/>
      <c r="CJS66" s="41"/>
      <c r="CJT66" s="41"/>
      <c r="CJU66" s="41"/>
      <c r="CJV66" s="41"/>
      <c r="CJW66" s="41"/>
      <c r="CJX66" s="41"/>
      <c r="CJY66" s="41"/>
      <c r="CJZ66" s="41"/>
      <c r="CKA66" s="41"/>
      <c r="CKB66" s="41"/>
      <c r="CKC66" s="41"/>
      <c r="CKD66" s="41"/>
      <c r="CKE66" s="41"/>
      <c r="CKF66" s="41"/>
      <c r="CKG66" s="41"/>
      <c r="CKH66" s="41"/>
      <c r="CKI66" s="41"/>
      <c r="CKJ66" s="41"/>
      <c r="CKK66" s="41"/>
      <c r="CKL66" s="41"/>
      <c r="CKM66" s="41"/>
      <c r="CKN66" s="41"/>
      <c r="CKO66" s="41"/>
      <c r="CKP66" s="41"/>
      <c r="CKQ66" s="41"/>
      <c r="CKR66" s="41"/>
      <c r="CKS66" s="41"/>
      <c r="CKT66" s="41"/>
      <c r="CKU66" s="41"/>
      <c r="CKV66" s="41"/>
      <c r="CKW66" s="41"/>
      <c r="CKX66" s="41"/>
      <c r="CKY66" s="41"/>
      <c r="CKZ66" s="41"/>
      <c r="CLA66" s="41"/>
      <c r="CLB66" s="41"/>
      <c r="CLC66" s="41"/>
      <c r="CLD66" s="41"/>
      <c r="CLE66" s="41"/>
      <c r="CLF66" s="41"/>
      <c r="CLG66" s="41"/>
      <c r="CLH66" s="41"/>
      <c r="CLI66" s="41"/>
      <c r="CLJ66" s="41"/>
      <c r="CLK66" s="41"/>
      <c r="CLL66" s="41"/>
      <c r="CLM66" s="41"/>
      <c r="CLN66" s="41"/>
      <c r="CLO66" s="41"/>
      <c r="CLP66" s="41"/>
      <c r="CLQ66" s="41"/>
      <c r="CLR66" s="41"/>
      <c r="CLS66" s="41"/>
      <c r="CLT66" s="41"/>
      <c r="CLU66" s="41"/>
      <c r="CLV66" s="41"/>
      <c r="CLW66" s="41"/>
      <c r="CLX66" s="41"/>
      <c r="CLY66" s="41"/>
      <c r="CLZ66" s="41"/>
      <c r="CMA66" s="41"/>
      <c r="CMB66" s="41"/>
      <c r="CMC66" s="41"/>
      <c r="CMD66" s="41"/>
      <c r="CME66" s="41"/>
      <c r="CMF66" s="41"/>
      <c r="CMG66" s="41"/>
      <c r="CMH66" s="41"/>
      <c r="CMI66" s="41"/>
      <c r="CMJ66" s="41"/>
      <c r="CMK66" s="41"/>
      <c r="CML66" s="41"/>
      <c r="CMM66" s="41"/>
      <c r="CMN66" s="41"/>
      <c r="CMO66" s="41"/>
      <c r="CMP66" s="41"/>
      <c r="CMQ66" s="41"/>
      <c r="CMR66" s="41"/>
      <c r="CMS66" s="41"/>
      <c r="CMT66" s="41"/>
      <c r="CMU66" s="41"/>
      <c r="CMV66" s="41"/>
      <c r="CMW66" s="41"/>
      <c r="CMX66" s="41"/>
      <c r="CMY66" s="41"/>
      <c r="CMZ66" s="41"/>
      <c r="CNA66" s="41"/>
      <c r="CNB66" s="41"/>
      <c r="CNC66" s="41"/>
      <c r="CND66" s="41"/>
      <c r="CNE66" s="41"/>
      <c r="CNF66" s="41"/>
      <c r="CNG66" s="41"/>
      <c r="CNH66" s="41"/>
      <c r="CNI66" s="41"/>
      <c r="CNJ66" s="41"/>
      <c r="CNK66" s="41"/>
      <c r="CNL66" s="41"/>
      <c r="CNM66" s="41"/>
      <c r="CNN66" s="41"/>
      <c r="CNO66" s="41"/>
      <c r="CNP66" s="41"/>
      <c r="CNQ66" s="41"/>
      <c r="CNR66" s="41"/>
      <c r="CNS66" s="41"/>
      <c r="CNT66" s="41"/>
      <c r="CNU66" s="41"/>
      <c r="CNV66" s="41"/>
      <c r="CNW66" s="41"/>
      <c r="CNX66" s="41"/>
      <c r="CNY66" s="41"/>
      <c r="CNZ66" s="41"/>
      <c r="COA66" s="41"/>
      <c r="COB66" s="41"/>
      <c r="COC66" s="41"/>
      <c r="COD66" s="41"/>
      <c r="COE66" s="41"/>
      <c r="COF66" s="41"/>
      <c r="COG66" s="41"/>
      <c r="COH66" s="41"/>
      <c r="COI66" s="41"/>
      <c r="COJ66" s="41"/>
      <c r="COK66" s="41"/>
      <c r="COL66" s="41"/>
      <c r="COM66" s="41"/>
      <c r="CON66" s="41"/>
      <c r="COO66" s="41"/>
      <c r="COP66" s="41"/>
      <c r="COQ66" s="41"/>
      <c r="COR66" s="41"/>
      <c r="COS66" s="41"/>
      <c r="COT66" s="41"/>
      <c r="COU66" s="41"/>
      <c r="COV66" s="41"/>
      <c r="COW66" s="41"/>
      <c r="COX66" s="41"/>
      <c r="COY66" s="41"/>
      <c r="COZ66" s="41"/>
      <c r="CPA66" s="41"/>
      <c r="CPB66" s="41"/>
      <c r="CPC66" s="41"/>
      <c r="CPD66" s="41"/>
      <c r="CPE66" s="41"/>
      <c r="CPF66" s="41"/>
      <c r="CPG66" s="41"/>
      <c r="CPH66" s="41"/>
      <c r="CPI66" s="41"/>
      <c r="CPJ66" s="41"/>
      <c r="CPK66" s="41"/>
      <c r="CPL66" s="41"/>
      <c r="CPM66" s="41"/>
      <c r="CPN66" s="41"/>
      <c r="CPO66" s="41"/>
      <c r="CPP66" s="41"/>
      <c r="CPQ66" s="41"/>
      <c r="CPR66" s="41"/>
      <c r="CPS66" s="41"/>
      <c r="CPT66" s="41"/>
      <c r="CPU66" s="41"/>
      <c r="CPV66" s="41"/>
      <c r="CPW66" s="41"/>
      <c r="CPX66" s="41"/>
      <c r="CPY66" s="41"/>
      <c r="CPZ66" s="41"/>
      <c r="CQA66" s="41"/>
      <c r="CQB66" s="41"/>
      <c r="CQC66" s="41"/>
      <c r="CQD66" s="41"/>
      <c r="CQE66" s="41"/>
      <c r="CQF66" s="41"/>
      <c r="CQG66" s="41"/>
      <c r="CQH66" s="41"/>
      <c r="CQI66" s="41"/>
      <c r="CQJ66" s="41"/>
      <c r="CQK66" s="41"/>
      <c r="CQL66" s="41"/>
      <c r="CQM66" s="41"/>
      <c r="CQN66" s="41"/>
      <c r="CQO66" s="41"/>
      <c r="CQP66" s="41"/>
      <c r="CQQ66" s="41"/>
      <c r="CQR66" s="41"/>
      <c r="CQS66" s="41"/>
      <c r="CQT66" s="41"/>
      <c r="CQU66" s="41"/>
      <c r="CQV66" s="41"/>
      <c r="CQW66" s="41"/>
      <c r="CQX66" s="41"/>
      <c r="CQY66" s="41"/>
      <c r="CQZ66" s="41"/>
      <c r="CRA66" s="41"/>
      <c r="CRB66" s="41"/>
      <c r="CRC66" s="41"/>
      <c r="CRD66" s="41"/>
      <c r="CRE66" s="41"/>
      <c r="CRF66" s="41"/>
      <c r="CRG66" s="41"/>
      <c r="CRH66" s="41"/>
      <c r="CRI66" s="41"/>
      <c r="CRJ66" s="41"/>
      <c r="CRK66" s="41"/>
      <c r="CRL66" s="41"/>
      <c r="CRM66" s="41"/>
      <c r="CRN66" s="41"/>
      <c r="CRO66" s="41"/>
      <c r="CRP66" s="41"/>
      <c r="CRQ66" s="41"/>
      <c r="CRR66" s="41"/>
      <c r="CRS66" s="41"/>
      <c r="CRT66" s="41"/>
      <c r="CRU66" s="41"/>
      <c r="CRV66" s="41"/>
      <c r="CRW66" s="41"/>
      <c r="CRX66" s="41"/>
      <c r="CRY66" s="41"/>
      <c r="CRZ66" s="41"/>
      <c r="CSA66" s="41"/>
      <c r="CSB66" s="41"/>
      <c r="CSC66" s="41"/>
      <c r="CSD66" s="41"/>
      <c r="CSE66" s="41"/>
      <c r="CSF66" s="41"/>
      <c r="CSG66" s="41"/>
      <c r="CSH66" s="41"/>
      <c r="CSI66" s="41"/>
      <c r="CSJ66" s="41"/>
      <c r="CSK66" s="41"/>
      <c r="CSL66" s="41"/>
      <c r="CSM66" s="41"/>
      <c r="CSN66" s="41"/>
      <c r="CSO66" s="41"/>
      <c r="CSP66" s="41"/>
      <c r="CSQ66" s="41"/>
      <c r="CSR66" s="41"/>
      <c r="CSS66" s="41"/>
      <c r="CST66" s="41"/>
      <c r="CSU66" s="41"/>
      <c r="CSV66" s="41"/>
      <c r="CSW66" s="41"/>
      <c r="CSX66" s="41"/>
      <c r="CSY66" s="41"/>
      <c r="CSZ66" s="41"/>
      <c r="CTA66" s="41"/>
      <c r="CTB66" s="41"/>
      <c r="CTC66" s="41"/>
      <c r="CTD66" s="41"/>
      <c r="CTE66" s="41"/>
      <c r="CTF66" s="41"/>
      <c r="CTG66" s="41"/>
      <c r="CTH66" s="41"/>
      <c r="CTI66" s="41"/>
      <c r="CTJ66" s="41"/>
      <c r="CTK66" s="41"/>
      <c r="CTL66" s="41"/>
      <c r="CTM66" s="41"/>
      <c r="CTN66" s="41"/>
      <c r="CTO66" s="41"/>
      <c r="CTP66" s="41"/>
      <c r="CTQ66" s="41"/>
      <c r="CTR66" s="41"/>
      <c r="CTS66" s="41"/>
      <c r="CTT66" s="41"/>
      <c r="CTU66" s="41"/>
      <c r="CTV66" s="41"/>
      <c r="CTW66" s="41"/>
      <c r="CTX66" s="41"/>
      <c r="CTY66" s="41"/>
      <c r="CTZ66" s="41"/>
      <c r="CUA66" s="41"/>
      <c r="CUB66" s="41"/>
      <c r="CUC66" s="41"/>
      <c r="CUD66" s="41"/>
      <c r="CUE66" s="41"/>
      <c r="CUF66" s="41"/>
      <c r="CUG66" s="41"/>
      <c r="CUH66" s="41"/>
      <c r="CUI66" s="41"/>
      <c r="CUJ66" s="41"/>
      <c r="CUK66" s="41"/>
      <c r="CUL66" s="41"/>
      <c r="CUM66" s="41"/>
      <c r="CUN66" s="41"/>
      <c r="CUO66" s="41"/>
      <c r="CUP66" s="41"/>
      <c r="CUQ66" s="41"/>
      <c r="CUR66" s="41"/>
      <c r="CUS66" s="41"/>
      <c r="CUT66" s="41"/>
      <c r="CUU66" s="41"/>
      <c r="CUV66" s="41"/>
      <c r="CUW66" s="41"/>
      <c r="CUX66" s="41"/>
      <c r="CUY66" s="41"/>
      <c r="CUZ66" s="41"/>
      <c r="CVA66" s="41"/>
      <c r="CVB66" s="41"/>
      <c r="CVC66" s="41"/>
      <c r="CVD66" s="41"/>
      <c r="CVE66" s="41"/>
      <c r="CVF66" s="41"/>
      <c r="CVG66" s="41"/>
      <c r="CVH66" s="41"/>
      <c r="CVI66" s="41"/>
      <c r="CVJ66" s="41"/>
      <c r="CVK66" s="41"/>
      <c r="CVL66" s="41"/>
      <c r="CVM66" s="41"/>
      <c r="CVN66" s="41"/>
      <c r="CVO66" s="41"/>
      <c r="CVP66" s="41"/>
      <c r="CVQ66" s="41"/>
      <c r="CVR66" s="41"/>
      <c r="CVS66" s="41"/>
      <c r="CVT66" s="41"/>
      <c r="CVU66" s="41"/>
      <c r="CVV66" s="41"/>
      <c r="CVW66" s="41"/>
      <c r="CVX66" s="41"/>
      <c r="CVY66" s="41"/>
      <c r="CVZ66" s="41"/>
      <c r="CWA66" s="41"/>
      <c r="CWB66" s="41"/>
      <c r="CWC66" s="41"/>
      <c r="CWD66" s="41"/>
      <c r="CWE66" s="41"/>
      <c r="CWF66" s="41"/>
      <c r="CWG66" s="41"/>
      <c r="CWH66" s="41"/>
      <c r="CWI66" s="41"/>
      <c r="CWJ66" s="41"/>
      <c r="CWK66" s="41"/>
      <c r="CWL66" s="41"/>
      <c r="CWM66" s="41"/>
      <c r="CWN66" s="41"/>
      <c r="CWO66" s="41"/>
      <c r="CWP66" s="41"/>
      <c r="CWQ66" s="41"/>
      <c r="CWR66" s="41"/>
      <c r="CWS66" s="41"/>
      <c r="CWT66" s="41"/>
      <c r="CWU66" s="41"/>
      <c r="CWV66" s="41"/>
      <c r="CWW66" s="41"/>
      <c r="CWX66" s="41"/>
      <c r="CWY66" s="41"/>
      <c r="CWZ66" s="41"/>
      <c r="CXA66" s="41"/>
      <c r="CXB66" s="41"/>
      <c r="CXC66" s="41"/>
      <c r="CXD66" s="41"/>
      <c r="CXE66" s="41"/>
      <c r="CXF66" s="41"/>
      <c r="CXG66" s="41"/>
      <c r="CXH66" s="41"/>
      <c r="CXI66" s="41"/>
      <c r="CXJ66" s="41"/>
      <c r="CXK66" s="41"/>
      <c r="CXL66" s="41"/>
      <c r="CXM66" s="41"/>
      <c r="CXN66" s="41"/>
      <c r="CXO66" s="41"/>
      <c r="CXP66" s="41"/>
      <c r="CXQ66" s="41"/>
      <c r="CXR66" s="41"/>
      <c r="CXS66" s="41"/>
      <c r="CXT66" s="41"/>
      <c r="CXU66" s="41"/>
      <c r="CXV66" s="41"/>
      <c r="CXW66" s="41"/>
      <c r="CXX66" s="41"/>
      <c r="CXY66" s="41"/>
      <c r="CXZ66" s="41"/>
      <c r="CYA66" s="41"/>
      <c r="CYB66" s="41"/>
      <c r="CYC66" s="41"/>
      <c r="CYD66" s="41"/>
      <c r="CYE66" s="41"/>
      <c r="CYF66" s="41"/>
      <c r="CYG66" s="41"/>
      <c r="CYH66" s="41"/>
      <c r="CYI66" s="41"/>
      <c r="CYJ66" s="41"/>
      <c r="CYK66" s="41"/>
      <c r="CYL66" s="41"/>
      <c r="CYM66" s="41"/>
      <c r="CYN66" s="41"/>
      <c r="CYO66" s="41"/>
      <c r="CYP66" s="41"/>
      <c r="CYQ66" s="41"/>
      <c r="CYR66" s="41"/>
      <c r="CYS66" s="41"/>
      <c r="CYT66" s="41"/>
      <c r="CYU66" s="41"/>
      <c r="CYV66" s="41"/>
      <c r="CYW66" s="41"/>
      <c r="CYX66" s="41"/>
      <c r="CYY66" s="41"/>
      <c r="CYZ66" s="41"/>
      <c r="CZA66" s="41"/>
      <c r="CZB66" s="41"/>
      <c r="CZC66" s="41"/>
      <c r="CZD66" s="41"/>
      <c r="CZE66" s="41"/>
      <c r="CZF66" s="41"/>
      <c r="CZG66" s="41"/>
      <c r="CZH66" s="41"/>
      <c r="CZI66" s="41"/>
      <c r="CZJ66" s="41"/>
      <c r="CZK66" s="41"/>
      <c r="CZL66" s="41"/>
      <c r="CZM66" s="41"/>
      <c r="CZN66" s="41"/>
      <c r="CZO66" s="41"/>
      <c r="CZP66" s="41"/>
      <c r="CZQ66" s="41"/>
      <c r="CZR66" s="41"/>
      <c r="CZS66" s="41"/>
      <c r="CZT66" s="41"/>
      <c r="CZU66" s="41"/>
      <c r="CZV66" s="41"/>
      <c r="CZW66" s="41"/>
      <c r="CZX66" s="41"/>
      <c r="CZY66" s="41"/>
      <c r="CZZ66" s="41"/>
      <c r="DAA66" s="41"/>
      <c r="DAB66" s="41"/>
      <c r="DAC66" s="41"/>
      <c r="DAD66" s="41"/>
      <c r="DAE66" s="41"/>
      <c r="DAF66" s="41"/>
      <c r="DAG66" s="41"/>
      <c r="DAH66" s="41"/>
      <c r="DAI66" s="41"/>
      <c r="DAJ66" s="41"/>
      <c r="DAK66" s="41"/>
      <c r="DAL66" s="41"/>
      <c r="DAM66" s="41"/>
      <c r="DAN66" s="41"/>
      <c r="DAO66" s="41"/>
      <c r="DAP66" s="41"/>
      <c r="DAQ66" s="41"/>
      <c r="DAR66" s="41"/>
      <c r="DAS66" s="41"/>
      <c r="DAT66" s="41"/>
      <c r="DAU66" s="41"/>
      <c r="DAV66" s="41"/>
      <c r="DAW66" s="41"/>
      <c r="DAX66" s="41"/>
      <c r="DAY66" s="41"/>
      <c r="DAZ66" s="41"/>
      <c r="DBA66" s="41"/>
      <c r="DBB66" s="41"/>
      <c r="DBC66" s="41"/>
      <c r="DBD66" s="41"/>
      <c r="DBE66" s="41"/>
      <c r="DBF66" s="41"/>
      <c r="DBG66" s="41"/>
      <c r="DBH66" s="41"/>
      <c r="DBI66" s="41"/>
      <c r="DBJ66" s="41"/>
      <c r="DBK66" s="41"/>
      <c r="DBL66" s="41"/>
      <c r="DBM66" s="41"/>
      <c r="DBN66" s="41"/>
      <c r="DBO66" s="41"/>
      <c r="DBP66" s="41"/>
      <c r="DBQ66" s="41"/>
      <c r="DBR66" s="41"/>
      <c r="DBS66" s="41"/>
      <c r="DBT66" s="41"/>
      <c r="DBU66" s="41"/>
      <c r="DBV66" s="41"/>
      <c r="DBW66" s="41"/>
      <c r="DBX66" s="41"/>
      <c r="DBY66" s="41"/>
      <c r="DBZ66" s="41"/>
      <c r="DCA66" s="41"/>
      <c r="DCB66" s="41"/>
      <c r="DCC66" s="41"/>
      <c r="DCD66" s="41"/>
      <c r="DCE66" s="41"/>
      <c r="DCF66" s="41"/>
      <c r="DCG66" s="41"/>
      <c r="DCH66" s="41"/>
      <c r="DCI66" s="41"/>
      <c r="DCJ66" s="41"/>
      <c r="DCK66" s="41"/>
      <c r="DCL66" s="41"/>
      <c r="DCM66" s="41"/>
      <c r="DCN66" s="41"/>
      <c r="DCO66" s="41"/>
      <c r="DCP66" s="41"/>
      <c r="DCQ66" s="41"/>
      <c r="DCR66" s="41"/>
      <c r="DCS66" s="41"/>
      <c r="DCT66" s="41"/>
      <c r="DCU66" s="41"/>
      <c r="DCV66" s="41"/>
      <c r="DCW66" s="41"/>
      <c r="DCX66" s="41"/>
      <c r="DCY66" s="41"/>
      <c r="DCZ66" s="41"/>
      <c r="DDA66" s="41"/>
      <c r="DDB66" s="41"/>
      <c r="DDC66" s="41"/>
      <c r="DDD66" s="41"/>
      <c r="DDE66" s="41"/>
      <c r="DDF66" s="41"/>
      <c r="DDG66" s="41"/>
      <c r="DDH66" s="41"/>
      <c r="DDI66" s="41"/>
      <c r="DDJ66" s="41"/>
      <c r="DDK66" s="41"/>
      <c r="DDL66" s="41"/>
      <c r="DDM66" s="41"/>
      <c r="DDN66" s="41"/>
      <c r="DDO66" s="41"/>
      <c r="DDP66" s="41"/>
      <c r="DDQ66" s="41"/>
      <c r="DDR66" s="41"/>
      <c r="DDS66" s="41"/>
      <c r="DDT66" s="41"/>
      <c r="DDU66" s="41"/>
      <c r="DDV66" s="41"/>
      <c r="DDW66" s="41"/>
      <c r="DDX66" s="41"/>
      <c r="DDY66" s="41"/>
      <c r="DDZ66" s="41"/>
      <c r="DEA66" s="41"/>
      <c r="DEB66" s="41"/>
      <c r="DEC66" s="41"/>
      <c r="DED66" s="41"/>
      <c r="DEE66" s="41"/>
      <c r="DEF66" s="41"/>
      <c r="DEG66" s="41"/>
      <c r="DEH66" s="41"/>
      <c r="DEI66" s="41"/>
      <c r="DEJ66" s="41"/>
      <c r="DEK66" s="41"/>
      <c r="DEL66" s="41"/>
      <c r="DEM66" s="41"/>
      <c r="DEN66" s="41"/>
      <c r="DEO66" s="41"/>
      <c r="DEP66" s="41"/>
      <c r="DEQ66" s="41"/>
      <c r="DER66" s="41"/>
      <c r="DES66" s="41"/>
      <c r="DET66" s="41"/>
      <c r="DEU66" s="41"/>
      <c r="DEV66" s="41"/>
      <c r="DEW66" s="41"/>
      <c r="DEX66" s="41"/>
      <c r="DEY66" s="41"/>
      <c r="DEZ66" s="41"/>
      <c r="DFA66" s="41"/>
      <c r="DFB66" s="41"/>
      <c r="DFC66" s="41"/>
      <c r="DFD66" s="41"/>
      <c r="DFE66" s="41"/>
      <c r="DFF66" s="41"/>
      <c r="DFG66" s="41"/>
      <c r="DFH66" s="41"/>
      <c r="DFI66" s="41"/>
      <c r="DFJ66" s="41"/>
      <c r="DFK66" s="41"/>
      <c r="DFL66" s="41"/>
      <c r="DFM66" s="41"/>
      <c r="DFN66" s="41"/>
      <c r="DFO66" s="41"/>
      <c r="DFP66" s="41"/>
      <c r="DFQ66" s="41"/>
      <c r="DFR66" s="41"/>
      <c r="DFS66" s="41"/>
      <c r="DFT66" s="41"/>
      <c r="DFU66" s="41"/>
      <c r="DFV66" s="41"/>
      <c r="DFW66" s="41"/>
      <c r="DFX66" s="41"/>
      <c r="DFY66" s="41"/>
      <c r="DFZ66" s="41"/>
      <c r="DGA66" s="41"/>
      <c r="DGB66" s="41"/>
      <c r="DGC66" s="41"/>
      <c r="DGD66" s="41"/>
      <c r="DGE66" s="41"/>
      <c r="DGF66" s="41"/>
      <c r="DGG66" s="41"/>
      <c r="DGH66" s="41"/>
      <c r="DGI66" s="41"/>
      <c r="DGJ66" s="41"/>
      <c r="DGK66" s="41"/>
      <c r="DGL66" s="41"/>
      <c r="DGM66" s="41"/>
      <c r="DGN66" s="41"/>
      <c r="DGO66" s="41"/>
      <c r="DGP66" s="41"/>
      <c r="DGQ66" s="41"/>
      <c r="DGR66" s="41"/>
      <c r="DGS66" s="41"/>
      <c r="DGT66" s="41"/>
      <c r="DGU66" s="41"/>
      <c r="DGV66" s="41"/>
      <c r="DGW66" s="41"/>
      <c r="DGX66" s="41"/>
      <c r="DGY66" s="41"/>
      <c r="DGZ66" s="41"/>
      <c r="DHA66" s="41"/>
      <c r="DHB66" s="41"/>
      <c r="DHC66" s="41"/>
      <c r="DHD66" s="41"/>
      <c r="DHE66" s="41"/>
      <c r="DHF66" s="41"/>
      <c r="DHG66" s="41"/>
      <c r="DHH66" s="41"/>
      <c r="DHI66" s="41"/>
      <c r="DHJ66" s="41"/>
      <c r="DHK66" s="41"/>
      <c r="DHL66" s="41"/>
      <c r="DHM66" s="41"/>
      <c r="DHN66" s="41"/>
      <c r="DHO66" s="41"/>
      <c r="DHP66" s="41"/>
      <c r="DHQ66" s="41"/>
      <c r="DHR66" s="41"/>
      <c r="DHS66" s="41"/>
      <c r="DHT66" s="41"/>
      <c r="DHU66" s="41"/>
      <c r="DHV66" s="41"/>
      <c r="DHW66" s="41"/>
      <c r="DHX66" s="41"/>
      <c r="DHY66" s="41"/>
      <c r="DHZ66" s="41"/>
      <c r="DIA66" s="41"/>
      <c r="DIB66" s="41"/>
      <c r="DIC66" s="41"/>
      <c r="DID66" s="41"/>
      <c r="DIE66" s="41"/>
      <c r="DIF66" s="41"/>
      <c r="DIG66" s="41"/>
      <c r="DIH66" s="41"/>
      <c r="DII66" s="41"/>
      <c r="DIJ66" s="41"/>
      <c r="DIK66" s="41"/>
      <c r="DIL66" s="41"/>
      <c r="DIM66" s="41"/>
      <c r="DIN66" s="41"/>
      <c r="DIO66" s="41"/>
      <c r="DIP66" s="41"/>
      <c r="DIQ66" s="41"/>
      <c r="DIR66" s="41"/>
      <c r="DIS66" s="41"/>
      <c r="DIT66" s="41"/>
      <c r="DIU66" s="41"/>
      <c r="DIV66" s="41"/>
      <c r="DIW66" s="41"/>
      <c r="DIX66" s="41"/>
      <c r="DIY66" s="41"/>
      <c r="DIZ66" s="41"/>
      <c r="DJA66" s="41"/>
      <c r="DJB66" s="41"/>
      <c r="DJC66" s="41"/>
      <c r="DJD66" s="41"/>
      <c r="DJE66" s="41"/>
      <c r="DJF66" s="41"/>
      <c r="DJG66" s="41"/>
      <c r="DJH66" s="41"/>
      <c r="DJI66" s="41"/>
      <c r="DJJ66" s="41"/>
      <c r="DJK66" s="41"/>
      <c r="DJL66" s="41"/>
      <c r="DJM66" s="41"/>
      <c r="DJN66" s="41"/>
      <c r="DJO66" s="41"/>
      <c r="DJP66" s="41"/>
      <c r="DJQ66" s="41"/>
      <c r="DJR66" s="41"/>
      <c r="DJS66" s="41"/>
      <c r="DJT66" s="41"/>
      <c r="DJU66" s="41"/>
      <c r="DJV66" s="41"/>
      <c r="DJW66" s="41"/>
      <c r="DJX66" s="41"/>
      <c r="DJY66" s="41"/>
      <c r="DJZ66" s="41"/>
      <c r="DKA66" s="41"/>
      <c r="DKB66" s="41"/>
      <c r="DKC66" s="41"/>
      <c r="DKD66" s="41"/>
      <c r="DKE66" s="41"/>
      <c r="DKF66" s="41"/>
      <c r="DKG66" s="41"/>
      <c r="DKH66" s="41"/>
      <c r="DKI66" s="41"/>
      <c r="DKJ66" s="41"/>
      <c r="DKK66" s="41"/>
      <c r="DKL66" s="41"/>
      <c r="DKM66" s="41"/>
      <c r="DKN66" s="41"/>
      <c r="DKO66" s="41"/>
      <c r="DKP66" s="41"/>
      <c r="DKQ66" s="41"/>
      <c r="DKR66" s="41"/>
      <c r="DKS66" s="41"/>
      <c r="DKT66" s="41"/>
      <c r="DKU66" s="41"/>
      <c r="DKV66" s="41"/>
      <c r="DKW66" s="41"/>
      <c r="DKX66" s="41"/>
      <c r="DKY66" s="41"/>
      <c r="DKZ66" s="41"/>
      <c r="DLA66" s="41"/>
      <c r="DLB66" s="41"/>
      <c r="DLC66" s="41"/>
      <c r="DLD66" s="41"/>
      <c r="DLE66" s="41"/>
      <c r="DLF66" s="41"/>
      <c r="DLG66" s="41"/>
      <c r="DLH66" s="41"/>
      <c r="DLI66" s="41"/>
      <c r="DLJ66" s="41"/>
      <c r="DLK66" s="41"/>
      <c r="DLL66" s="41"/>
      <c r="DLM66" s="41"/>
      <c r="DLN66" s="41"/>
      <c r="DLO66" s="41"/>
      <c r="DLP66" s="41"/>
      <c r="DLQ66" s="41"/>
      <c r="DLR66" s="41"/>
      <c r="DLS66" s="41"/>
      <c r="DLT66" s="41"/>
      <c r="DLU66" s="41"/>
      <c r="DLV66" s="41"/>
      <c r="DLW66" s="41"/>
      <c r="DLX66" s="41"/>
      <c r="DLY66" s="41"/>
      <c r="DLZ66" s="41"/>
      <c r="DMA66" s="41"/>
      <c r="DMB66" s="41"/>
      <c r="DMC66" s="41"/>
      <c r="DMD66" s="41"/>
      <c r="DME66" s="41"/>
      <c r="DMF66" s="41"/>
      <c r="DMG66" s="41"/>
      <c r="DMH66" s="41"/>
      <c r="DMI66" s="41"/>
      <c r="DMJ66" s="41"/>
      <c r="DMK66" s="41"/>
      <c r="DML66" s="41"/>
      <c r="DMM66" s="41"/>
      <c r="DMN66" s="41"/>
      <c r="DMO66" s="41"/>
      <c r="DMP66" s="41"/>
      <c r="DMQ66" s="41"/>
      <c r="DMR66" s="41"/>
      <c r="DMS66" s="41"/>
      <c r="DMT66" s="41"/>
      <c r="DMU66" s="41"/>
      <c r="DMV66" s="41"/>
      <c r="DMW66" s="41"/>
      <c r="DMX66" s="41"/>
      <c r="DMY66" s="41"/>
      <c r="DMZ66" s="41"/>
      <c r="DNA66" s="41"/>
      <c r="DNB66" s="41"/>
      <c r="DNC66" s="41"/>
      <c r="DND66" s="41"/>
      <c r="DNE66" s="41"/>
      <c r="DNF66" s="41"/>
      <c r="DNG66" s="41"/>
      <c r="DNH66" s="41"/>
      <c r="DNI66" s="41"/>
      <c r="DNJ66" s="41"/>
      <c r="DNK66" s="41"/>
      <c r="DNL66" s="41"/>
      <c r="DNM66" s="41"/>
      <c r="DNN66" s="41"/>
      <c r="DNO66" s="41"/>
      <c r="DNP66" s="41"/>
      <c r="DNQ66" s="41"/>
      <c r="DNR66" s="41"/>
      <c r="DNS66" s="41"/>
      <c r="DNT66" s="41"/>
      <c r="DNU66" s="41"/>
      <c r="DNV66" s="41"/>
      <c r="DNW66" s="41"/>
      <c r="DNX66" s="41"/>
      <c r="DNY66" s="41"/>
      <c r="DNZ66" s="41"/>
      <c r="DOA66" s="41"/>
      <c r="DOB66" s="41"/>
      <c r="DOC66" s="41"/>
      <c r="DOD66" s="41"/>
      <c r="DOE66" s="41"/>
      <c r="DOF66" s="41"/>
      <c r="DOG66" s="41"/>
      <c r="DOH66" s="41"/>
      <c r="DOI66" s="41"/>
      <c r="DOJ66" s="41"/>
      <c r="DOK66" s="41"/>
      <c r="DOL66" s="41"/>
      <c r="DOM66" s="41"/>
      <c r="DON66" s="41"/>
      <c r="DOO66" s="41"/>
      <c r="DOP66" s="41"/>
      <c r="DOQ66" s="41"/>
      <c r="DOR66" s="41"/>
      <c r="DOS66" s="41"/>
      <c r="DOT66" s="41"/>
      <c r="DOU66" s="41"/>
      <c r="DOV66" s="41"/>
      <c r="DOW66" s="41"/>
      <c r="DOX66" s="41"/>
      <c r="DOY66" s="41"/>
      <c r="DOZ66" s="41"/>
      <c r="DPA66" s="41"/>
      <c r="DPB66" s="41"/>
      <c r="DPC66" s="41"/>
      <c r="DPD66" s="41"/>
      <c r="DPE66" s="41"/>
      <c r="DPF66" s="41"/>
      <c r="DPG66" s="41"/>
      <c r="DPH66" s="41"/>
      <c r="DPI66" s="41"/>
      <c r="DPJ66" s="41"/>
      <c r="DPK66" s="41"/>
      <c r="DPL66" s="41"/>
      <c r="DPM66" s="41"/>
      <c r="DPN66" s="41"/>
      <c r="DPO66" s="41"/>
      <c r="DPP66" s="41"/>
      <c r="DPQ66" s="41"/>
      <c r="DPR66" s="41"/>
      <c r="DPS66" s="41"/>
      <c r="DPT66" s="41"/>
      <c r="DPU66" s="41"/>
      <c r="DPV66" s="41"/>
      <c r="DPW66" s="41"/>
      <c r="DPX66" s="41"/>
      <c r="DPY66" s="41"/>
      <c r="DPZ66" s="41"/>
      <c r="DQA66" s="41"/>
      <c r="DQB66" s="41"/>
      <c r="DQC66" s="41"/>
      <c r="DQD66" s="41"/>
      <c r="DQE66" s="41"/>
      <c r="DQF66" s="41"/>
      <c r="DQG66" s="41"/>
      <c r="DQH66" s="41"/>
      <c r="DQI66" s="41"/>
      <c r="DQJ66" s="41"/>
      <c r="DQK66" s="41"/>
      <c r="DQL66" s="41"/>
      <c r="DQM66" s="41"/>
      <c r="DQN66" s="41"/>
      <c r="DQO66" s="41"/>
      <c r="DQP66" s="41"/>
      <c r="DQQ66" s="41"/>
      <c r="DQR66" s="41"/>
      <c r="DQS66" s="41"/>
      <c r="DQT66" s="41"/>
      <c r="DQU66" s="41"/>
      <c r="DQV66" s="41"/>
      <c r="DQW66" s="41"/>
      <c r="DQX66" s="41"/>
      <c r="DQY66" s="41"/>
      <c r="DQZ66" s="41"/>
      <c r="DRA66" s="41"/>
      <c r="DRB66" s="41"/>
      <c r="DRC66" s="41"/>
      <c r="DRD66" s="41"/>
      <c r="DRE66" s="41"/>
      <c r="DRF66" s="41"/>
      <c r="DRG66" s="41"/>
      <c r="DRH66" s="41"/>
      <c r="DRI66" s="41"/>
      <c r="DRJ66" s="41"/>
      <c r="DRK66" s="41"/>
      <c r="DRL66" s="41"/>
      <c r="DRM66" s="41"/>
      <c r="DRN66" s="41"/>
      <c r="DRO66" s="41"/>
      <c r="DRP66" s="41"/>
      <c r="DRQ66" s="41"/>
      <c r="DRR66" s="41"/>
      <c r="DRS66" s="41"/>
      <c r="DRT66" s="41"/>
      <c r="DRU66" s="41"/>
      <c r="DRV66" s="41"/>
      <c r="DRW66" s="41"/>
      <c r="DRX66" s="41"/>
      <c r="DRY66" s="41"/>
      <c r="DRZ66" s="41"/>
      <c r="DSA66" s="41"/>
      <c r="DSB66" s="41"/>
      <c r="DSC66" s="41"/>
      <c r="DSD66" s="41"/>
      <c r="DSE66" s="41"/>
      <c r="DSF66" s="41"/>
      <c r="DSG66" s="41"/>
      <c r="DSH66" s="41"/>
      <c r="DSI66" s="41"/>
      <c r="DSJ66" s="41"/>
      <c r="DSK66" s="41"/>
      <c r="DSL66" s="41"/>
      <c r="DSM66" s="41"/>
      <c r="DSN66" s="41"/>
      <c r="DSO66" s="41"/>
      <c r="DSP66" s="41"/>
      <c r="DSQ66" s="41"/>
      <c r="DSR66" s="41"/>
      <c r="DSS66" s="41"/>
      <c r="DST66" s="41"/>
      <c r="DSU66" s="41"/>
      <c r="DSV66" s="41"/>
      <c r="DSW66" s="41"/>
      <c r="DSX66" s="41"/>
      <c r="DSY66" s="41"/>
      <c r="DSZ66" s="41"/>
      <c r="DTA66" s="41"/>
      <c r="DTB66" s="41"/>
      <c r="DTC66" s="41"/>
      <c r="DTD66" s="41"/>
      <c r="DTE66" s="41"/>
      <c r="DTF66" s="41"/>
      <c r="DTG66" s="41"/>
      <c r="DTH66" s="41"/>
      <c r="DTI66" s="41"/>
      <c r="DTJ66" s="41"/>
      <c r="DTK66" s="41"/>
      <c r="DTL66" s="41"/>
      <c r="DTM66" s="41"/>
      <c r="DTN66" s="41"/>
      <c r="DTO66" s="41"/>
      <c r="DTP66" s="41"/>
      <c r="DTQ66" s="41"/>
      <c r="DTR66" s="41"/>
      <c r="DTS66" s="41"/>
      <c r="DTT66" s="41"/>
      <c r="DTU66" s="41"/>
      <c r="DTV66" s="41"/>
      <c r="DTW66" s="41"/>
      <c r="DTX66" s="41"/>
      <c r="DTY66" s="41"/>
      <c r="DTZ66" s="41"/>
      <c r="DUA66" s="41"/>
      <c r="DUB66" s="41"/>
      <c r="DUC66" s="41"/>
      <c r="DUD66" s="41"/>
      <c r="DUE66" s="41"/>
      <c r="DUF66" s="41"/>
      <c r="DUG66" s="41"/>
      <c r="DUH66" s="41"/>
      <c r="DUI66" s="41"/>
      <c r="DUJ66" s="41"/>
      <c r="DUK66" s="41"/>
      <c r="DUL66" s="41"/>
      <c r="DUM66" s="41"/>
      <c r="DUN66" s="41"/>
      <c r="DUO66" s="41"/>
      <c r="DUP66" s="41"/>
      <c r="DUQ66" s="41"/>
      <c r="DUR66" s="41"/>
      <c r="DUS66" s="41"/>
      <c r="DUT66" s="41"/>
      <c r="DUU66" s="41"/>
      <c r="DUV66" s="41"/>
      <c r="DUW66" s="41"/>
      <c r="DUX66" s="41"/>
      <c r="DUY66" s="41"/>
      <c r="DUZ66" s="41"/>
      <c r="DVA66" s="41"/>
      <c r="DVB66" s="41"/>
      <c r="DVC66" s="41"/>
      <c r="DVD66" s="41"/>
      <c r="DVE66" s="41"/>
      <c r="DVF66" s="41"/>
      <c r="DVG66" s="41"/>
      <c r="DVH66" s="41"/>
      <c r="DVI66" s="41"/>
      <c r="DVJ66" s="41"/>
      <c r="DVK66" s="41"/>
      <c r="DVL66" s="41"/>
      <c r="DVM66" s="41"/>
      <c r="DVN66" s="41"/>
      <c r="DVO66" s="41"/>
      <c r="DVP66" s="41"/>
      <c r="DVQ66" s="41"/>
      <c r="DVR66" s="41"/>
      <c r="DVS66" s="41"/>
      <c r="DVT66" s="41"/>
      <c r="DVU66" s="41"/>
      <c r="DVV66" s="41"/>
      <c r="DVW66" s="41"/>
      <c r="DVX66" s="41"/>
      <c r="DVY66" s="41"/>
      <c r="DVZ66" s="41"/>
      <c r="DWA66" s="41"/>
      <c r="DWB66" s="41"/>
      <c r="DWC66" s="41"/>
      <c r="DWD66" s="41"/>
      <c r="DWE66" s="41"/>
      <c r="DWF66" s="41"/>
      <c r="DWG66" s="41"/>
      <c r="DWH66" s="41"/>
      <c r="DWI66" s="41"/>
      <c r="DWJ66" s="41"/>
      <c r="DWK66" s="41"/>
      <c r="DWL66" s="41"/>
      <c r="DWM66" s="41"/>
      <c r="DWN66" s="41"/>
      <c r="DWO66" s="41"/>
      <c r="DWP66" s="41"/>
      <c r="DWQ66" s="41"/>
      <c r="DWR66" s="41"/>
      <c r="DWS66" s="41"/>
      <c r="DWT66" s="41"/>
      <c r="DWU66" s="41"/>
      <c r="DWV66" s="41"/>
      <c r="DWW66" s="41"/>
      <c r="DWX66" s="41"/>
      <c r="DWY66" s="41"/>
      <c r="DWZ66" s="41"/>
      <c r="DXA66" s="41"/>
      <c r="DXB66" s="41"/>
      <c r="DXC66" s="41"/>
      <c r="DXD66" s="41"/>
      <c r="DXE66" s="41"/>
      <c r="DXF66" s="41"/>
      <c r="DXG66" s="41"/>
      <c r="DXH66" s="41"/>
      <c r="DXI66" s="41"/>
      <c r="DXJ66" s="41"/>
      <c r="DXK66" s="41"/>
      <c r="DXL66" s="41"/>
      <c r="DXM66" s="41"/>
      <c r="DXN66" s="41"/>
      <c r="DXO66" s="41"/>
      <c r="DXP66" s="41"/>
      <c r="DXQ66" s="41"/>
      <c r="DXR66" s="41"/>
      <c r="DXS66" s="41"/>
      <c r="DXT66" s="41"/>
      <c r="DXU66" s="41"/>
      <c r="DXV66" s="41"/>
      <c r="DXW66" s="41"/>
      <c r="DXX66" s="41"/>
      <c r="DXY66" s="41"/>
      <c r="DXZ66" s="41"/>
      <c r="DYA66" s="41"/>
      <c r="DYB66" s="41"/>
      <c r="DYC66" s="41"/>
      <c r="DYD66" s="41"/>
      <c r="DYE66" s="41"/>
      <c r="DYF66" s="41"/>
      <c r="DYG66" s="41"/>
      <c r="DYH66" s="41"/>
      <c r="DYI66" s="41"/>
      <c r="DYJ66" s="41"/>
      <c r="DYK66" s="41"/>
      <c r="DYL66" s="41"/>
      <c r="DYM66" s="41"/>
      <c r="DYN66" s="41"/>
      <c r="DYO66" s="41"/>
      <c r="DYP66" s="41"/>
      <c r="DYQ66" s="41"/>
      <c r="DYR66" s="41"/>
      <c r="DYS66" s="41"/>
      <c r="DYT66" s="41"/>
      <c r="DYU66" s="41"/>
      <c r="DYV66" s="41"/>
      <c r="DYW66" s="41"/>
      <c r="DYX66" s="41"/>
      <c r="DYY66" s="41"/>
      <c r="DYZ66" s="41"/>
      <c r="DZA66" s="41"/>
      <c r="DZB66" s="41"/>
      <c r="DZC66" s="41"/>
      <c r="DZD66" s="41"/>
      <c r="DZE66" s="41"/>
      <c r="DZF66" s="41"/>
      <c r="DZG66" s="41"/>
      <c r="DZH66" s="41"/>
      <c r="DZI66" s="41"/>
      <c r="DZJ66" s="41"/>
      <c r="DZK66" s="41"/>
      <c r="DZL66" s="41"/>
      <c r="DZM66" s="41"/>
      <c r="DZN66" s="41"/>
      <c r="DZO66" s="41"/>
      <c r="DZP66" s="41"/>
      <c r="DZQ66" s="41"/>
      <c r="DZR66" s="41"/>
      <c r="DZS66" s="41"/>
      <c r="DZT66" s="41"/>
      <c r="DZU66" s="41"/>
      <c r="DZV66" s="41"/>
      <c r="DZW66" s="41"/>
      <c r="DZX66" s="41"/>
      <c r="DZY66" s="41"/>
      <c r="DZZ66" s="41"/>
      <c r="EAA66" s="41"/>
      <c r="EAB66" s="41"/>
      <c r="EAC66" s="41"/>
      <c r="EAD66" s="41"/>
      <c r="EAE66" s="41"/>
      <c r="EAF66" s="41"/>
      <c r="EAG66" s="41"/>
      <c r="EAH66" s="41"/>
      <c r="EAI66" s="41"/>
      <c r="EAJ66" s="41"/>
      <c r="EAK66" s="41"/>
      <c r="EAL66" s="41"/>
      <c r="EAM66" s="41"/>
      <c r="EAN66" s="41"/>
      <c r="EAO66" s="41"/>
      <c r="EAP66" s="41"/>
      <c r="EAQ66" s="41"/>
      <c r="EAR66" s="41"/>
      <c r="EAS66" s="41"/>
      <c r="EAT66" s="41"/>
      <c r="EAU66" s="41"/>
      <c r="EAV66" s="41"/>
      <c r="EAW66" s="41"/>
      <c r="EAX66" s="41"/>
      <c r="EAY66" s="41"/>
      <c r="EAZ66" s="41"/>
      <c r="EBA66" s="41"/>
      <c r="EBB66" s="41"/>
      <c r="EBC66" s="41"/>
      <c r="EBD66" s="41"/>
      <c r="EBE66" s="41"/>
      <c r="EBF66" s="41"/>
      <c r="EBG66" s="41"/>
      <c r="EBH66" s="41"/>
      <c r="EBI66" s="41"/>
      <c r="EBJ66" s="41"/>
      <c r="EBK66" s="41"/>
      <c r="EBL66" s="41"/>
      <c r="EBM66" s="41"/>
      <c r="EBN66" s="41"/>
      <c r="EBO66" s="41"/>
      <c r="EBP66" s="41"/>
      <c r="EBQ66" s="41"/>
      <c r="EBR66" s="41"/>
      <c r="EBS66" s="41"/>
      <c r="EBT66" s="41"/>
      <c r="EBU66" s="41"/>
      <c r="EBV66" s="41"/>
      <c r="EBW66" s="41"/>
      <c r="EBX66" s="41"/>
      <c r="EBY66" s="41"/>
      <c r="EBZ66" s="41"/>
      <c r="ECA66" s="41"/>
      <c r="ECB66" s="41"/>
      <c r="ECC66" s="41"/>
      <c r="ECD66" s="41"/>
      <c r="ECE66" s="41"/>
      <c r="ECF66" s="41"/>
      <c r="ECG66" s="41"/>
      <c r="ECH66" s="41"/>
      <c r="ECI66" s="41"/>
      <c r="ECJ66" s="41"/>
      <c r="ECK66" s="41"/>
      <c r="ECL66" s="41"/>
      <c r="ECM66" s="41"/>
      <c r="ECN66" s="41"/>
      <c r="ECO66" s="41"/>
      <c r="ECP66" s="41"/>
      <c r="ECQ66" s="41"/>
      <c r="ECR66" s="41"/>
      <c r="ECS66" s="41"/>
      <c r="ECT66" s="41"/>
      <c r="ECU66" s="41"/>
      <c r="ECV66" s="41"/>
      <c r="ECW66" s="41"/>
      <c r="ECX66" s="41"/>
      <c r="ECY66" s="41"/>
      <c r="ECZ66" s="41"/>
      <c r="EDA66" s="41"/>
      <c r="EDB66" s="41"/>
      <c r="EDC66" s="41"/>
      <c r="EDD66" s="41"/>
      <c r="EDE66" s="41"/>
      <c r="EDF66" s="41"/>
      <c r="EDG66" s="41"/>
      <c r="EDH66" s="41"/>
      <c r="EDI66" s="41"/>
      <c r="EDJ66" s="41"/>
      <c r="EDK66" s="41"/>
      <c r="EDL66" s="41"/>
      <c r="EDM66" s="41"/>
      <c r="EDN66" s="41"/>
      <c r="EDO66" s="41"/>
      <c r="EDP66" s="41"/>
      <c r="EDQ66" s="41"/>
      <c r="EDR66" s="41"/>
      <c r="EDS66" s="41"/>
      <c r="EDT66" s="41"/>
      <c r="EDU66" s="41"/>
      <c r="EDV66" s="41"/>
      <c r="EDW66" s="41"/>
      <c r="EDX66" s="41"/>
      <c r="EDY66" s="41"/>
      <c r="EDZ66" s="41"/>
      <c r="EEA66" s="41"/>
      <c r="EEB66" s="41"/>
      <c r="EEC66" s="41"/>
      <c r="EED66" s="41"/>
      <c r="EEE66" s="41"/>
      <c r="EEF66" s="41"/>
      <c r="EEG66" s="41"/>
      <c r="EEH66" s="41"/>
      <c r="EEI66" s="41"/>
      <c r="EEJ66" s="41"/>
      <c r="EEK66" s="41"/>
      <c r="EEL66" s="41"/>
      <c r="EEM66" s="41"/>
      <c r="EEN66" s="41"/>
      <c r="EEO66" s="41"/>
      <c r="EEP66" s="41"/>
      <c r="EEQ66" s="41"/>
      <c r="EER66" s="41"/>
      <c r="EES66" s="41"/>
      <c r="EET66" s="41"/>
      <c r="EEU66" s="41"/>
      <c r="EEV66" s="41"/>
      <c r="EEW66" s="41"/>
      <c r="EEX66" s="41"/>
      <c r="EEY66" s="41"/>
      <c r="EEZ66" s="41"/>
      <c r="EFA66" s="41"/>
      <c r="EFB66" s="41"/>
      <c r="EFC66" s="41"/>
      <c r="EFD66" s="41"/>
      <c r="EFE66" s="41"/>
      <c r="EFF66" s="41"/>
      <c r="EFG66" s="41"/>
      <c r="EFH66" s="41"/>
      <c r="EFI66" s="41"/>
      <c r="EFJ66" s="41"/>
      <c r="EFK66" s="41"/>
      <c r="EFL66" s="41"/>
      <c r="EFM66" s="41"/>
      <c r="EFN66" s="41"/>
      <c r="EFO66" s="41"/>
      <c r="EFP66" s="41"/>
      <c r="EFQ66" s="41"/>
      <c r="EFR66" s="41"/>
      <c r="EFS66" s="41"/>
      <c r="EFT66" s="41"/>
      <c r="EFU66" s="41"/>
      <c r="EFV66" s="41"/>
      <c r="EFW66" s="41"/>
      <c r="EFX66" s="41"/>
      <c r="EFY66" s="41"/>
      <c r="EFZ66" s="41"/>
      <c r="EGA66" s="41"/>
      <c r="EGB66" s="41"/>
      <c r="EGC66" s="41"/>
      <c r="EGD66" s="41"/>
      <c r="EGE66" s="41"/>
      <c r="EGF66" s="41"/>
      <c r="EGG66" s="41"/>
      <c r="EGH66" s="41"/>
      <c r="EGI66" s="41"/>
      <c r="EGJ66" s="41"/>
      <c r="EGK66" s="41"/>
      <c r="EGL66" s="41"/>
      <c r="EGM66" s="41"/>
      <c r="EGN66" s="41"/>
      <c r="EGO66" s="41"/>
      <c r="EGP66" s="41"/>
      <c r="EGQ66" s="41"/>
      <c r="EGR66" s="41"/>
      <c r="EGS66" s="41"/>
      <c r="EGT66" s="41"/>
      <c r="EGU66" s="41"/>
      <c r="EGV66" s="41"/>
      <c r="EGW66" s="41"/>
      <c r="EGX66" s="41"/>
      <c r="EGY66" s="41"/>
      <c r="EGZ66" s="41"/>
      <c r="EHA66" s="41"/>
      <c r="EHB66" s="41"/>
      <c r="EHC66" s="41"/>
      <c r="EHD66" s="41"/>
      <c r="EHE66" s="41"/>
      <c r="EHF66" s="41"/>
      <c r="EHG66" s="41"/>
      <c r="EHH66" s="41"/>
      <c r="EHI66" s="41"/>
      <c r="EHJ66" s="41"/>
      <c r="EHK66" s="41"/>
      <c r="EHL66" s="41"/>
      <c r="EHM66" s="41"/>
      <c r="EHN66" s="41"/>
      <c r="EHO66" s="41"/>
      <c r="EHP66" s="41"/>
      <c r="EHQ66" s="41"/>
      <c r="EHR66" s="41"/>
      <c r="EHS66" s="41"/>
      <c r="EHT66" s="41"/>
      <c r="EHU66" s="41"/>
      <c r="EHV66" s="41"/>
      <c r="EHW66" s="41"/>
      <c r="EHX66" s="41"/>
      <c r="EHY66" s="41"/>
      <c r="EHZ66" s="41"/>
      <c r="EIA66" s="41"/>
      <c r="EIB66" s="41"/>
      <c r="EIC66" s="41"/>
      <c r="EID66" s="41"/>
      <c r="EIE66" s="41"/>
      <c r="EIF66" s="41"/>
      <c r="EIG66" s="41"/>
      <c r="EIH66" s="41"/>
      <c r="EII66" s="41"/>
      <c r="EIJ66" s="41"/>
      <c r="EIK66" s="41"/>
      <c r="EIL66" s="41"/>
      <c r="EIM66" s="41"/>
      <c r="EIN66" s="41"/>
      <c r="EIO66" s="41"/>
      <c r="EIP66" s="41"/>
      <c r="EIQ66" s="41"/>
      <c r="EIR66" s="41"/>
      <c r="EIS66" s="41"/>
      <c r="EIT66" s="41"/>
      <c r="EIU66" s="41"/>
      <c r="EIV66" s="41"/>
      <c r="EIW66" s="41"/>
      <c r="EIX66" s="41"/>
      <c r="EIY66" s="41"/>
      <c r="EIZ66" s="41"/>
      <c r="EJA66" s="41"/>
      <c r="EJB66" s="41"/>
      <c r="EJC66" s="41"/>
      <c r="EJD66" s="41"/>
      <c r="EJE66" s="41"/>
      <c r="EJF66" s="41"/>
      <c r="EJG66" s="41"/>
      <c r="EJH66" s="41"/>
      <c r="EJI66" s="41"/>
      <c r="EJJ66" s="41"/>
      <c r="EJK66" s="41"/>
      <c r="EJL66" s="41"/>
      <c r="EJM66" s="41"/>
      <c r="EJN66" s="41"/>
      <c r="EJO66" s="41"/>
      <c r="EJP66" s="41"/>
      <c r="EJQ66" s="41"/>
      <c r="EJR66" s="41"/>
      <c r="EJS66" s="41"/>
      <c r="EJT66" s="41"/>
      <c r="EJU66" s="41"/>
      <c r="EJV66" s="41"/>
      <c r="EJW66" s="41"/>
      <c r="EJX66" s="41"/>
      <c r="EJY66" s="41"/>
      <c r="EJZ66" s="41"/>
      <c r="EKA66" s="41"/>
      <c r="EKB66" s="41"/>
      <c r="EKC66" s="41"/>
      <c r="EKD66" s="41"/>
      <c r="EKE66" s="41"/>
      <c r="EKF66" s="41"/>
      <c r="EKG66" s="41"/>
      <c r="EKH66" s="41"/>
      <c r="EKI66" s="41"/>
      <c r="EKJ66" s="41"/>
      <c r="EKK66" s="41"/>
      <c r="EKL66" s="41"/>
      <c r="EKM66" s="41"/>
      <c r="EKN66" s="41"/>
      <c r="EKO66" s="41"/>
      <c r="EKP66" s="41"/>
      <c r="EKQ66" s="41"/>
      <c r="EKR66" s="41"/>
      <c r="EKS66" s="41"/>
      <c r="EKT66" s="41"/>
      <c r="EKU66" s="41"/>
      <c r="EKV66" s="41"/>
      <c r="EKW66" s="41"/>
      <c r="EKX66" s="41"/>
      <c r="EKY66" s="41"/>
      <c r="EKZ66" s="41"/>
      <c r="ELA66" s="41"/>
      <c r="ELB66" s="41"/>
      <c r="ELC66" s="41"/>
      <c r="ELD66" s="41"/>
      <c r="ELE66" s="41"/>
      <c r="ELF66" s="41"/>
      <c r="ELG66" s="41"/>
      <c r="ELH66" s="41"/>
      <c r="ELI66" s="41"/>
      <c r="ELJ66" s="41"/>
      <c r="ELK66" s="41"/>
      <c r="ELL66" s="41"/>
      <c r="ELM66" s="41"/>
      <c r="ELN66" s="41"/>
      <c r="ELO66" s="41"/>
      <c r="ELP66" s="41"/>
      <c r="ELQ66" s="41"/>
      <c r="ELR66" s="41"/>
      <c r="ELS66" s="41"/>
      <c r="ELT66" s="41"/>
      <c r="ELU66" s="41"/>
      <c r="ELV66" s="41"/>
      <c r="ELW66" s="41"/>
      <c r="ELX66" s="41"/>
      <c r="ELY66" s="41"/>
      <c r="ELZ66" s="41"/>
      <c r="EMA66" s="41"/>
      <c r="EMB66" s="41"/>
      <c r="EMC66" s="41"/>
      <c r="EMD66" s="41"/>
      <c r="EME66" s="41"/>
      <c r="EMF66" s="41"/>
      <c r="EMG66" s="41"/>
      <c r="EMH66" s="41"/>
      <c r="EMI66" s="41"/>
      <c r="EMJ66" s="41"/>
      <c r="EMK66" s="41"/>
      <c r="EML66" s="41"/>
      <c r="EMM66" s="41"/>
      <c r="EMN66" s="41"/>
      <c r="EMO66" s="41"/>
      <c r="EMP66" s="41"/>
      <c r="EMQ66" s="41"/>
      <c r="EMR66" s="41"/>
      <c r="EMS66" s="41"/>
      <c r="EMT66" s="41"/>
      <c r="EMU66" s="41"/>
      <c r="EMV66" s="41"/>
      <c r="EMW66" s="41"/>
      <c r="EMX66" s="41"/>
      <c r="EMY66" s="41"/>
      <c r="EMZ66" s="41"/>
      <c r="ENA66" s="41"/>
      <c r="ENB66" s="41"/>
      <c r="ENC66" s="41"/>
      <c r="END66" s="41"/>
      <c r="ENE66" s="41"/>
      <c r="ENF66" s="41"/>
      <c r="ENG66" s="41"/>
      <c r="ENH66" s="41"/>
      <c r="ENI66" s="41"/>
      <c r="ENJ66" s="41"/>
      <c r="ENK66" s="41"/>
      <c r="ENL66" s="41"/>
      <c r="ENM66" s="41"/>
      <c r="ENN66" s="41"/>
      <c r="ENO66" s="41"/>
      <c r="ENP66" s="41"/>
      <c r="ENQ66" s="41"/>
      <c r="ENR66" s="41"/>
      <c r="ENS66" s="41"/>
      <c r="ENT66" s="41"/>
      <c r="ENU66" s="41"/>
      <c r="ENV66" s="41"/>
      <c r="ENW66" s="41"/>
      <c r="ENX66" s="41"/>
      <c r="ENY66" s="41"/>
      <c r="ENZ66" s="41"/>
      <c r="EOA66" s="41"/>
      <c r="EOB66" s="41"/>
      <c r="EOC66" s="41"/>
      <c r="EOD66" s="41"/>
      <c r="EOE66" s="41"/>
      <c r="EOF66" s="41"/>
      <c r="EOG66" s="41"/>
      <c r="EOH66" s="41"/>
      <c r="EOI66" s="41"/>
      <c r="EOJ66" s="41"/>
      <c r="EOK66" s="41"/>
      <c r="EOL66" s="41"/>
      <c r="EOM66" s="41"/>
      <c r="EON66" s="41"/>
      <c r="EOO66" s="41"/>
      <c r="EOP66" s="41"/>
      <c r="EOQ66" s="41"/>
      <c r="EOR66" s="41"/>
      <c r="EOS66" s="41"/>
      <c r="EOT66" s="41"/>
      <c r="EOU66" s="41"/>
      <c r="EOV66" s="41"/>
      <c r="EOW66" s="41"/>
      <c r="EOX66" s="41"/>
      <c r="EOY66" s="41"/>
      <c r="EOZ66" s="41"/>
      <c r="EPA66" s="41"/>
      <c r="EPB66" s="41"/>
      <c r="EPC66" s="41"/>
      <c r="EPD66" s="41"/>
      <c r="EPE66" s="41"/>
      <c r="EPF66" s="41"/>
      <c r="EPG66" s="41"/>
      <c r="EPH66" s="41"/>
      <c r="EPI66" s="41"/>
      <c r="EPJ66" s="41"/>
      <c r="EPK66" s="41"/>
      <c r="EPL66" s="41"/>
      <c r="EPM66" s="41"/>
      <c r="EPN66" s="41"/>
      <c r="EPO66" s="41"/>
      <c r="EPP66" s="41"/>
      <c r="EPQ66" s="41"/>
      <c r="EPR66" s="41"/>
      <c r="EPS66" s="41"/>
      <c r="EPT66" s="41"/>
      <c r="EPU66" s="41"/>
      <c r="EPV66" s="41"/>
      <c r="EPW66" s="41"/>
      <c r="EPX66" s="41"/>
      <c r="EPY66" s="41"/>
      <c r="EPZ66" s="41"/>
      <c r="EQA66" s="41"/>
      <c r="EQB66" s="41"/>
      <c r="EQC66" s="41"/>
      <c r="EQD66" s="41"/>
      <c r="EQE66" s="41"/>
      <c r="EQF66" s="41"/>
      <c r="EQG66" s="41"/>
      <c r="EQH66" s="41"/>
      <c r="EQI66" s="41"/>
      <c r="EQJ66" s="41"/>
      <c r="EQK66" s="41"/>
      <c r="EQL66" s="41"/>
      <c r="EQM66" s="41"/>
      <c r="EQN66" s="41"/>
      <c r="EQO66" s="41"/>
      <c r="EQP66" s="41"/>
      <c r="EQQ66" s="41"/>
      <c r="EQR66" s="41"/>
      <c r="EQS66" s="41"/>
      <c r="EQT66" s="41"/>
      <c r="EQU66" s="41"/>
      <c r="EQV66" s="41"/>
      <c r="EQW66" s="41"/>
      <c r="EQX66" s="41"/>
      <c r="EQY66" s="41"/>
      <c r="EQZ66" s="41"/>
      <c r="ERA66" s="41"/>
      <c r="ERB66" s="41"/>
      <c r="ERC66" s="41"/>
      <c r="ERD66" s="41"/>
      <c r="ERE66" s="41"/>
      <c r="ERF66" s="41"/>
      <c r="ERG66" s="41"/>
      <c r="ERH66" s="41"/>
      <c r="ERI66" s="41"/>
      <c r="ERJ66" s="41"/>
      <c r="ERK66" s="41"/>
      <c r="ERL66" s="41"/>
      <c r="ERM66" s="41"/>
      <c r="ERN66" s="41"/>
      <c r="ERO66" s="41"/>
      <c r="ERP66" s="41"/>
      <c r="ERQ66" s="41"/>
      <c r="ERR66" s="41"/>
      <c r="ERS66" s="41"/>
      <c r="ERT66" s="41"/>
      <c r="ERU66" s="41"/>
      <c r="ERV66" s="41"/>
      <c r="ERW66" s="41"/>
      <c r="ERX66" s="41"/>
      <c r="ERY66" s="41"/>
      <c r="ERZ66" s="41"/>
      <c r="ESA66" s="41"/>
      <c r="ESB66" s="41"/>
      <c r="ESC66" s="41"/>
      <c r="ESD66" s="41"/>
      <c r="ESE66" s="41"/>
      <c r="ESF66" s="41"/>
      <c r="ESG66" s="41"/>
      <c r="ESH66" s="41"/>
      <c r="ESI66" s="41"/>
      <c r="ESJ66" s="41"/>
      <c r="ESK66" s="41"/>
      <c r="ESL66" s="41"/>
      <c r="ESM66" s="41"/>
      <c r="ESN66" s="41"/>
      <c r="ESO66" s="41"/>
      <c r="ESP66" s="41"/>
      <c r="ESQ66" s="41"/>
      <c r="ESR66" s="41"/>
      <c r="ESS66" s="41"/>
      <c r="EST66" s="41"/>
      <c r="ESU66" s="41"/>
      <c r="ESV66" s="41"/>
      <c r="ESW66" s="41"/>
      <c r="ESX66" s="41"/>
      <c r="ESY66" s="41"/>
      <c r="ESZ66" s="41"/>
      <c r="ETA66" s="41"/>
      <c r="ETB66" s="41"/>
      <c r="ETC66" s="41"/>
      <c r="ETD66" s="41"/>
      <c r="ETE66" s="41"/>
      <c r="ETF66" s="41"/>
      <c r="ETG66" s="41"/>
      <c r="ETH66" s="41"/>
      <c r="ETI66" s="41"/>
      <c r="ETJ66" s="41"/>
      <c r="ETK66" s="41"/>
      <c r="ETL66" s="41"/>
      <c r="ETM66" s="41"/>
      <c r="ETN66" s="41"/>
      <c r="ETO66" s="41"/>
      <c r="ETP66" s="41"/>
      <c r="ETQ66" s="41"/>
      <c r="ETR66" s="41"/>
      <c r="ETS66" s="41"/>
      <c r="ETT66" s="41"/>
      <c r="ETU66" s="41"/>
      <c r="ETV66" s="41"/>
      <c r="ETW66" s="41"/>
      <c r="ETX66" s="41"/>
      <c r="ETY66" s="41"/>
      <c r="ETZ66" s="41"/>
      <c r="EUA66" s="41"/>
      <c r="EUB66" s="41"/>
      <c r="EUC66" s="41"/>
      <c r="EUD66" s="41"/>
      <c r="EUE66" s="41"/>
      <c r="EUF66" s="41"/>
      <c r="EUG66" s="41"/>
      <c r="EUH66" s="41"/>
      <c r="EUI66" s="41"/>
      <c r="EUJ66" s="41"/>
      <c r="EUK66" s="41"/>
      <c r="EUL66" s="41"/>
      <c r="EUM66" s="41"/>
      <c r="EUN66" s="41"/>
      <c r="EUO66" s="41"/>
      <c r="EUP66" s="41"/>
      <c r="EUQ66" s="41"/>
      <c r="EUR66" s="41"/>
      <c r="EUS66" s="41"/>
      <c r="EUT66" s="41"/>
      <c r="EUU66" s="41"/>
      <c r="EUV66" s="41"/>
      <c r="EUW66" s="41"/>
      <c r="EUX66" s="41"/>
      <c r="EUY66" s="41"/>
      <c r="EUZ66" s="41"/>
      <c r="EVA66" s="41"/>
      <c r="EVB66" s="41"/>
      <c r="EVC66" s="41"/>
      <c r="EVD66" s="41"/>
      <c r="EVE66" s="41"/>
      <c r="EVF66" s="41"/>
      <c r="EVG66" s="41"/>
      <c r="EVH66" s="41"/>
      <c r="EVI66" s="41"/>
      <c r="EVJ66" s="41"/>
      <c r="EVK66" s="41"/>
      <c r="EVL66" s="41"/>
      <c r="EVM66" s="41"/>
      <c r="EVN66" s="41"/>
      <c r="EVO66" s="41"/>
      <c r="EVP66" s="41"/>
      <c r="EVQ66" s="41"/>
      <c r="EVR66" s="41"/>
      <c r="EVS66" s="41"/>
      <c r="EVT66" s="41"/>
      <c r="EVU66" s="41"/>
      <c r="EVV66" s="41"/>
      <c r="EVW66" s="41"/>
      <c r="EVX66" s="41"/>
      <c r="EVY66" s="41"/>
      <c r="EVZ66" s="41"/>
      <c r="EWA66" s="41"/>
      <c r="EWB66" s="41"/>
      <c r="EWC66" s="41"/>
      <c r="EWD66" s="41"/>
      <c r="EWE66" s="41"/>
      <c r="EWF66" s="41"/>
      <c r="EWG66" s="41"/>
      <c r="EWH66" s="41"/>
      <c r="EWI66" s="41"/>
      <c r="EWJ66" s="41"/>
      <c r="EWK66" s="41"/>
      <c r="EWL66" s="41"/>
      <c r="EWM66" s="41"/>
      <c r="EWN66" s="41"/>
      <c r="EWO66" s="41"/>
      <c r="EWP66" s="41"/>
      <c r="EWQ66" s="41"/>
      <c r="EWR66" s="41"/>
      <c r="EWS66" s="41"/>
      <c r="EWT66" s="41"/>
      <c r="EWU66" s="41"/>
      <c r="EWV66" s="41"/>
      <c r="EWW66" s="41"/>
      <c r="EWX66" s="41"/>
      <c r="EWY66" s="41"/>
      <c r="EWZ66" s="41"/>
      <c r="EXA66" s="41"/>
      <c r="EXB66" s="41"/>
      <c r="EXC66" s="41"/>
      <c r="EXD66" s="41"/>
      <c r="EXE66" s="41"/>
      <c r="EXF66" s="41"/>
      <c r="EXG66" s="41"/>
      <c r="EXH66" s="41"/>
      <c r="EXI66" s="41"/>
      <c r="EXJ66" s="41"/>
      <c r="EXK66" s="41"/>
      <c r="EXL66" s="41"/>
      <c r="EXM66" s="41"/>
      <c r="EXN66" s="41"/>
      <c r="EXO66" s="41"/>
      <c r="EXP66" s="41"/>
      <c r="EXQ66" s="41"/>
      <c r="EXR66" s="41"/>
      <c r="EXS66" s="41"/>
      <c r="EXT66" s="41"/>
      <c r="EXU66" s="41"/>
      <c r="EXV66" s="41"/>
      <c r="EXW66" s="41"/>
      <c r="EXX66" s="41"/>
      <c r="EXY66" s="41"/>
      <c r="EXZ66" s="41"/>
      <c r="EYA66" s="41"/>
      <c r="EYB66" s="41"/>
      <c r="EYC66" s="41"/>
      <c r="EYD66" s="41"/>
      <c r="EYE66" s="41"/>
      <c r="EYF66" s="41"/>
      <c r="EYG66" s="41"/>
      <c r="EYH66" s="41"/>
      <c r="EYI66" s="41"/>
      <c r="EYJ66" s="41"/>
      <c r="EYK66" s="41"/>
      <c r="EYL66" s="41"/>
      <c r="EYM66" s="41"/>
      <c r="EYN66" s="41"/>
      <c r="EYO66" s="41"/>
      <c r="EYP66" s="41"/>
      <c r="EYQ66" s="41"/>
      <c r="EYR66" s="41"/>
      <c r="EYS66" s="41"/>
      <c r="EYT66" s="41"/>
      <c r="EYU66" s="41"/>
      <c r="EYV66" s="41"/>
      <c r="EYW66" s="41"/>
      <c r="EYX66" s="41"/>
      <c r="EYY66" s="41"/>
      <c r="EYZ66" s="41"/>
      <c r="EZA66" s="41"/>
      <c r="EZB66" s="41"/>
      <c r="EZC66" s="41"/>
      <c r="EZD66" s="41"/>
      <c r="EZE66" s="41"/>
      <c r="EZF66" s="41"/>
      <c r="EZG66" s="41"/>
      <c r="EZH66" s="41"/>
      <c r="EZI66" s="41"/>
      <c r="EZJ66" s="41"/>
      <c r="EZK66" s="41"/>
      <c r="EZL66" s="41"/>
      <c r="EZM66" s="41"/>
      <c r="EZN66" s="41"/>
      <c r="EZO66" s="41"/>
      <c r="EZP66" s="41"/>
      <c r="EZQ66" s="41"/>
      <c r="EZR66" s="41"/>
      <c r="EZS66" s="41"/>
      <c r="EZT66" s="41"/>
      <c r="EZU66" s="41"/>
      <c r="EZV66" s="41"/>
      <c r="EZW66" s="41"/>
      <c r="EZX66" s="41"/>
      <c r="EZY66" s="41"/>
      <c r="EZZ66" s="41"/>
      <c r="FAA66" s="41"/>
      <c r="FAB66" s="41"/>
      <c r="FAC66" s="41"/>
      <c r="FAD66" s="41"/>
      <c r="FAE66" s="41"/>
      <c r="FAF66" s="41"/>
      <c r="FAG66" s="41"/>
      <c r="FAH66" s="41"/>
      <c r="FAI66" s="41"/>
      <c r="FAJ66" s="41"/>
      <c r="FAK66" s="41"/>
      <c r="FAL66" s="41"/>
      <c r="FAM66" s="41"/>
      <c r="FAN66" s="41"/>
      <c r="FAO66" s="41"/>
      <c r="FAP66" s="41"/>
      <c r="FAQ66" s="41"/>
      <c r="FAR66" s="41"/>
      <c r="FAS66" s="41"/>
      <c r="FAT66" s="41"/>
      <c r="FAU66" s="41"/>
      <c r="FAV66" s="41"/>
      <c r="FAW66" s="41"/>
      <c r="FAX66" s="41"/>
      <c r="FAY66" s="41"/>
      <c r="FAZ66" s="41"/>
      <c r="FBA66" s="41"/>
      <c r="FBB66" s="41"/>
      <c r="FBC66" s="41"/>
      <c r="FBD66" s="41"/>
      <c r="FBE66" s="41"/>
      <c r="FBF66" s="41"/>
      <c r="FBG66" s="41"/>
      <c r="FBH66" s="41"/>
      <c r="FBI66" s="41"/>
      <c r="FBJ66" s="41"/>
      <c r="FBK66" s="41"/>
      <c r="FBL66" s="41"/>
      <c r="FBM66" s="41"/>
      <c r="FBN66" s="41"/>
      <c r="FBO66" s="41"/>
      <c r="FBP66" s="41"/>
      <c r="FBQ66" s="41"/>
      <c r="FBR66" s="41"/>
      <c r="FBS66" s="41"/>
      <c r="FBT66" s="41"/>
      <c r="FBU66" s="41"/>
      <c r="FBV66" s="41"/>
      <c r="FBW66" s="41"/>
      <c r="FBX66" s="41"/>
      <c r="FBY66" s="41"/>
      <c r="FBZ66" s="41"/>
      <c r="FCA66" s="41"/>
      <c r="FCB66" s="41"/>
      <c r="FCC66" s="41"/>
      <c r="FCD66" s="41"/>
      <c r="FCE66" s="41"/>
      <c r="FCF66" s="41"/>
      <c r="FCG66" s="41"/>
      <c r="FCH66" s="41"/>
      <c r="FCI66" s="41"/>
      <c r="FCJ66" s="41"/>
      <c r="FCK66" s="41"/>
      <c r="FCL66" s="41"/>
      <c r="FCM66" s="41"/>
      <c r="FCN66" s="41"/>
      <c r="FCO66" s="41"/>
      <c r="FCP66" s="41"/>
      <c r="FCQ66" s="41"/>
      <c r="FCR66" s="41"/>
      <c r="FCS66" s="41"/>
      <c r="FCT66" s="41"/>
      <c r="FCU66" s="41"/>
      <c r="FCV66" s="41"/>
      <c r="FCW66" s="41"/>
      <c r="FCX66" s="41"/>
      <c r="FCY66" s="41"/>
      <c r="FCZ66" s="41"/>
      <c r="FDA66" s="41"/>
      <c r="FDB66" s="41"/>
      <c r="FDC66" s="41"/>
      <c r="FDD66" s="41"/>
      <c r="FDE66" s="41"/>
      <c r="FDF66" s="41"/>
      <c r="FDG66" s="41"/>
      <c r="FDH66" s="41"/>
      <c r="FDI66" s="41"/>
      <c r="FDJ66" s="41"/>
      <c r="FDK66" s="41"/>
      <c r="FDL66" s="41"/>
      <c r="FDM66" s="41"/>
      <c r="FDN66" s="41"/>
      <c r="FDO66" s="41"/>
      <c r="FDP66" s="41"/>
      <c r="FDQ66" s="41"/>
      <c r="FDR66" s="41"/>
      <c r="FDS66" s="41"/>
      <c r="FDT66" s="41"/>
      <c r="FDU66" s="41"/>
      <c r="FDV66" s="41"/>
      <c r="FDW66" s="41"/>
      <c r="FDX66" s="41"/>
      <c r="FDY66" s="41"/>
      <c r="FDZ66" s="41"/>
      <c r="FEA66" s="41"/>
      <c r="FEB66" s="41"/>
      <c r="FEC66" s="41"/>
      <c r="FED66" s="41"/>
      <c r="FEE66" s="41"/>
      <c r="FEF66" s="41"/>
      <c r="FEG66" s="41"/>
      <c r="FEH66" s="41"/>
      <c r="FEI66" s="41"/>
      <c r="FEJ66" s="41"/>
      <c r="FEK66" s="41"/>
      <c r="FEL66" s="41"/>
      <c r="FEM66" s="41"/>
      <c r="FEN66" s="41"/>
      <c r="FEO66" s="41"/>
      <c r="FEP66" s="41"/>
      <c r="FEQ66" s="41"/>
      <c r="FER66" s="41"/>
      <c r="FES66" s="41"/>
      <c r="FET66" s="41"/>
      <c r="FEU66" s="41"/>
      <c r="FEV66" s="41"/>
      <c r="FEW66" s="41"/>
      <c r="FEX66" s="41"/>
      <c r="FEY66" s="41"/>
      <c r="FEZ66" s="41"/>
      <c r="FFA66" s="41"/>
      <c r="FFB66" s="41"/>
      <c r="FFC66" s="41"/>
      <c r="FFD66" s="41"/>
      <c r="FFE66" s="41"/>
      <c r="FFF66" s="41"/>
      <c r="FFG66" s="41"/>
      <c r="FFH66" s="41"/>
      <c r="FFI66" s="41"/>
      <c r="FFJ66" s="41"/>
      <c r="FFK66" s="41"/>
      <c r="FFL66" s="41"/>
      <c r="FFM66" s="41"/>
      <c r="FFN66" s="41"/>
      <c r="FFO66" s="41"/>
      <c r="FFP66" s="41"/>
      <c r="FFQ66" s="41"/>
      <c r="FFR66" s="41"/>
      <c r="FFS66" s="41"/>
      <c r="FFT66" s="41"/>
      <c r="FFU66" s="41"/>
      <c r="FFV66" s="41"/>
      <c r="FFW66" s="41"/>
      <c r="FFX66" s="41"/>
      <c r="FFY66" s="41"/>
      <c r="FFZ66" s="41"/>
      <c r="FGA66" s="41"/>
      <c r="FGB66" s="41"/>
      <c r="FGC66" s="41"/>
      <c r="FGD66" s="41"/>
      <c r="FGE66" s="41"/>
      <c r="FGF66" s="41"/>
      <c r="FGG66" s="41"/>
      <c r="FGH66" s="41"/>
      <c r="FGI66" s="41"/>
      <c r="FGJ66" s="41"/>
      <c r="FGK66" s="41"/>
      <c r="FGL66" s="41"/>
      <c r="FGM66" s="41"/>
      <c r="FGN66" s="41"/>
      <c r="FGO66" s="41"/>
      <c r="FGP66" s="41"/>
      <c r="FGQ66" s="41"/>
      <c r="FGR66" s="41"/>
      <c r="FGS66" s="41"/>
      <c r="FGT66" s="41"/>
      <c r="FGU66" s="41"/>
      <c r="FGV66" s="41"/>
      <c r="FGW66" s="41"/>
      <c r="FGX66" s="41"/>
      <c r="FGY66" s="41"/>
      <c r="FGZ66" s="41"/>
      <c r="FHA66" s="41"/>
      <c r="FHB66" s="41"/>
      <c r="FHC66" s="41"/>
      <c r="FHD66" s="41"/>
      <c r="FHE66" s="41"/>
      <c r="FHF66" s="41"/>
      <c r="FHG66" s="41"/>
      <c r="FHH66" s="41"/>
      <c r="FHI66" s="41"/>
      <c r="FHJ66" s="41"/>
      <c r="FHK66" s="41"/>
      <c r="FHL66" s="41"/>
      <c r="FHM66" s="41"/>
      <c r="FHN66" s="41"/>
      <c r="FHO66" s="41"/>
      <c r="FHP66" s="41"/>
      <c r="FHQ66" s="41"/>
      <c r="FHR66" s="41"/>
      <c r="FHS66" s="41"/>
      <c r="FHT66" s="41"/>
      <c r="FHU66" s="41"/>
      <c r="FHV66" s="41"/>
      <c r="FHW66" s="41"/>
      <c r="FHX66" s="41"/>
      <c r="FHY66" s="41"/>
      <c r="FHZ66" s="41"/>
      <c r="FIA66" s="41"/>
      <c r="FIB66" s="41"/>
      <c r="FIC66" s="41"/>
      <c r="FID66" s="41"/>
      <c r="FIE66" s="41"/>
      <c r="FIF66" s="41"/>
      <c r="FIG66" s="41"/>
      <c r="FIH66" s="41"/>
      <c r="FII66" s="41"/>
      <c r="FIJ66" s="41"/>
      <c r="FIK66" s="41"/>
      <c r="FIL66" s="41"/>
      <c r="FIM66" s="41"/>
      <c r="FIN66" s="41"/>
      <c r="FIO66" s="41"/>
      <c r="FIP66" s="41"/>
      <c r="FIQ66" s="41"/>
      <c r="FIR66" s="41"/>
      <c r="FIS66" s="41"/>
      <c r="FIT66" s="41"/>
      <c r="FIU66" s="41"/>
      <c r="FIV66" s="41"/>
      <c r="FIW66" s="41"/>
      <c r="FIX66" s="41"/>
      <c r="FIY66" s="41"/>
      <c r="FIZ66" s="41"/>
      <c r="FJA66" s="41"/>
      <c r="FJB66" s="41"/>
      <c r="FJC66" s="41"/>
      <c r="FJD66" s="41"/>
      <c r="FJE66" s="41"/>
      <c r="FJF66" s="41"/>
      <c r="FJG66" s="41"/>
      <c r="FJH66" s="41"/>
      <c r="FJI66" s="41"/>
      <c r="FJJ66" s="41"/>
      <c r="FJK66" s="41"/>
      <c r="FJL66" s="41"/>
      <c r="FJM66" s="41"/>
      <c r="FJN66" s="41"/>
      <c r="FJO66" s="41"/>
      <c r="FJP66" s="41"/>
      <c r="FJQ66" s="41"/>
      <c r="FJR66" s="41"/>
      <c r="FJS66" s="41"/>
      <c r="FJT66" s="41"/>
      <c r="FJU66" s="41"/>
      <c r="FJV66" s="41"/>
      <c r="FJW66" s="41"/>
      <c r="FJX66" s="41"/>
      <c r="FJY66" s="41"/>
      <c r="FJZ66" s="41"/>
      <c r="FKA66" s="41"/>
      <c r="FKB66" s="41"/>
      <c r="FKC66" s="41"/>
      <c r="FKD66" s="41"/>
      <c r="FKE66" s="41"/>
      <c r="FKF66" s="41"/>
      <c r="FKG66" s="41"/>
      <c r="FKH66" s="41"/>
      <c r="FKI66" s="41"/>
      <c r="FKJ66" s="41"/>
      <c r="FKK66" s="41"/>
      <c r="FKL66" s="41"/>
      <c r="FKM66" s="41"/>
      <c r="FKN66" s="41"/>
      <c r="FKO66" s="41"/>
      <c r="FKP66" s="41"/>
      <c r="FKQ66" s="41"/>
      <c r="FKR66" s="41"/>
      <c r="FKS66" s="41"/>
      <c r="FKT66" s="41"/>
      <c r="FKU66" s="41"/>
      <c r="FKV66" s="41"/>
      <c r="FKW66" s="41"/>
      <c r="FKX66" s="41"/>
      <c r="FKY66" s="41"/>
      <c r="FKZ66" s="41"/>
      <c r="FLA66" s="41"/>
      <c r="FLB66" s="41"/>
      <c r="FLC66" s="41"/>
      <c r="FLD66" s="41"/>
      <c r="FLE66" s="41"/>
      <c r="FLF66" s="41"/>
      <c r="FLG66" s="41"/>
      <c r="FLH66" s="41"/>
      <c r="FLI66" s="41"/>
      <c r="FLJ66" s="41"/>
      <c r="FLK66" s="41"/>
      <c r="FLL66" s="41"/>
      <c r="FLM66" s="41"/>
      <c r="FLN66" s="41"/>
      <c r="FLO66" s="41"/>
      <c r="FLP66" s="41"/>
      <c r="FLQ66" s="41"/>
      <c r="FLR66" s="41"/>
      <c r="FLS66" s="41"/>
      <c r="FLT66" s="41"/>
      <c r="FLU66" s="41"/>
      <c r="FLV66" s="41"/>
      <c r="FLW66" s="41"/>
      <c r="FLX66" s="41"/>
      <c r="FLY66" s="41"/>
      <c r="FLZ66" s="41"/>
      <c r="FMA66" s="41"/>
      <c r="FMB66" s="41"/>
      <c r="FMC66" s="41"/>
      <c r="FMD66" s="41"/>
      <c r="FME66" s="41"/>
      <c r="FMF66" s="41"/>
      <c r="FMG66" s="41"/>
      <c r="FMH66" s="41"/>
      <c r="FMI66" s="41"/>
      <c r="FMJ66" s="41"/>
      <c r="FMK66" s="41"/>
      <c r="FML66" s="41"/>
      <c r="FMM66" s="41"/>
      <c r="FMN66" s="41"/>
      <c r="FMO66" s="41"/>
      <c r="FMP66" s="41"/>
      <c r="FMQ66" s="41"/>
      <c r="FMR66" s="41"/>
      <c r="FMS66" s="41"/>
      <c r="FMT66" s="41"/>
      <c r="FMU66" s="41"/>
      <c r="FMV66" s="41"/>
      <c r="FMW66" s="41"/>
      <c r="FMX66" s="41"/>
      <c r="FMY66" s="41"/>
      <c r="FMZ66" s="41"/>
      <c r="FNA66" s="41"/>
      <c r="FNB66" s="41"/>
      <c r="FNC66" s="41"/>
      <c r="FND66" s="41"/>
      <c r="FNE66" s="41"/>
      <c r="FNF66" s="41"/>
      <c r="FNG66" s="41"/>
      <c r="FNH66" s="41"/>
      <c r="FNI66" s="41"/>
      <c r="FNJ66" s="41"/>
      <c r="FNK66" s="41"/>
      <c r="FNL66" s="41"/>
      <c r="FNM66" s="41"/>
      <c r="FNN66" s="41"/>
      <c r="FNO66" s="41"/>
      <c r="FNP66" s="41"/>
      <c r="FNQ66" s="41"/>
      <c r="FNR66" s="41"/>
      <c r="FNS66" s="41"/>
      <c r="FNT66" s="41"/>
      <c r="FNU66" s="41"/>
      <c r="FNV66" s="41"/>
      <c r="FNW66" s="41"/>
      <c r="FNX66" s="41"/>
      <c r="FNY66" s="41"/>
      <c r="FNZ66" s="41"/>
      <c r="FOA66" s="41"/>
      <c r="FOB66" s="41"/>
      <c r="FOC66" s="41"/>
      <c r="FOD66" s="41"/>
      <c r="FOE66" s="41"/>
      <c r="FOF66" s="41"/>
      <c r="FOG66" s="41"/>
      <c r="FOH66" s="41"/>
      <c r="FOI66" s="41"/>
      <c r="FOJ66" s="41"/>
      <c r="FOK66" s="41"/>
      <c r="FOL66" s="41"/>
      <c r="FOM66" s="41"/>
      <c r="FON66" s="41"/>
      <c r="FOO66" s="41"/>
      <c r="FOP66" s="41"/>
      <c r="FOQ66" s="41"/>
      <c r="FOR66" s="41"/>
      <c r="FOS66" s="41"/>
      <c r="FOT66" s="41"/>
      <c r="FOU66" s="41"/>
      <c r="FOV66" s="41"/>
      <c r="FOW66" s="41"/>
      <c r="FOX66" s="41"/>
      <c r="FOY66" s="41"/>
      <c r="FOZ66" s="41"/>
      <c r="FPA66" s="41"/>
      <c r="FPB66" s="41"/>
      <c r="FPC66" s="41"/>
      <c r="FPD66" s="41"/>
      <c r="FPE66" s="41"/>
      <c r="FPF66" s="41"/>
      <c r="FPG66" s="41"/>
      <c r="FPH66" s="41"/>
      <c r="FPI66" s="41"/>
      <c r="FPJ66" s="41"/>
      <c r="FPK66" s="41"/>
      <c r="FPL66" s="41"/>
      <c r="FPM66" s="41"/>
      <c r="FPN66" s="41"/>
      <c r="FPO66" s="41"/>
      <c r="FPP66" s="41"/>
      <c r="FPQ66" s="41"/>
      <c r="FPR66" s="41"/>
      <c r="FPS66" s="41"/>
      <c r="FPT66" s="41"/>
      <c r="FPU66" s="41"/>
      <c r="FPV66" s="41"/>
      <c r="FPW66" s="41"/>
      <c r="FPX66" s="41"/>
      <c r="FPY66" s="41"/>
      <c r="FPZ66" s="41"/>
      <c r="FQA66" s="41"/>
      <c r="FQB66" s="41"/>
      <c r="FQC66" s="41"/>
      <c r="FQD66" s="41"/>
      <c r="FQE66" s="41"/>
      <c r="FQF66" s="41"/>
      <c r="FQG66" s="41"/>
      <c r="FQH66" s="41"/>
      <c r="FQI66" s="41"/>
      <c r="FQJ66" s="41"/>
      <c r="FQK66" s="41"/>
      <c r="FQL66" s="41"/>
      <c r="FQM66" s="41"/>
      <c r="FQN66" s="41"/>
      <c r="FQO66" s="41"/>
      <c r="FQP66" s="41"/>
      <c r="FQQ66" s="41"/>
      <c r="FQR66" s="41"/>
      <c r="FQS66" s="41"/>
      <c r="FQT66" s="41"/>
      <c r="FQU66" s="41"/>
      <c r="FQV66" s="41"/>
      <c r="FQW66" s="41"/>
      <c r="FQX66" s="41"/>
      <c r="FQY66" s="41"/>
      <c r="FQZ66" s="41"/>
      <c r="FRA66" s="41"/>
      <c r="FRB66" s="41"/>
      <c r="FRC66" s="41"/>
      <c r="FRD66" s="41"/>
      <c r="FRE66" s="41"/>
      <c r="FRF66" s="41"/>
      <c r="FRG66" s="41"/>
      <c r="FRH66" s="41"/>
      <c r="FRI66" s="41"/>
      <c r="FRJ66" s="41"/>
      <c r="FRK66" s="41"/>
      <c r="FRL66" s="41"/>
      <c r="FRM66" s="41"/>
      <c r="FRN66" s="41"/>
      <c r="FRO66" s="41"/>
      <c r="FRP66" s="41"/>
      <c r="FRQ66" s="41"/>
      <c r="FRR66" s="41"/>
      <c r="FRS66" s="41"/>
      <c r="FRT66" s="41"/>
      <c r="FRU66" s="41"/>
      <c r="FRV66" s="41"/>
      <c r="FRW66" s="41"/>
      <c r="FRX66" s="41"/>
      <c r="FRY66" s="41"/>
      <c r="FRZ66" s="41"/>
      <c r="FSA66" s="41"/>
      <c r="FSB66" s="41"/>
      <c r="FSC66" s="41"/>
      <c r="FSD66" s="41"/>
      <c r="FSE66" s="41"/>
      <c r="FSF66" s="41"/>
      <c r="FSG66" s="41"/>
      <c r="FSH66" s="41"/>
      <c r="FSI66" s="41"/>
      <c r="FSJ66" s="41"/>
      <c r="FSK66" s="41"/>
      <c r="FSL66" s="41"/>
      <c r="FSM66" s="41"/>
      <c r="FSN66" s="41"/>
      <c r="FSO66" s="41"/>
      <c r="FSP66" s="41"/>
      <c r="FSQ66" s="41"/>
      <c r="FSR66" s="41"/>
      <c r="FSS66" s="41"/>
      <c r="FST66" s="41"/>
      <c r="FSU66" s="41"/>
      <c r="FSV66" s="41"/>
      <c r="FSW66" s="41"/>
      <c r="FSX66" s="41"/>
      <c r="FSY66" s="41"/>
      <c r="FSZ66" s="41"/>
      <c r="FTA66" s="41"/>
      <c r="FTB66" s="41"/>
      <c r="FTC66" s="41"/>
      <c r="FTD66" s="41"/>
      <c r="FTE66" s="41"/>
      <c r="FTF66" s="41"/>
      <c r="FTG66" s="41"/>
      <c r="FTH66" s="41"/>
      <c r="FTI66" s="41"/>
      <c r="FTJ66" s="41"/>
      <c r="FTK66" s="41"/>
      <c r="FTL66" s="41"/>
      <c r="FTM66" s="41"/>
      <c r="FTN66" s="41"/>
      <c r="FTO66" s="41"/>
      <c r="FTP66" s="41"/>
      <c r="FTQ66" s="41"/>
      <c r="FTR66" s="41"/>
      <c r="FTS66" s="41"/>
      <c r="FTT66" s="41"/>
      <c r="FTU66" s="41"/>
      <c r="FTV66" s="41"/>
      <c r="FTW66" s="41"/>
      <c r="FTX66" s="41"/>
      <c r="FTY66" s="41"/>
      <c r="FTZ66" s="41"/>
      <c r="FUA66" s="41"/>
      <c r="FUB66" s="41"/>
      <c r="FUC66" s="41"/>
      <c r="FUD66" s="41"/>
      <c r="FUE66" s="41"/>
      <c r="FUF66" s="41"/>
      <c r="FUG66" s="41"/>
      <c r="FUH66" s="41"/>
      <c r="FUI66" s="41"/>
      <c r="FUJ66" s="41"/>
      <c r="FUK66" s="41"/>
      <c r="FUL66" s="41"/>
      <c r="FUM66" s="41"/>
      <c r="FUN66" s="41"/>
      <c r="FUO66" s="41"/>
      <c r="FUP66" s="41"/>
      <c r="FUQ66" s="41"/>
      <c r="FUR66" s="41"/>
      <c r="FUS66" s="41"/>
      <c r="FUT66" s="41"/>
      <c r="FUU66" s="41"/>
      <c r="FUV66" s="41"/>
      <c r="FUW66" s="41"/>
      <c r="FUX66" s="41"/>
      <c r="FUY66" s="41"/>
      <c r="FUZ66" s="41"/>
      <c r="FVA66" s="41"/>
      <c r="FVB66" s="41"/>
      <c r="FVC66" s="41"/>
      <c r="FVD66" s="41"/>
      <c r="FVE66" s="41"/>
      <c r="FVF66" s="41"/>
      <c r="FVG66" s="41"/>
      <c r="FVH66" s="41"/>
      <c r="FVI66" s="41"/>
      <c r="FVJ66" s="41"/>
      <c r="FVK66" s="41"/>
      <c r="FVL66" s="41"/>
      <c r="FVM66" s="41"/>
      <c r="FVN66" s="41"/>
      <c r="FVO66" s="41"/>
      <c r="FVP66" s="41"/>
      <c r="FVQ66" s="41"/>
      <c r="FVR66" s="41"/>
      <c r="FVS66" s="41"/>
      <c r="FVT66" s="41"/>
      <c r="FVU66" s="41"/>
      <c r="FVV66" s="41"/>
      <c r="FVW66" s="41"/>
      <c r="FVX66" s="41"/>
      <c r="FVY66" s="41"/>
      <c r="FVZ66" s="41"/>
      <c r="FWA66" s="41"/>
      <c r="FWB66" s="41"/>
      <c r="FWC66" s="41"/>
      <c r="FWD66" s="41"/>
      <c r="FWE66" s="41"/>
      <c r="FWF66" s="41"/>
      <c r="FWG66" s="41"/>
      <c r="FWH66" s="41"/>
      <c r="FWI66" s="41"/>
      <c r="FWJ66" s="41"/>
      <c r="FWK66" s="41"/>
      <c r="FWL66" s="41"/>
      <c r="FWM66" s="41"/>
      <c r="FWN66" s="41"/>
      <c r="FWO66" s="41"/>
      <c r="FWP66" s="41"/>
      <c r="FWQ66" s="41"/>
      <c r="FWR66" s="41"/>
      <c r="FWS66" s="41"/>
      <c r="FWT66" s="41"/>
      <c r="FWU66" s="41"/>
      <c r="FWV66" s="41"/>
      <c r="FWW66" s="41"/>
      <c r="FWX66" s="41"/>
      <c r="FWY66" s="41"/>
      <c r="FWZ66" s="41"/>
      <c r="FXA66" s="41"/>
      <c r="FXB66" s="41"/>
      <c r="FXC66" s="41"/>
      <c r="FXD66" s="41"/>
      <c r="FXE66" s="41"/>
      <c r="FXF66" s="41"/>
      <c r="FXG66" s="41"/>
      <c r="FXH66" s="41"/>
      <c r="FXI66" s="41"/>
      <c r="FXJ66" s="41"/>
      <c r="FXK66" s="41"/>
      <c r="FXL66" s="41"/>
      <c r="FXM66" s="41"/>
      <c r="FXN66" s="41"/>
      <c r="FXO66" s="41"/>
      <c r="FXP66" s="41"/>
      <c r="FXQ66" s="41"/>
      <c r="FXR66" s="41"/>
      <c r="FXS66" s="41"/>
      <c r="FXT66" s="41"/>
      <c r="FXU66" s="41"/>
      <c r="FXV66" s="41"/>
      <c r="FXW66" s="41"/>
      <c r="FXX66" s="41"/>
      <c r="FXY66" s="41"/>
      <c r="FXZ66" s="41"/>
      <c r="FYA66" s="41"/>
      <c r="FYB66" s="41"/>
      <c r="FYC66" s="41"/>
      <c r="FYD66" s="41"/>
      <c r="FYE66" s="41"/>
      <c r="FYF66" s="41"/>
      <c r="FYG66" s="41"/>
      <c r="FYH66" s="41"/>
      <c r="FYI66" s="41"/>
      <c r="FYJ66" s="41"/>
      <c r="FYK66" s="41"/>
      <c r="FYL66" s="41"/>
      <c r="FYM66" s="41"/>
      <c r="FYN66" s="41"/>
      <c r="FYO66" s="41"/>
      <c r="FYP66" s="41"/>
      <c r="FYQ66" s="41"/>
      <c r="FYR66" s="41"/>
      <c r="FYS66" s="41"/>
      <c r="FYT66" s="41"/>
      <c r="FYU66" s="41"/>
      <c r="FYV66" s="41"/>
      <c r="FYW66" s="41"/>
      <c r="FYX66" s="41"/>
      <c r="FYY66" s="41"/>
      <c r="FYZ66" s="41"/>
      <c r="FZA66" s="41"/>
      <c r="FZB66" s="41"/>
      <c r="FZC66" s="41"/>
      <c r="FZD66" s="41"/>
      <c r="FZE66" s="41"/>
      <c r="FZF66" s="41"/>
      <c r="FZG66" s="41"/>
      <c r="FZH66" s="41"/>
      <c r="FZI66" s="41"/>
      <c r="FZJ66" s="41"/>
      <c r="FZK66" s="41"/>
      <c r="FZL66" s="41"/>
      <c r="FZM66" s="41"/>
      <c r="FZN66" s="41"/>
      <c r="FZO66" s="41"/>
      <c r="FZP66" s="41"/>
      <c r="FZQ66" s="41"/>
      <c r="FZR66" s="41"/>
      <c r="FZS66" s="41"/>
      <c r="FZT66" s="41"/>
      <c r="FZU66" s="41"/>
      <c r="FZV66" s="41"/>
      <c r="FZW66" s="41"/>
      <c r="FZX66" s="41"/>
      <c r="FZY66" s="41"/>
      <c r="FZZ66" s="41"/>
      <c r="GAA66" s="41"/>
      <c r="GAB66" s="41"/>
      <c r="GAC66" s="41"/>
      <c r="GAD66" s="41"/>
      <c r="GAE66" s="41"/>
      <c r="GAF66" s="41"/>
      <c r="GAG66" s="41"/>
      <c r="GAH66" s="41"/>
      <c r="GAI66" s="41"/>
      <c r="GAJ66" s="41"/>
      <c r="GAK66" s="41"/>
      <c r="GAL66" s="41"/>
      <c r="GAM66" s="41"/>
      <c r="GAN66" s="41"/>
      <c r="GAO66" s="41"/>
      <c r="GAP66" s="41"/>
      <c r="GAQ66" s="41"/>
      <c r="GAR66" s="41"/>
      <c r="GAS66" s="41"/>
      <c r="GAT66" s="41"/>
      <c r="GAU66" s="41"/>
      <c r="GAV66" s="41"/>
      <c r="GAW66" s="41"/>
      <c r="GAX66" s="41"/>
      <c r="GAY66" s="41"/>
      <c r="GAZ66" s="41"/>
      <c r="GBA66" s="41"/>
      <c r="GBB66" s="41"/>
      <c r="GBC66" s="41"/>
      <c r="GBD66" s="41"/>
      <c r="GBE66" s="41"/>
      <c r="GBF66" s="41"/>
      <c r="GBG66" s="41"/>
      <c r="GBH66" s="41"/>
      <c r="GBI66" s="41"/>
      <c r="GBJ66" s="41"/>
      <c r="GBK66" s="41"/>
      <c r="GBL66" s="41"/>
      <c r="GBM66" s="41"/>
      <c r="GBN66" s="41"/>
      <c r="GBO66" s="41"/>
      <c r="GBP66" s="41"/>
      <c r="GBQ66" s="41"/>
      <c r="GBR66" s="41"/>
      <c r="GBS66" s="41"/>
      <c r="GBT66" s="41"/>
      <c r="GBU66" s="41"/>
      <c r="GBV66" s="41"/>
      <c r="GBW66" s="41"/>
      <c r="GBX66" s="41"/>
      <c r="GBY66" s="41"/>
      <c r="GBZ66" s="41"/>
      <c r="GCA66" s="41"/>
      <c r="GCB66" s="41"/>
      <c r="GCC66" s="41"/>
      <c r="GCD66" s="41"/>
      <c r="GCE66" s="41"/>
      <c r="GCF66" s="41"/>
      <c r="GCG66" s="41"/>
      <c r="GCH66" s="41"/>
      <c r="GCI66" s="41"/>
      <c r="GCJ66" s="41"/>
      <c r="GCK66" s="41"/>
      <c r="GCL66" s="41"/>
      <c r="GCM66" s="41"/>
      <c r="GCN66" s="41"/>
      <c r="GCO66" s="41"/>
      <c r="GCP66" s="41"/>
      <c r="GCQ66" s="41"/>
      <c r="GCR66" s="41"/>
      <c r="GCS66" s="41"/>
      <c r="GCT66" s="41"/>
      <c r="GCU66" s="41"/>
      <c r="GCV66" s="41"/>
      <c r="GCW66" s="41"/>
      <c r="GCX66" s="41"/>
      <c r="GCY66" s="41"/>
      <c r="GCZ66" s="41"/>
      <c r="GDA66" s="41"/>
      <c r="GDB66" s="41"/>
      <c r="GDC66" s="41"/>
      <c r="GDD66" s="41"/>
      <c r="GDE66" s="41"/>
      <c r="GDF66" s="41"/>
      <c r="GDG66" s="41"/>
      <c r="GDH66" s="41"/>
      <c r="GDI66" s="41"/>
      <c r="GDJ66" s="41"/>
      <c r="GDK66" s="41"/>
      <c r="GDL66" s="41"/>
      <c r="GDM66" s="41"/>
      <c r="GDN66" s="41"/>
      <c r="GDO66" s="41"/>
      <c r="GDP66" s="41"/>
      <c r="GDQ66" s="41"/>
      <c r="GDR66" s="41"/>
      <c r="GDS66" s="41"/>
      <c r="GDT66" s="41"/>
      <c r="GDU66" s="41"/>
      <c r="GDV66" s="41"/>
      <c r="GDW66" s="41"/>
      <c r="GDX66" s="41"/>
      <c r="GDY66" s="41"/>
      <c r="GDZ66" s="41"/>
      <c r="GEA66" s="41"/>
      <c r="GEB66" s="41"/>
      <c r="GEC66" s="41"/>
      <c r="GED66" s="41"/>
      <c r="GEE66" s="41"/>
      <c r="GEF66" s="41"/>
      <c r="GEG66" s="41"/>
      <c r="GEH66" s="41"/>
      <c r="GEI66" s="41"/>
      <c r="GEJ66" s="41"/>
      <c r="GEK66" s="41"/>
      <c r="GEL66" s="41"/>
      <c r="GEM66" s="41"/>
      <c r="GEN66" s="41"/>
      <c r="GEO66" s="41"/>
      <c r="GEP66" s="41"/>
      <c r="GEQ66" s="41"/>
      <c r="GER66" s="41"/>
      <c r="GES66" s="41"/>
      <c r="GET66" s="41"/>
      <c r="GEU66" s="41"/>
      <c r="GEV66" s="41"/>
      <c r="GEW66" s="41"/>
      <c r="GEX66" s="41"/>
      <c r="GEY66" s="41"/>
      <c r="GEZ66" s="41"/>
      <c r="GFA66" s="41"/>
      <c r="GFB66" s="41"/>
      <c r="GFC66" s="41"/>
      <c r="GFD66" s="41"/>
      <c r="GFE66" s="41"/>
      <c r="GFF66" s="41"/>
      <c r="GFG66" s="41"/>
      <c r="GFH66" s="41"/>
      <c r="GFI66" s="41"/>
      <c r="GFJ66" s="41"/>
      <c r="GFK66" s="41"/>
      <c r="GFL66" s="41"/>
      <c r="GFM66" s="41"/>
      <c r="GFN66" s="41"/>
      <c r="GFO66" s="41"/>
      <c r="GFP66" s="41"/>
      <c r="GFQ66" s="41"/>
      <c r="GFR66" s="41"/>
      <c r="GFS66" s="41"/>
      <c r="GFT66" s="41"/>
      <c r="GFU66" s="41"/>
      <c r="GFV66" s="41"/>
      <c r="GFW66" s="41"/>
      <c r="GFX66" s="41"/>
      <c r="GFY66" s="41"/>
      <c r="GFZ66" s="41"/>
      <c r="GGA66" s="41"/>
      <c r="GGB66" s="41"/>
      <c r="GGC66" s="41"/>
      <c r="GGD66" s="41"/>
      <c r="GGE66" s="41"/>
      <c r="GGF66" s="41"/>
      <c r="GGG66" s="41"/>
      <c r="GGH66" s="41"/>
      <c r="GGI66" s="41"/>
      <c r="GGJ66" s="41"/>
      <c r="GGK66" s="41"/>
      <c r="GGL66" s="41"/>
      <c r="GGM66" s="41"/>
      <c r="GGN66" s="41"/>
      <c r="GGO66" s="41"/>
      <c r="GGP66" s="41"/>
      <c r="GGQ66" s="41"/>
      <c r="GGR66" s="41"/>
      <c r="GGS66" s="41"/>
      <c r="GGT66" s="41"/>
      <c r="GGU66" s="41"/>
      <c r="GGV66" s="41"/>
      <c r="GGW66" s="41"/>
      <c r="GGX66" s="41"/>
      <c r="GGY66" s="41"/>
      <c r="GGZ66" s="41"/>
      <c r="GHA66" s="41"/>
      <c r="GHB66" s="41"/>
      <c r="GHC66" s="41"/>
      <c r="GHD66" s="41"/>
      <c r="GHE66" s="41"/>
      <c r="GHF66" s="41"/>
      <c r="GHG66" s="41"/>
      <c r="GHH66" s="41"/>
      <c r="GHI66" s="41"/>
      <c r="GHJ66" s="41"/>
      <c r="GHK66" s="41"/>
      <c r="GHL66" s="41"/>
      <c r="GHM66" s="41"/>
      <c r="GHN66" s="41"/>
      <c r="GHO66" s="41"/>
      <c r="GHP66" s="41"/>
      <c r="GHQ66" s="41"/>
      <c r="GHR66" s="41"/>
      <c r="GHS66" s="41"/>
      <c r="GHT66" s="41"/>
      <c r="GHU66" s="41"/>
      <c r="GHV66" s="41"/>
      <c r="GHW66" s="41"/>
      <c r="GHX66" s="41"/>
      <c r="GHY66" s="41"/>
      <c r="GHZ66" s="41"/>
      <c r="GIA66" s="41"/>
      <c r="GIB66" s="41"/>
      <c r="GIC66" s="41"/>
      <c r="GID66" s="41"/>
      <c r="GIE66" s="41"/>
      <c r="GIF66" s="41"/>
      <c r="GIG66" s="41"/>
      <c r="GIH66" s="41"/>
      <c r="GII66" s="41"/>
      <c r="GIJ66" s="41"/>
      <c r="GIK66" s="41"/>
      <c r="GIL66" s="41"/>
      <c r="GIM66" s="41"/>
      <c r="GIN66" s="41"/>
      <c r="GIO66" s="41"/>
      <c r="GIP66" s="41"/>
      <c r="GIQ66" s="41"/>
      <c r="GIR66" s="41"/>
      <c r="GIS66" s="41"/>
      <c r="GIT66" s="41"/>
      <c r="GIU66" s="41"/>
      <c r="GIV66" s="41"/>
      <c r="GIW66" s="41"/>
      <c r="GIX66" s="41"/>
      <c r="GIY66" s="41"/>
      <c r="GIZ66" s="41"/>
      <c r="GJA66" s="41"/>
      <c r="GJB66" s="41"/>
      <c r="GJC66" s="41"/>
      <c r="GJD66" s="41"/>
      <c r="GJE66" s="41"/>
      <c r="GJF66" s="41"/>
      <c r="GJG66" s="41"/>
      <c r="GJH66" s="41"/>
      <c r="GJI66" s="41"/>
      <c r="GJJ66" s="41"/>
      <c r="GJK66" s="41"/>
      <c r="GJL66" s="41"/>
      <c r="GJM66" s="41"/>
      <c r="GJN66" s="41"/>
      <c r="GJO66" s="41"/>
      <c r="GJP66" s="41"/>
      <c r="GJQ66" s="41"/>
      <c r="GJR66" s="41"/>
      <c r="GJS66" s="41"/>
      <c r="GJT66" s="41"/>
      <c r="GJU66" s="41"/>
      <c r="GJV66" s="41"/>
      <c r="GJW66" s="41"/>
      <c r="GJX66" s="41"/>
      <c r="GJY66" s="41"/>
      <c r="GJZ66" s="41"/>
      <c r="GKA66" s="41"/>
      <c r="GKB66" s="41"/>
      <c r="GKC66" s="41"/>
      <c r="GKD66" s="41"/>
      <c r="GKE66" s="41"/>
      <c r="GKF66" s="41"/>
      <c r="GKG66" s="41"/>
      <c r="GKH66" s="41"/>
      <c r="GKI66" s="41"/>
      <c r="GKJ66" s="41"/>
      <c r="GKK66" s="41"/>
      <c r="GKL66" s="41"/>
      <c r="GKM66" s="41"/>
      <c r="GKN66" s="41"/>
      <c r="GKO66" s="41"/>
      <c r="GKP66" s="41"/>
      <c r="GKQ66" s="41"/>
      <c r="GKR66" s="41"/>
      <c r="GKS66" s="41"/>
      <c r="GKT66" s="41"/>
      <c r="GKU66" s="41"/>
      <c r="GKV66" s="41"/>
      <c r="GKW66" s="41"/>
      <c r="GKX66" s="41"/>
      <c r="GKY66" s="41"/>
      <c r="GKZ66" s="41"/>
      <c r="GLA66" s="41"/>
      <c r="GLB66" s="41"/>
      <c r="GLC66" s="41"/>
      <c r="GLD66" s="41"/>
      <c r="GLE66" s="41"/>
      <c r="GLF66" s="41"/>
      <c r="GLG66" s="41"/>
      <c r="GLH66" s="41"/>
      <c r="GLI66" s="41"/>
      <c r="GLJ66" s="41"/>
      <c r="GLK66" s="41"/>
      <c r="GLL66" s="41"/>
      <c r="GLM66" s="41"/>
      <c r="GLN66" s="41"/>
      <c r="GLO66" s="41"/>
      <c r="GLP66" s="41"/>
      <c r="GLQ66" s="41"/>
      <c r="GLR66" s="41"/>
      <c r="GLS66" s="41"/>
      <c r="GLT66" s="41"/>
      <c r="GLU66" s="41"/>
      <c r="GLV66" s="41"/>
      <c r="GLW66" s="41"/>
      <c r="GLX66" s="41"/>
      <c r="GLY66" s="41"/>
      <c r="GLZ66" s="41"/>
      <c r="GMA66" s="41"/>
      <c r="GMB66" s="41"/>
      <c r="GMC66" s="41"/>
      <c r="GMD66" s="41"/>
      <c r="GME66" s="41"/>
      <c r="GMF66" s="41"/>
      <c r="GMG66" s="41"/>
      <c r="GMH66" s="41"/>
      <c r="GMI66" s="41"/>
      <c r="GMJ66" s="41"/>
      <c r="GMK66" s="41"/>
      <c r="GML66" s="41"/>
      <c r="GMM66" s="41"/>
      <c r="GMN66" s="41"/>
      <c r="GMO66" s="41"/>
      <c r="GMP66" s="41"/>
      <c r="GMQ66" s="41"/>
      <c r="GMR66" s="41"/>
      <c r="GMS66" s="41"/>
      <c r="GMT66" s="41"/>
      <c r="GMU66" s="41"/>
      <c r="GMV66" s="41"/>
      <c r="GMW66" s="41"/>
      <c r="GMX66" s="41"/>
      <c r="GMY66" s="41"/>
      <c r="GMZ66" s="41"/>
      <c r="GNA66" s="41"/>
      <c r="GNB66" s="41"/>
      <c r="GNC66" s="41"/>
      <c r="GND66" s="41"/>
      <c r="GNE66" s="41"/>
      <c r="GNF66" s="41"/>
      <c r="GNG66" s="41"/>
      <c r="GNH66" s="41"/>
      <c r="GNI66" s="41"/>
      <c r="GNJ66" s="41"/>
      <c r="GNK66" s="41"/>
      <c r="GNL66" s="41"/>
      <c r="GNM66" s="41"/>
      <c r="GNN66" s="41"/>
      <c r="GNO66" s="41"/>
      <c r="GNP66" s="41"/>
      <c r="GNQ66" s="41"/>
      <c r="GNR66" s="41"/>
      <c r="GNS66" s="41"/>
      <c r="GNT66" s="41"/>
      <c r="GNU66" s="41"/>
      <c r="GNV66" s="41"/>
      <c r="GNW66" s="41"/>
      <c r="GNX66" s="41"/>
      <c r="GNY66" s="41"/>
      <c r="GNZ66" s="41"/>
      <c r="GOA66" s="41"/>
      <c r="GOB66" s="41"/>
      <c r="GOC66" s="41"/>
      <c r="GOD66" s="41"/>
      <c r="GOE66" s="41"/>
      <c r="GOF66" s="41"/>
      <c r="GOG66" s="41"/>
      <c r="GOH66" s="41"/>
      <c r="GOI66" s="41"/>
      <c r="GOJ66" s="41"/>
      <c r="GOK66" s="41"/>
      <c r="GOL66" s="41"/>
      <c r="GOM66" s="41"/>
      <c r="GON66" s="41"/>
      <c r="GOO66" s="41"/>
      <c r="GOP66" s="41"/>
      <c r="GOQ66" s="41"/>
      <c r="GOR66" s="41"/>
      <c r="GOS66" s="41"/>
      <c r="GOT66" s="41"/>
      <c r="GOU66" s="41"/>
      <c r="GOV66" s="41"/>
      <c r="GOW66" s="41"/>
      <c r="GOX66" s="41"/>
      <c r="GOY66" s="41"/>
      <c r="GOZ66" s="41"/>
      <c r="GPA66" s="41"/>
      <c r="GPB66" s="41"/>
      <c r="GPC66" s="41"/>
      <c r="GPD66" s="41"/>
      <c r="GPE66" s="41"/>
      <c r="GPF66" s="41"/>
      <c r="GPG66" s="41"/>
      <c r="GPH66" s="41"/>
      <c r="GPI66" s="41"/>
      <c r="GPJ66" s="41"/>
      <c r="GPK66" s="41"/>
      <c r="GPL66" s="41"/>
      <c r="GPM66" s="41"/>
      <c r="GPN66" s="41"/>
      <c r="GPO66" s="41"/>
      <c r="GPP66" s="41"/>
      <c r="GPQ66" s="41"/>
      <c r="GPR66" s="41"/>
      <c r="GPS66" s="41"/>
      <c r="GPT66" s="41"/>
      <c r="GPU66" s="41"/>
      <c r="GPV66" s="41"/>
      <c r="GPW66" s="41"/>
      <c r="GPX66" s="41"/>
      <c r="GPY66" s="41"/>
      <c r="GPZ66" s="41"/>
      <c r="GQA66" s="41"/>
      <c r="GQB66" s="41"/>
      <c r="GQC66" s="41"/>
      <c r="GQD66" s="41"/>
      <c r="GQE66" s="41"/>
      <c r="GQF66" s="41"/>
      <c r="GQG66" s="41"/>
      <c r="GQH66" s="41"/>
      <c r="GQI66" s="41"/>
      <c r="GQJ66" s="41"/>
      <c r="GQK66" s="41"/>
      <c r="GQL66" s="41"/>
      <c r="GQM66" s="41"/>
      <c r="GQN66" s="41"/>
      <c r="GQO66" s="41"/>
      <c r="GQP66" s="41"/>
      <c r="GQQ66" s="41"/>
      <c r="GQR66" s="41"/>
      <c r="GQS66" s="41"/>
      <c r="GQT66" s="41"/>
      <c r="GQU66" s="41"/>
      <c r="GQV66" s="41"/>
      <c r="GQW66" s="41"/>
      <c r="GQX66" s="41"/>
      <c r="GQY66" s="41"/>
      <c r="GQZ66" s="41"/>
      <c r="GRA66" s="41"/>
      <c r="GRB66" s="41"/>
      <c r="GRC66" s="41"/>
      <c r="GRD66" s="41"/>
      <c r="GRE66" s="41"/>
      <c r="GRF66" s="41"/>
      <c r="GRG66" s="41"/>
      <c r="GRH66" s="41"/>
      <c r="GRI66" s="41"/>
      <c r="GRJ66" s="41"/>
      <c r="GRK66" s="41"/>
      <c r="GRL66" s="41"/>
      <c r="GRM66" s="41"/>
      <c r="GRN66" s="41"/>
      <c r="GRO66" s="41"/>
      <c r="GRP66" s="41"/>
      <c r="GRQ66" s="41"/>
      <c r="GRR66" s="41"/>
      <c r="GRS66" s="41"/>
      <c r="GRT66" s="41"/>
      <c r="GRU66" s="41"/>
      <c r="GRV66" s="41"/>
      <c r="GRW66" s="41"/>
      <c r="GRX66" s="41"/>
      <c r="GRY66" s="41"/>
      <c r="GRZ66" s="41"/>
      <c r="GSA66" s="41"/>
      <c r="GSB66" s="41"/>
      <c r="GSC66" s="41"/>
      <c r="GSD66" s="41"/>
      <c r="GSE66" s="41"/>
      <c r="GSF66" s="41"/>
      <c r="GSG66" s="41"/>
      <c r="GSH66" s="41"/>
      <c r="GSI66" s="41"/>
      <c r="GSJ66" s="41"/>
      <c r="GSK66" s="41"/>
      <c r="GSL66" s="41"/>
      <c r="GSM66" s="41"/>
      <c r="GSN66" s="41"/>
      <c r="GSO66" s="41"/>
      <c r="GSP66" s="41"/>
      <c r="GSQ66" s="41"/>
      <c r="GSR66" s="41"/>
      <c r="GSS66" s="41"/>
      <c r="GST66" s="41"/>
      <c r="GSU66" s="41"/>
      <c r="GSV66" s="41"/>
      <c r="GSW66" s="41"/>
      <c r="GSX66" s="41"/>
      <c r="GSY66" s="41"/>
      <c r="GSZ66" s="41"/>
      <c r="GTA66" s="41"/>
      <c r="GTB66" s="41"/>
      <c r="GTC66" s="41"/>
      <c r="GTD66" s="41"/>
      <c r="GTE66" s="41"/>
      <c r="GTF66" s="41"/>
      <c r="GTG66" s="41"/>
      <c r="GTH66" s="41"/>
      <c r="GTI66" s="41"/>
      <c r="GTJ66" s="41"/>
      <c r="GTK66" s="41"/>
      <c r="GTL66" s="41"/>
      <c r="GTM66" s="41"/>
      <c r="GTN66" s="41"/>
      <c r="GTO66" s="41"/>
      <c r="GTP66" s="41"/>
      <c r="GTQ66" s="41"/>
      <c r="GTR66" s="41"/>
      <c r="GTS66" s="41"/>
      <c r="GTT66" s="41"/>
      <c r="GTU66" s="41"/>
      <c r="GTV66" s="41"/>
      <c r="GTW66" s="41"/>
      <c r="GTX66" s="41"/>
      <c r="GTY66" s="41"/>
      <c r="GTZ66" s="41"/>
      <c r="GUA66" s="41"/>
      <c r="GUB66" s="41"/>
      <c r="GUC66" s="41"/>
      <c r="GUD66" s="41"/>
      <c r="GUE66" s="41"/>
      <c r="GUF66" s="41"/>
      <c r="GUG66" s="41"/>
      <c r="GUH66" s="41"/>
      <c r="GUI66" s="41"/>
      <c r="GUJ66" s="41"/>
      <c r="GUK66" s="41"/>
      <c r="GUL66" s="41"/>
      <c r="GUM66" s="41"/>
      <c r="GUN66" s="41"/>
      <c r="GUO66" s="41"/>
      <c r="GUP66" s="41"/>
      <c r="GUQ66" s="41"/>
      <c r="GUR66" s="41"/>
      <c r="GUS66" s="41"/>
      <c r="GUT66" s="41"/>
      <c r="GUU66" s="41"/>
      <c r="GUV66" s="41"/>
      <c r="GUW66" s="41"/>
      <c r="GUX66" s="41"/>
      <c r="GUY66" s="41"/>
      <c r="GUZ66" s="41"/>
      <c r="GVA66" s="41"/>
      <c r="GVB66" s="41"/>
      <c r="GVC66" s="41"/>
      <c r="GVD66" s="41"/>
      <c r="GVE66" s="41"/>
      <c r="GVF66" s="41"/>
      <c r="GVG66" s="41"/>
      <c r="GVH66" s="41"/>
      <c r="GVI66" s="41"/>
      <c r="GVJ66" s="41"/>
      <c r="GVK66" s="41"/>
      <c r="GVL66" s="41"/>
      <c r="GVM66" s="41"/>
      <c r="GVN66" s="41"/>
      <c r="GVO66" s="41"/>
      <c r="GVP66" s="41"/>
      <c r="GVQ66" s="41"/>
      <c r="GVR66" s="41"/>
      <c r="GVS66" s="41"/>
      <c r="GVT66" s="41"/>
      <c r="GVU66" s="41"/>
      <c r="GVV66" s="41"/>
      <c r="GVW66" s="41"/>
      <c r="GVX66" s="41"/>
      <c r="GVY66" s="41"/>
      <c r="GVZ66" s="41"/>
      <c r="GWA66" s="41"/>
      <c r="GWB66" s="41"/>
      <c r="GWC66" s="41"/>
      <c r="GWD66" s="41"/>
      <c r="GWE66" s="41"/>
      <c r="GWF66" s="41"/>
      <c r="GWG66" s="41"/>
      <c r="GWH66" s="41"/>
      <c r="GWI66" s="41"/>
      <c r="GWJ66" s="41"/>
      <c r="GWK66" s="41"/>
      <c r="GWL66" s="41"/>
      <c r="GWM66" s="41"/>
      <c r="GWN66" s="41"/>
      <c r="GWO66" s="41"/>
      <c r="GWP66" s="41"/>
      <c r="GWQ66" s="41"/>
      <c r="GWR66" s="41"/>
      <c r="GWS66" s="41"/>
      <c r="GWT66" s="41"/>
      <c r="GWU66" s="41"/>
      <c r="GWV66" s="41"/>
      <c r="GWW66" s="41"/>
      <c r="GWX66" s="41"/>
      <c r="GWY66" s="41"/>
      <c r="GWZ66" s="41"/>
      <c r="GXA66" s="41"/>
      <c r="GXB66" s="41"/>
      <c r="GXC66" s="41"/>
      <c r="GXD66" s="41"/>
      <c r="GXE66" s="41"/>
      <c r="GXF66" s="41"/>
      <c r="GXG66" s="41"/>
      <c r="GXH66" s="41"/>
      <c r="GXI66" s="41"/>
      <c r="GXJ66" s="41"/>
      <c r="GXK66" s="41"/>
      <c r="GXL66" s="41"/>
      <c r="GXM66" s="41"/>
      <c r="GXN66" s="41"/>
      <c r="GXO66" s="41"/>
      <c r="GXP66" s="41"/>
      <c r="GXQ66" s="41"/>
      <c r="GXR66" s="41"/>
      <c r="GXS66" s="41"/>
      <c r="GXT66" s="41"/>
      <c r="GXU66" s="41"/>
      <c r="GXV66" s="41"/>
      <c r="GXW66" s="41"/>
      <c r="GXX66" s="41"/>
      <c r="GXY66" s="41"/>
      <c r="GXZ66" s="41"/>
      <c r="GYA66" s="41"/>
      <c r="GYB66" s="41"/>
      <c r="GYC66" s="41"/>
      <c r="GYD66" s="41"/>
      <c r="GYE66" s="41"/>
      <c r="GYF66" s="41"/>
      <c r="GYG66" s="41"/>
      <c r="GYH66" s="41"/>
      <c r="GYI66" s="41"/>
      <c r="GYJ66" s="41"/>
      <c r="GYK66" s="41"/>
      <c r="GYL66" s="41"/>
      <c r="GYM66" s="41"/>
      <c r="GYN66" s="41"/>
      <c r="GYO66" s="41"/>
      <c r="GYP66" s="41"/>
      <c r="GYQ66" s="41"/>
      <c r="GYR66" s="41"/>
      <c r="GYS66" s="41"/>
      <c r="GYT66" s="41"/>
      <c r="GYU66" s="41"/>
      <c r="GYV66" s="41"/>
      <c r="GYW66" s="41"/>
      <c r="GYX66" s="41"/>
      <c r="GYY66" s="41"/>
      <c r="GYZ66" s="41"/>
      <c r="GZA66" s="41"/>
      <c r="GZB66" s="41"/>
      <c r="GZC66" s="41"/>
      <c r="GZD66" s="41"/>
      <c r="GZE66" s="41"/>
      <c r="GZF66" s="41"/>
      <c r="GZG66" s="41"/>
      <c r="GZH66" s="41"/>
      <c r="GZI66" s="41"/>
      <c r="GZJ66" s="41"/>
      <c r="GZK66" s="41"/>
      <c r="GZL66" s="41"/>
      <c r="GZM66" s="41"/>
      <c r="GZN66" s="41"/>
      <c r="GZO66" s="41"/>
      <c r="GZP66" s="41"/>
      <c r="GZQ66" s="41"/>
      <c r="GZR66" s="41"/>
      <c r="GZS66" s="41"/>
      <c r="GZT66" s="41"/>
      <c r="GZU66" s="41"/>
      <c r="GZV66" s="41"/>
      <c r="GZW66" s="41"/>
      <c r="GZX66" s="41"/>
      <c r="GZY66" s="41"/>
      <c r="GZZ66" s="41"/>
      <c r="HAA66" s="41"/>
      <c r="HAB66" s="41"/>
      <c r="HAC66" s="41"/>
      <c r="HAD66" s="41"/>
      <c r="HAE66" s="41"/>
      <c r="HAF66" s="41"/>
      <c r="HAG66" s="41"/>
      <c r="HAH66" s="41"/>
      <c r="HAI66" s="41"/>
      <c r="HAJ66" s="41"/>
      <c r="HAK66" s="41"/>
      <c r="HAL66" s="41"/>
      <c r="HAM66" s="41"/>
      <c r="HAN66" s="41"/>
      <c r="HAO66" s="41"/>
      <c r="HAP66" s="41"/>
      <c r="HAQ66" s="41"/>
      <c r="HAR66" s="41"/>
      <c r="HAS66" s="41"/>
      <c r="HAT66" s="41"/>
      <c r="HAU66" s="41"/>
      <c r="HAV66" s="41"/>
      <c r="HAW66" s="41"/>
      <c r="HAX66" s="41"/>
      <c r="HAY66" s="41"/>
      <c r="HAZ66" s="41"/>
      <c r="HBA66" s="41"/>
      <c r="HBB66" s="41"/>
      <c r="HBC66" s="41"/>
      <c r="HBD66" s="41"/>
      <c r="HBE66" s="41"/>
      <c r="HBF66" s="41"/>
      <c r="HBG66" s="41"/>
      <c r="HBH66" s="41"/>
      <c r="HBI66" s="41"/>
      <c r="HBJ66" s="41"/>
      <c r="HBK66" s="41"/>
      <c r="HBL66" s="41"/>
      <c r="HBM66" s="41"/>
      <c r="HBN66" s="41"/>
      <c r="HBO66" s="41"/>
      <c r="HBP66" s="41"/>
      <c r="HBQ66" s="41"/>
      <c r="HBR66" s="41"/>
      <c r="HBS66" s="41"/>
      <c r="HBT66" s="41"/>
      <c r="HBU66" s="41"/>
      <c r="HBV66" s="41"/>
      <c r="HBW66" s="41"/>
      <c r="HBX66" s="41"/>
      <c r="HBY66" s="41"/>
      <c r="HBZ66" s="41"/>
      <c r="HCA66" s="41"/>
      <c r="HCB66" s="41"/>
      <c r="HCC66" s="41"/>
      <c r="HCD66" s="41"/>
      <c r="HCE66" s="41"/>
      <c r="HCF66" s="41"/>
      <c r="HCG66" s="41"/>
      <c r="HCH66" s="41"/>
      <c r="HCI66" s="41"/>
      <c r="HCJ66" s="41"/>
      <c r="HCK66" s="41"/>
      <c r="HCL66" s="41"/>
      <c r="HCM66" s="41"/>
      <c r="HCN66" s="41"/>
      <c r="HCO66" s="41"/>
      <c r="HCP66" s="41"/>
      <c r="HCQ66" s="41"/>
      <c r="HCR66" s="41"/>
      <c r="HCS66" s="41"/>
      <c r="HCT66" s="41"/>
      <c r="HCU66" s="41"/>
      <c r="HCV66" s="41"/>
      <c r="HCW66" s="41"/>
      <c r="HCX66" s="41"/>
      <c r="HCY66" s="41"/>
      <c r="HCZ66" s="41"/>
      <c r="HDA66" s="41"/>
      <c r="HDB66" s="41"/>
      <c r="HDC66" s="41"/>
      <c r="HDD66" s="41"/>
      <c r="HDE66" s="41"/>
      <c r="HDF66" s="41"/>
      <c r="HDG66" s="41"/>
      <c r="HDH66" s="41"/>
      <c r="HDI66" s="41"/>
      <c r="HDJ66" s="41"/>
      <c r="HDK66" s="41"/>
      <c r="HDL66" s="41"/>
      <c r="HDM66" s="41"/>
      <c r="HDN66" s="41"/>
      <c r="HDO66" s="41"/>
      <c r="HDP66" s="41"/>
      <c r="HDQ66" s="41"/>
      <c r="HDR66" s="41"/>
      <c r="HDS66" s="41"/>
      <c r="HDT66" s="41"/>
      <c r="HDU66" s="41"/>
      <c r="HDV66" s="41"/>
      <c r="HDW66" s="41"/>
      <c r="HDX66" s="41"/>
      <c r="HDY66" s="41"/>
      <c r="HDZ66" s="41"/>
      <c r="HEA66" s="41"/>
      <c r="HEB66" s="41"/>
      <c r="HEC66" s="41"/>
      <c r="HED66" s="41"/>
      <c r="HEE66" s="41"/>
      <c r="HEF66" s="41"/>
      <c r="HEG66" s="41"/>
      <c r="HEH66" s="41"/>
      <c r="HEI66" s="41"/>
      <c r="HEJ66" s="41"/>
      <c r="HEK66" s="41"/>
      <c r="HEL66" s="41"/>
      <c r="HEM66" s="41"/>
      <c r="HEN66" s="41"/>
      <c r="HEO66" s="41"/>
      <c r="HEP66" s="41"/>
      <c r="HEQ66" s="41"/>
      <c r="HER66" s="41"/>
      <c r="HES66" s="41"/>
      <c r="HET66" s="41"/>
      <c r="HEU66" s="41"/>
      <c r="HEV66" s="41"/>
      <c r="HEW66" s="41"/>
      <c r="HEX66" s="41"/>
      <c r="HEY66" s="41"/>
      <c r="HEZ66" s="41"/>
      <c r="HFA66" s="41"/>
      <c r="HFB66" s="41"/>
      <c r="HFC66" s="41"/>
      <c r="HFD66" s="41"/>
      <c r="HFE66" s="41"/>
      <c r="HFF66" s="41"/>
      <c r="HFG66" s="41"/>
      <c r="HFH66" s="41"/>
      <c r="HFI66" s="41"/>
      <c r="HFJ66" s="41"/>
      <c r="HFK66" s="41"/>
      <c r="HFL66" s="41"/>
      <c r="HFM66" s="41"/>
      <c r="HFN66" s="41"/>
      <c r="HFO66" s="41"/>
      <c r="HFP66" s="41"/>
      <c r="HFQ66" s="41"/>
      <c r="HFR66" s="41"/>
      <c r="HFS66" s="41"/>
      <c r="HFT66" s="41"/>
      <c r="HFU66" s="41"/>
      <c r="HFV66" s="41"/>
      <c r="HFW66" s="41"/>
      <c r="HFX66" s="41"/>
      <c r="HFY66" s="41"/>
      <c r="HFZ66" s="41"/>
      <c r="HGA66" s="41"/>
      <c r="HGB66" s="41"/>
      <c r="HGC66" s="41"/>
      <c r="HGD66" s="41"/>
      <c r="HGE66" s="41"/>
      <c r="HGF66" s="41"/>
      <c r="HGG66" s="41"/>
      <c r="HGH66" s="41"/>
      <c r="HGI66" s="41"/>
      <c r="HGJ66" s="41"/>
      <c r="HGK66" s="41"/>
      <c r="HGL66" s="41"/>
      <c r="HGM66" s="41"/>
      <c r="HGN66" s="41"/>
      <c r="HGO66" s="41"/>
      <c r="HGP66" s="41"/>
      <c r="HGQ66" s="41"/>
      <c r="HGR66" s="41"/>
      <c r="HGS66" s="41"/>
      <c r="HGT66" s="41"/>
      <c r="HGU66" s="41"/>
      <c r="HGV66" s="41"/>
      <c r="HGW66" s="41"/>
      <c r="HGX66" s="41"/>
      <c r="HGY66" s="41"/>
      <c r="HGZ66" s="41"/>
      <c r="HHA66" s="41"/>
      <c r="HHB66" s="41"/>
      <c r="HHC66" s="41"/>
      <c r="HHD66" s="41"/>
      <c r="HHE66" s="41"/>
      <c r="HHF66" s="41"/>
      <c r="HHG66" s="41"/>
      <c r="HHH66" s="41"/>
      <c r="HHI66" s="41"/>
      <c r="HHJ66" s="41"/>
      <c r="HHK66" s="41"/>
      <c r="HHL66" s="41"/>
      <c r="HHM66" s="41"/>
      <c r="HHN66" s="41"/>
      <c r="HHO66" s="41"/>
      <c r="HHP66" s="41"/>
      <c r="HHQ66" s="41"/>
      <c r="HHR66" s="41"/>
      <c r="HHS66" s="41"/>
      <c r="HHT66" s="41"/>
      <c r="HHU66" s="41"/>
      <c r="HHV66" s="41"/>
      <c r="HHW66" s="41"/>
      <c r="HHX66" s="41"/>
      <c r="HHY66" s="41"/>
      <c r="HHZ66" s="41"/>
      <c r="HIA66" s="41"/>
      <c r="HIB66" s="41"/>
      <c r="HIC66" s="41"/>
      <c r="HID66" s="41"/>
      <c r="HIE66" s="41"/>
      <c r="HIF66" s="41"/>
      <c r="HIG66" s="41"/>
      <c r="HIH66" s="41"/>
      <c r="HII66" s="41"/>
      <c r="HIJ66" s="41"/>
      <c r="HIK66" s="41"/>
      <c r="HIL66" s="41"/>
      <c r="HIM66" s="41"/>
      <c r="HIN66" s="41"/>
      <c r="HIO66" s="41"/>
      <c r="HIP66" s="41"/>
      <c r="HIQ66" s="41"/>
      <c r="HIR66" s="41"/>
      <c r="HIS66" s="41"/>
      <c r="HIT66" s="41"/>
      <c r="HIU66" s="41"/>
      <c r="HIV66" s="41"/>
      <c r="HIW66" s="41"/>
      <c r="HIX66" s="41"/>
      <c r="HIY66" s="41"/>
      <c r="HIZ66" s="41"/>
      <c r="HJA66" s="41"/>
      <c r="HJB66" s="41"/>
      <c r="HJC66" s="41"/>
      <c r="HJD66" s="41"/>
      <c r="HJE66" s="41"/>
      <c r="HJF66" s="41"/>
      <c r="HJG66" s="41"/>
      <c r="HJH66" s="41"/>
      <c r="HJI66" s="41"/>
      <c r="HJJ66" s="41"/>
      <c r="HJK66" s="41"/>
      <c r="HJL66" s="41"/>
      <c r="HJM66" s="41"/>
      <c r="HJN66" s="41"/>
      <c r="HJO66" s="41"/>
      <c r="HJP66" s="41"/>
      <c r="HJQ66" s="41"/>
      <c r="HJR66" s="41"/>
      <c r="HJS66" s="41"/>
      <c r="HJT66" s="41"/>
      <c r="HJU66" s="41"/>
      <c r="HJV66" s="41"/>
      <c r="HJW66" s="41"/>
      <c r="HJX66" s="41"/>
      <c r="HJY66" s="41"/>
      <c r="HJZ66" s="41"/>
      <c r="HKA66" s="41"/>
      <c r="HKB66" s="41"/>
      <c r="HKC66" s="41"/>
      <c r="HKD66" s="41"/>
      <c r="HKE66" s="41"/>
      <c r="HKF66" s="41"/>
      <c r="HKG66" s="41"/>
      <c r="HKH66" s="41"/>
      <c r="HKI66" s="41"/>
      <c r="HKJ66" s="41"/>
      <c r="HKK66" s="41"/>
      <c r="HKL66" s="41"/>
      <c r="HKM66" s="41"/>
      <c r="HKN66" s="41"/>
      <c r="HKO66" s="41"/>
      <c r="HKP66" s="41"/>
      <c r="HKQ66" s="41"/>
      <c r="HKR66" s="41"/>
      <c r="HKS66" s="41"/>
      <c r="HKT66" s="41"/>
      <c r="HKU66" s="41"/>
      <c r="HKV66" s="41"/>
      <c r="HKW66" s="41"/>
      <c r="HKX66" s="41"/>
      <c r="HKY66" s="41"/>
      <c r="HKZ66" s="41"/>
      <c r="HLA66" s="41"/>
      <c r="HLB66" s="41"/>
      <c r="HLC66" s="41"/>
      <c r="HLD66" s="41"/>
      <c r="HLE66" s="41"/>
      <c r="HLF66" s="41"/>
      <c r="HLG66" s="41"/>
      <c r="HLH66" s="41"/>
      <c r="HLI66" s="41"/>
      <c r="HLJ66" s="41"/>
      <c r="HLK66" s="41"/>
      <c r="HLL66" s="41"/>
      <c r="HLM66" s="41"/>
      <c r="HLN66" s="41"/>
      <c r="HLO66" s="41"/>
      <c r="HLP66" s="41"/>
      <c r="HLQ66" s="41"/>
      <c r="HLR66" s="41"/>
      <c r="HLS66" s="41"/>
      <c r="HLT66" s="41"/>
      <c r="HLU66" s="41"/>
      <c r="HLV66" s="41"/>
      <c r="HLW66" s="41"/>
      <c r="HLX66" s="41"/>
      <c r="HLY66" s="41"/>
      <c r="HLZ66" s="41"/>
      <c r="HMA66" s="41"/>
      <c r="HMB66" s="41"/>
      <c r="HMC66" s="41"/>
      <c r="HMD66" s="41"/>
      <c r="HME66" s="41"/>
      <c r="HMF66" s="41"/>
      <c r="HMG66" s="41"/>
      <c r="HMH66" s="41"/>
      <c r="HMI66" s="41"/>
      <c r="HMJ66" s="41"/>
      <c r="HMK66" s="41"/>
      <c r="HML66" s="41"/>
      <c r="HMM66" s="41"/>
      <c r="HMN66" s="41"/>
      <c r="HMO66" s="41"/>
      <c r="HMP66" s="41"/>
      <c r="HMQ66" s="41"/>
      <c r="HMR66" s="41"/>
      <c r="HMS66" s="41"/>
      <c r="HMT66" s="41"/>
      <c r="HMU66" s="41"/>
      <c r="HMV66" s="41"/>
      <c r="HMW66" s="41"/>
      <c r="HMX66" s="41"/>
      <c r="HMY66" s="41"/>
      <c r="HMZ66" s="41"/>
      <c r="HNA66" s="41"/>
      <c r="HNB66" s="41"/>
      <c r="HNC66" s="41"/>
      <c r="HND66" s="41"/>
      <c r="HNE66" s="41"/>
      <c r="HNF66" s="41"/>
      <c r="HNG66" s="41"/>
      <c r="HNH66" s="41"/>
      <c r="HNI66" s="41"/>
      <c r="HNJ66" s="41"/>
      <c r="HNK66" s="41"/>
      <c r="HNL66" s="41"/>
      <c r="HNM66" s="41"/>
      <c r="HNN66" s="41"/>
      <c r="HNO66" s="41"/>
      <c r="HNP66" s="41"/>
      <c r="HNQ66" s="41"/>
      <c r="HNR66" s="41"/>
      <c r="HNS66" s="41"/>
      <c r="HNT66" s="41"/>
      <c r="HNU66" s="41"/>
      <c r="HNV66" s="41"/>
      <c r="HNW66" s="41"/>
      <c r="HNX66" s="41"/>
      <c r="HNY66" s="41"/>
      <c r="HNZ66" s="41"/>
      <c r="HOA66" s="41"/>
      <c r="HOB66" s="41"/>
      <c r="HOC66" s="41"/>
      <c r="HOD66" s="41"/>
      <c r="HOE66" s="41"/>
      <c r="HOF66" s="41"/>
      <c r="HOG66" s="41"/>
      <c r="HOH66" s="41"/>
      <c r="HOI66" s="41"/>
      <c r="HOJ66" s="41"/>
      <c r="HOK66" s="41"/>
      <c r="HOL66" s="41"/>
      <c r="HOM66" s="41"/>
      <c r="HON66" s="41"/>
      <c r="HOO66" s="41"/>
      <c r="HOP66" s="41"/>
      <c r="HOQ66" s="41"/>
      <c r="HOR66" s="41"/>
      <c r="HOS66" s="41"/>
      <c r="HOT66" s="41"/>
      <c r="HOU66" s="41"/>
      <c r="HOV66" s="41"/>
      <c r="HOW66" s="41"/>
      <c r="HOX66" s="41"/>
      <c r="HOY66" s="41"/>
      <c r="HOZ66" s="41"/>
      <c r="HPA66" s="41"/>
      <c r="HPB66" s="41"/>
      <c r="HPC66" s="41"/>
      <c r="HPD66" s="41"/>
      <c r="HPE66" s="41"/>
      <c r="HPF66" s="41"/>
      <c r="HPG66" s="41"/>
      <c r="HPH66" s="41"/>
      <c r="HPI66" s="41"/>
      <c r="HPJ66" s="41"/>
      <c r="HPK66" s="41"/>
      <c r="HPL66" s="41"/>
      <c r="HPM66" s="41"/>
      <c r="HPN66" s="41"/>
      <c r="HPO66" s="41"/>
      <c r="HPP66" s="41"/>
      <c r="HPQ66" s="41"/>
      <c r="HPR66" s="41"/>
      <c r="HPS66" s="41"/>
      <c r="HPT66" s="41"/>
      <c r="HPU66" s="41"/>
      <c r="HPV66" s="41"/>
      <c r="HPW66" s="41"/>
      <c r="HPX66" s="41"/>
      <c r="HPY66" s="41"/>
      <c r="HPZ66" s="41"/>
      <c r="HQA66" s="41"/>
      <c r="HQB66" s="41"/>
      <c r="HQC66" s="41"/>
      <c r="HQD66" s="41"/>
      <c r="HQE66" s="41"/>
      <c r="HQF66" s="41"/>
      <c r="HQG66" s="41"/>
      <c r="HQH66" s="41"/>
      <c r="HQI66" s="41"/>
      <c r="HQJ66" s="41"/>
      <c r="HQK66" s="41"/>
      <c r="HQL66" s="41"/>
      <c r="HQM66" s="41"/>
      <c r="HQN66" s="41"/>
      <c r="HQO66" s="41"/>
      <c r="HQP66" s="41"/>
      <c r="HQQ66" s="41"/>
      <c r="HQR66" s="41"/>
      <c r="HQS66" s="41"/>
      <c r="HQT66" s="41"/>
      <c r="HQU66" s="41"/>
      <c r="HQV66" s="41"/>
      <c r="HQW66" s="41"/>
      <c r="HQX66" s="41"/>
      <c r="HQY66" s="41"/>
      <c r="HQZ66" s="41"/>
      <c r="HRA66" s="41"/>
      <c r="HRB66" s="41"/>
      <c r="HRC66" s="41"/>
      <c r="HRD66" s="41"/>
      <c r="HRE66" s="41"/>
      <c r="HRF66" s="41"/>
      <c r="HRG66" s="41"/>
      <c r="HRH66" s="41"/>
      <c r="HRI66" s="41"/>
      <c r="HRJ66" s="41"/>
      <c r="HRK66" s="41"/>
      <c r="HRL66" s="41"/>
      <c r="HRM66" s="41"/>
      <c r="HRN66" s="41"/>
      <c r="HRO66" s="41"/>
      <c r="HRP66" s="41"/>
      <c r="HRQ66" s="41"/>
      <c r="HRR66" s="41"/>
      <c r="HRS66" s="41"/>
      <c r="HRT66" s="41"/>
      <c r="HRU66" s="41"/>
      <c r="HRV66" s="41"/>
      <c r="HRW66" s="41"/>
      <c r="HRX66" s="41"/>
      <c r="HRY66" s="41"/>
      <c r="HRZ66" s="41"/>
      <c r="HSA66" s="41"/>
      <c r="HSB66" s="41"/>
      <c r="HSC66" s="41"/>
      <c r="HSD66" s="41"/>
      <c r="HSE66" s="41"/>
      <c r="HSF66" s="41"/>
      <c r="HSG66" s="41"/>
      <c r="HSH66" s="41"/>
      <c r="HSI66" s="41"/>
      <c r="HSJ66" s="41"/>
      <c r="HSK66" s="41"/>
      <c r="HSL66" s="41"/>
      <c r="HSM66" s="41"/>
      <c r="HSN66" s="41"/>
      <c r="HSO66" s="41"/>
      <c r="HSP66" s="41"/>
      <c r="HSQ66" s="41"/>
      <c r="HSR66" s="41"/>
      <c r="HSS66" s="41"/>
      <c r="HST66" s="41"/>
      <c r="HSU66" s="41"/>
      <c r="HSV66" s="41"/>
      <c r="HSW66" s="41"/>
      <c r="HSX66" s="41"/>
      <c r="HSY66" s="41"/>
      <c r="HSZ66" s="41"/>
      <c r="HTA66" s="41"/>
      <c r="HTB66" s="41"/>
      <c r="HTC66" s="41"/>
      <c r="HTD66" s="41"/>
      <c r="HTE66" s="41"/>
      <c r="HTF66" s="41"/>
      <c r="HTG66" s="41"/>
      <c r="HTH66" s="41"/>
      <c r="HTI66" s="41"/>
      <c r="HTJ66" s="41"/>
      <c r="HTK66" s="41"/>
      <c r="HTL66" s="41"/>
      <c r="HTM66" s="41"/>
      <c r="HTN66" s="41"/>
      <c r="HTO66" s="41"/>
      <c r="HTP66" s="41"/>
      <c r="HTQ66" s="41"/>
      <c r="HTR66" s="41"/>
      <c r="HTS66" s="41"/>
      <c r="HTT66" s="41"/>
      <c r="HTU66" s="41"/>
      <c r="HTV66" s="41"/>
      <c r="HTW66" s="41"/>
      <c r="HTX66" s="41"/>
      <c r="HTY66" s="41"/>
      <c r="HTZ66" s="41"/>
      <c r="HUA66" s="41"/>
      <c r="HUB66" s="41"/>
      <c r="HUC66" s="41"/>
      <c r="HUD66" s="41"/>
      <c r="HUE66" s="41"/>
      <c r="HUF66" s="41"/>
      <c r="HUG66" s="41"/>
      <c r="HUH66" s="41"/>
      <c r="HUI66" s="41"/>
      <c r="HUJ66" s="41"/>
      <c r="HUK66" s="41"/>
      <c r="HUL66" s="41"/>
      <c r="HUM66" s="41"/>
      <c r="HUN66" s="41"/>
      <c r="HUO66" s="41"/>
      <c r="HUP66" s="41"/>
      <c r="HUQ66" s="41"/>
      <c r="HUR66" s="41"/>
      <c r="HUS66" s="41"/>
      <c r="HUT66" s="41"/>
      <c r="HUU66" s="41"/>
      <c r="HUV66" s="41"/>
      <c r="HUW66" s="41"/>
      <c r="HUX66" s="41"/>
      <c r="HUY66" s="41"/>
      <c r="HUZ66" s="41"/>
      <c r="HVA66" s="41"/>
      <c r="HVB66" s="41"/>
      <c r="HVC66" s="41"/>
      <c r="HVD66" s="41"/>
      <c r="HVE66" s="41"/>
      <c r="HVF66" s="41"/>
      <c r="HVG66" s="41"/>
      <c r="HVH66" s="41"/>
      <c r="HVI66" s="41"/>
      <c r="HVJ66" s="41"/>
      <c r="HVK66" s="41"/>
      <c r="HVL66" s="41"/>
      <c r="HVM66" s="41"/>
      <c r="HVN66" s="41"/>
      <c r="HVO66" s="41"/>
      <c r="HVP66" s="41"/>
      <c r="HVQ66" s="41"/>
      <c r="HVR66" s="41"/>
      <c r="HVS66" s="41"/>
      <c r="HVT66" s="41"/>
      <c r="HVU66" s="41"/>
      <c r="HVV66" s="41"/>
      <c r="HVW66" s="41"/>
      <c r="HVX66" s="41"/>
      <c r="HVY66" s="41"/>
      <c r="HVZ66" s="41"/>
      <c r="HWA66" s="41"/>
      <c r="HWB66" s="41"/>
      <c r="HWC66" s="41"/>
      <c r="HWD66" s="41"/>
      <c r="HWE66" s="41"/>
      <c r="HWF66" s="41"/>
      <c r="HWG66" s="41"/>
      <c r="HWH66" s="41"/>
      <c r="HWI66" s="41"/>
      <c r="HWJ66" s="41"/>
      <c r="HWK66" s="41"/>
      <c r="HWL66" s="41"/>
      <c r="HWM66" s="41"/>
      <c r="HWN66" s="41"/>
      <c r="HWO66" s="41"/>
      <c r="HWP66" s="41"/>
      <c r="HWQ66" s="41"/>
      <c r="HWR66" s="41"/>
      <c r="HWS66" s="41"/>
      <c r="HWT66" s="41"/>
      <c r="HWU66" s="41"/>
      <c r="HWV66" s="41"/>
      <c r="HWW66" s="41"/>
      <c r="HWX66" s="41"/>
      <c r="HWY66" s="41"/>
      <c r="HWZ66" s="41"/>
      <c r="HXA66" s="41"/>
      <c r="HXB66" s="41"/>
      <c r="HXC66" s="41"/>
      <c r="HXD66" s="41"/>
      <c r="HXE66" s="41"/>
      <c r="HXF66" s="41"/>
      <c r="HXG66" s="41"/>
      <c r="HXH66" s="41"/>
      <c r="HXI66" s="41"/>
      <c r="HXJ66" s="41"/>
      <c r="HXK66" s="41"/>
      <c r="HXL66" s="41"/>
      <c r="HXM66" s="41"/>
      <c r="HXN66" s="41"/>
      <c r="HXO66" s="41"/>
      <c r="HXP66" s="41"/>
      <c r="HXQ66" s="41"/>
      <c r="HXR66" s="41"/>
      <c r="HXS66" s="41"/>
      <c r="HXT66" s="41"/>
      <c r="HXU66" s="41"/>
      <c r="HXV66" s="41"/>
      <c r="HXW66" s="41"/>
      <c r="HXX66" s="41"/>
      <c r="HXY66" s="41"/>
      <c r="HXZ66" s="41"/>
      <c r="HYA66" s="41"/>
      <c r="HYB66" s="41"/>
      <c r="HYC66" s="41"/>
      <c r="HYD66" s="41"/>
      <c r="HYE66" s="41"/>
      <c r="HYF66" s="41"/>
      <c r="HYG66" s="41"/>
      <c r="HYH66" s="41"/>
      <c r="HYI66" s="41"/>
      <c r="HYJ66" s="41"/>
      <c r="HYK66" s="41"/>
      <c r="HYL66" s="41"/>
      <c r="HYM66" s="41"/>
      <c r="HYN66" s="41"/>
      <c r="HYO66" s="41"/>
      <c r="HYP66" s="41"/>
      <c r="HYQ66" s="41"/>
      <c r="HYR66" s="41"/>
      <c r="HYS66" s="41"/>
      <c r="HYT66" s="41"/>
      <c r="HYU66" s="41"/>
      <c r="HYV66" s="41"/>
      <c r="HYW66" s="41"/>
      <c r="HYX66" s="41"/>
      <c r="HYY66" s="41"/>
      <c r="HYZ66" s="41"/>
      <c r="HZA66" s="41"/>
      <c r="HZB66" s="41"/>
      <c r="HZC66" s="41"/>
      <c r="HZD66" s="41"/>
      <c r="HZE66" s="41"/>
      <c r="HZF66" s="41"/>
      <c r="HZG66" s="41"/>
      <c r="HZH66" s="41"/>
      <c r="HZI66" s="41"/>
      <c r="HZJ66" s="41"/>
      <c r="HZK66" s="41"/>
      <c r="HZL66" s="41"/>
      <c r="HZM66" s="41"/>
      <c r="HZN66" s="41"/>
      <c r="HZO66" s="41"/>
      <c r="HZP66" s="41"/>
      <c r="HZQ66" s="41"/>
      <c r="HZR66" s="41"/>
      <c r="HZS66" s="41"/>
      <c r="HZT66" s="41"/>
      <c r="HZU66" s="41"/>
      <c r="HZV66" s="41"/>
      <c r="HZW66" s="41"/>
      <c r="HZX66" s="41"/>
      <c r="HZY66" s="41"/>
      <c r="HZZ66" s="41"/>
      <c r="IAA66" s="41"/>
      <c r="IAB66" s="41"/>
      <c r="IAC66" s="41"/>
      <c r="IAD66" s="41"/>
      <c r="IAE66" s="41"/>
      <c r="IAF66" s="41"/>
      <c r="IAG66" s="41"/>
      <c r="IAH66" s="41"/>
      <c r="IAI66" s="41"/>
      <c r="IAJ66" s="41"/>
      <c r="IAK66" s="41"/>
      <c r="IAL66" s="41"/>
      <c r="IAM66" s="41"/>
      <c r="IAN66" s="41"/>
      <c r="IAO66" s="41"/>
      <c r="IAP66" s="41"/>
      <c r="IAQ66" s="41"/>
      <c r="IAR66" s="41"/>
      <c r="IAS66" s="41"/>
      <c r="IAT66" s="41"/>
      <c r="IAU66" s="41"/>
      <c r="IAV66" s="41"/>
      <c r="IAW66" s="41"/>
      <c r="IAX66" s="41"/>
      <c r="IAY66" s="41"/>
      <c r="IAZ66" s="41"/>
      <c r="IBA66" s="41"/>
      <c r="IBB66" s="41"/>
      <c r="IBC66" s="41"/>
      <c r="IBD66" s="41"/>
      <c r="IBE66" s="41"/>
      <c r="IBF66" s="41"/>
      <c r="IBG66" s="41"/>
      <c r="IBH66" s="41"/>
      <c r="IBI66" s="41"/>
      <c r="IBJ66" s="41"/>
      <c r="IBK66" s="41"/>
      <c r="IBL66" s="41"/>
      <c r="IBM66" s="41"/>
      <c r="IBN66" s="41"/>
      <c r="IBO66" s="41"/>
      <c r="IBP66" s="41"/>
      <c r="IBQ66" s="41"/>
      <c r="IBR66" s="41"/>
      <c r="IBS66" s="41"/>
      <c r="IBT66" s="41"/>
      <c r="IBU66" s="41"/>
      <c r="IBV66" s="41"/>
      <c r="IBW66" s="41"/>
      <c r="IBX66" s="41"/>
      <c r="IBY66" s="41"/>
      <c r="IBZ66" s="41"/>
      <c r="ICA66" s="41"/>
      <c r="ICB66" s="41"/>
      <c r="ICC66" s="41"/>
      <c r="ICD66" s="41"/>
      <c r="ICE66" s="41"/>
      <c r="ICF66" s="41"/>
      <c r="ICG66" s="41"/>
      <c r="ICH66" s="41"/>
      <c r="ICI66" s="41"/>
      <c r="ICJ66" s="41"/>
      <c r="ICK66" s="41"/>
      <c r="ICL66" s="41"/>
      <c r="ICM66" s="41"/>
      <c r="ICN66" s="41"/>
      <c r="ICO66" s="41"/>
      <c r="ICP66" s="41"/>
      <c r="ICQ66" s="41"/>
      <c r="ICR66" s="41"/>
      <c r="ICS66" s="41"/>
      <c r="ICT66" s="41"/>
      <c r="ICU66" s="41"/>
      <c r="ICV66" s="41"/>
      <c r="ICW66" s="41"/>
      <c r="ICX66" s="41"/>
      <c r="ICY66" s="41"/>
      <c r="ICZ66" s="41"/>
      <c r="IDA66" s="41"/>
      <c r="IDB66" s="41"/>
      <c r="IDC66" s="41"/>
      <c r="IDD66" s="41"/>
      <c r="IDE66" s="41"/>
      <c r="IDF66" s="41"/>
      <c r="IDG66" s="41"/>
      <c r="IDH66" s="41"/>
      <c r="IDI66" s="41"/>
      <c r="IDJ66" s="41"/>
      <c r="IDK66" s="41"/>
      <c r="IDL66" s="41"/>
      <c r="IDM66" s="41"/>
      <c r="IDN66" s="41"/>
      <c r="IDO66" s="41"/>
      <c r="IDP66" s="41"/>
      <c r="IDQ66" s="41"/>
      <c r="IDR66" s="41"/>
      <c r="IDS66" s="41"/>
      <c r="IDT66" s="41"/>
      <c r="IDU66" s="41"/>
      <c r="IDV66" s="41"/>
      <c r="IDW66" s="41"/>
      <c r="IDX66" s="41"/>
      <c r="IDY66" s="41"/>
      <c r="IDZ66" s="41"/>
      <c r="IEA66" s="41"/>
      <c r="IEB66" s="41"/>
      <c r="IEC66" s="41"/>
      <c r="IED66" s="41"/>
      <c r="IEE66" s="41"/>
      <c r="IEF66" s="41"/>
      <c r="IEG66" s="41"/>
      <c r="IEH66" s="41"/>
      <c r="IEI66" s="41"/>
      <c r="IEJ66" s="41"/>
      <c r="IEK66" s="41"/>
      <c r="IEL66" s="41"/>
      <c r="IEM66" s="41"/>
      <c r="IEN66" s="41"/>
      <c r="IEO66" s="41"/>
      <c r="IEP66" s="41"/>
      <c r="IEQ66" s="41"/>
      <c r="IER66" s="41"/>
      <c r="IES66" s="41"/>
      <c r="IET66" s="41"/>
      <c r="IEU66" s="41"/>
      <c r="IEV66" s="41"/>
      <c r="IEW66" s="41"/>
      <c r="IEX66" s="41"/>
      <c r="IEY66" s="41"/>
      <c r="IEZ66" s="41"/>
      <c r="IFA66" s="41"/>
      <c r="IFB66" s="41"/>
      <c r="IFC66" s="41"/>
      <c r="IFD66" s="41"/>
      <c r="IFE66" s="41"/>
      <c r="IFF66" s="41"/>
      <c r="IFG66" s="41"/>
      <c r="IFH66" s="41"/>
      <c r="IFI66" s="41"/>
      <c r="IFJ66" s="41"/>
      <c r="IFK66" s="41"/>
      <c r="IFL66" s="41"/>
      <c r="IFM66" s="41"/>
      <c r="IFN66" s="41"/>
      <c r="IFO66" s="41"/>
      <c r="IFP66" s="41"/>
      <c r="IFQ66" s="41"/>
      <c r="IFR66" s="41"/>
      <c r="IFS66" s="41"/>
      <c r="IFT66" s="41"/>
      <c r="IFU66" s="41"/>
      <c r="IFV66" s="41"/>
      <c r="IFW66" s="41"/>
      <c r="IFX66" s="41"/>
      <c r="IFY66" s="41"/>
      <c r="IFZ66" s="41"/>
      <c r="IGA66" s="41"/>
      <c r="IGB66" s="41"/>
      <c r="IGC66" s="41"/>
      <c r="IGD66" s="41"/>
      <c r="IGE66" s="41"/>
      <c r="IGF66" s="41"/>
      <c r="IGG66" s="41"/>
      <c r="IGH66" s="41"/>
      <c r="IGI66" s="41"/>
      <c r="IGJ66" s="41"/>
      <c r="IGK66" s="41"/>
      <c r="IGL66" s="41"/>
      <c r="IGM66" s="41"/>
      <c r="IGN66" s="41"/>
      <c r="IGO66" s="41"/>
      <c r="IGP66" s="41"/>
      <c r="IGQ66" s="41"/>
      <c r="IGR66" s="41"/>
      <c r="IGS66" s="41"/>
      <c r="IGT66" s="41"/>
      <c r="IGU66" s="41"/>
      <c r="IGV66" s="41"/>
      <c r="IGW66" s="41"/>
      <c r="IGX66" s="41"/>
      <c r="IGY66" s="41"/>
      <c r="IGZ66" s="41"/>
      <c r="IHA66" s="41"/>
      <c r="IHB66" s="41"/>
      <c r="IHC66" s="41"/>
      <c r="IHD66" s="41"/>
      <c r="IHE66" s="41"/>
      <c r="IHF66" s="41"/>
      <c r="IHG66" s="41"/>
      <c r="IHH66" s="41"/>
      <c r="IHI66" s="41"/>
      <c r="IHJ66" s="41"/>
      <c r="IHK66" s="41"/>
      <c r="IHL66" s="41"/>
      <c r="IHM66" s="41"/>
      <c r="IHN66" s="41"/>
      <c r="IHO66" s="41"/>
      <c r="IHP66" s="41"/>
      <c r="IHQ66" s="41"/>
      <c r="IHR66" s="41"/>
      <c r="IHS66" s="41"/>
      <c r="IHT66" s="41"/>
      <c r="IHU66" s="41"/>
      <c r="IHV66" s="41"/>
      <c r="IHW66" s="41"/>
      <c r="IHX66" s="41"/>
      <c r="IHY66" s="41"/>
      <c r="IHZ66" s="41"/>
      <c r="IIA66" s="41"/>
      <c r="IIB66" s="41"/>
      <c r="IIC66" s="41"/>
      <c r="IID66" s="41"/>
      <c r="IIE66" s="41"/>
      <c r="IIF66" s="41"/>
      <c r="IIG66" s="41"/>
      <c r="IIH66" s="41"/>
      <c r="III66" s="41"/>
      <c r="IIJ66" s="41"/>
      <c r="IIK66" s="41"/>
      <c r="IIL66" s="41"/>
      <c r="IIM66" s="41"/>
      <c r="IIN66" s="41"/>
      <c r="IIO66" s="41"/>
      <c r="IIP66" s="41"/>
      <c r="IIQ66" s="41"/>
      <c r="IIR66" s="41"/>
      <c r="IIS66" s="41"/>
      <c r="IIT66" s="41"/>
      <c r="IIU66" s="41"/>
      <c r="IIV66" s="41"/>
      <c r="IIW66" s="41"/>
      <c r="IIX66" s="41"/>
      <c r="IIY66" s="41"/>
      <c r="IIZ66" s="41"/>
      <c r="IJA66" s="41"/>
      <c r="IJB66" s="41"/>
      <c r="IJC66" s="41"/>
      <c r="IJD66" s="41"/>
      <c r="IJE66" s="41"/>
      <c r="IJF66" s="41"/>
      <c r="IJG66" s="41"/>
      <c r="IJH66" s="41"/>
      <c r="IJI66" s="41"/>
      <c r="IJJ66" s="41"/>
      <c r="IJK66" s="41"/>
      <c r="IJL66" s="41"/>
      <c r="IJM66" s="41"/>
      <c r="IJN66" s="41"/>
      <c r="IJO66" s="41"/>
      <c r="IJP66" s="41"/>
      <c r="IJQ66" s="41"/>
      <c r="IJR66" s="41"/>
      <c r="IJS66" s="41"/>
      <c r="IJT66" s="41"/>
      <c r="IJU66" s="41"/>
      <c r="IJV66" s="41"/>
      <c r="IJW66" s="41"/>
      <c r="IJX66" s="41"/>
      <c r="IJY66" s="41"/>
      <c r="IJZ66" s="41"/>
      <c r="IKA66" s="41"/>
      <c r="IKB66" s="41"/>
      <c r="IKC66" s="41"/>
      <c r="IKD66" s="41"/>
      <c r="IKE66" s="41"/>
      <c r="IKF66" s="41"/>
      <c r="IKG66" s="41"/>
      <c r="IKH66" s="41"/>
      <c r="IKI66" s="41"/>
      <c r="IKJ66" s="41"/>
      <c r="IKK66" s="41"/>
      <c r="IKL66" s="41"/>
      <c r="IKM66" s="41"/>
      <c r="IKN66" s="41"/>
      <c r="IKO66" s="41"/>
      <c r="IKP66" s="41"/>
      <c r="IKQ66" s="41"/>
      <c r="IKR66" s="41"/>
      <c r="IKS66" s="41"/>
      <c r="IKT66" s="41"/>
      <c r="IKU66" s="41"/>
      <c r="IKV66" s="41"/>
      <c r="IKW66" s="41"/>
      <c r="IKX66" s="41"/>
      <c r="IKY66" s="41"/>
      <c r="IKZ66" s="41"/>
      <c r="ILA66" s="41"/>
      <c r="ILB66" s="41"/>
      <c r="ILC66" s="41"/>
      <c r="ILD66" s="41"/>
      <c r="ILE66" s="41"/>
      <c r="ILF66" s="41"/>
      <c r="ILG66" s="41"/>
      <c r="ILH66" s="41"/>
      <c r="ILI66" s="41"/>
      <c r="ILJ66" s="41"/>
      <c r="ILK66" s="41"/>
      <c r="ILL66" s="41"/>
      <c r="ILM66" s="41"/>
      <c r="ILN66" s="41"/>
      <c r="ILO66" s="41"/>
      <c r="ILP66" s="41"/>
      <c r="ILQ66" s="41"/>
      <c r="ILR66" s="41"/>
      <c r="ILS66" s="41"/>
      <c r="ILT66" s="41"/>
      <c r="ILU66" s="41"/>
      <c r="ILV66" s="41"/>
      <c r="ILW66" s="41"/>
      <c r="ILX66" s="41"/>
      <c r="ILY66" s="41"/>
      <c r="ILZ66" s="41"/>
      <c r="IMA66" s="41"/>
      <c r="IMB66" s="41"/>
      <c r="IMC66" s="41"/>
      <c r="IMD66" s="41"/>
      <c r="IME66" s="41"/>
      <c r="IMF66" s="41"/>
      <c r="IMG66" s="41"/>
      <c r="IMH66" s="41"/>
      <c r="IMI66" s="41"/>
      <c r="IMJ66" s="41"/>
      <c r="IMK66" s="41"/>
      <c r="IML66" s="41"/>
      <c r="IMM66" s="41"/>
      <c r="IMN66" s="41"/>
      <c r="IMO66" s="41"/>
      <c r="IMP66" s="41"/>
      <c r="IMQ66" s="41"/>
      <c r="IMR66" s="41"/>
      <c r="IMS66" s="41"/>
      <c r="IMT66" s="41"/>
      <c r="IMU66" s="41"/>
      <c r="IMV66" s="41"/>
      <c r="IMW66" s="41"/>
      <c r="IMX66" s="41"/>
      <c r="IMY66" s="41"/>
      <c r="IMZ66" s="41"/>
      <c r="INA66" s="41"/>
      <c r="INB66" s="41"/>
      <c r="INC66" s="41"/>
      <c r="IND66" s="41"/>
      <c r="INE66" s="41"/>
      <c r="INF66" s="41"/>
      <c r="ING66" s="41"/>
      <c r="INH66" s="41"/>
      <c r="INI66" s="41"/>
      <c r="INJ66" s="41"/>
      <c r="INK66" s="41"/>
      <c r="INL66" s="41"/>
      <c r="INM66" s="41"/>
      <c r="INN66" s="41"/>
      <c r="INO66" s="41"/>
      <c r="INP66" s="41"/>
      <c r="INQ66" s="41"/>
      <c r="INR66" s="41"/>
      <c r="INS66" s="41"/>
      <c r="INT66" s="41"/>
      <c r="INU66" s="41"/>
      <c r="INV66" s="41"/>
      <c r="INW66" s="41"/>
      <c r="INX66" s="41"/>
      <c r="INY66" s="41"/>
      <c r="INZ66" s="41"/>
      <c r="IOA66" s="41"/>
      <c r="IOB66" s="41"/>
      <c r="IOC66" s="41"/>
      <c r="IOD66" s="41"/>
      <c r="IOE66" s="41"/>
      <c r="IOF66" s="41"/>
      <c r="IOG66" s="41"/>
      <c r="IOH66" s="41"/>
      <c r="IOI66" s="41"/>
      <c r="IOJ66" s="41"/>
      <c r="IOK66" s="41"/>
      <c r="IOL66" s="41"/>
      <c r="IOM66" s="41"/>
      <c r="ION66" s="41"/>
      <c r="IOO66" s="41"/>
      <c r="IOP66" s="41"/>
      <c r="IOQ66" s="41"/>
      <c r="IOR66" s="41"/>
      <c r="IOS66" s="41"/>
      <c r="IOT66" s="41"/>
      <c r="IOU66" s="41"/>
      <c r="IOV66" s="41"/>
      <c r="IOW66" s="41"/>
      <c r="IOX66" s="41"/>
      <c r="IOY66" s="41"/>
      <c r="IOZ66" s="41"/>
      <c r="IPA66" s="41"/>
      <c r="IPB66" s="41"/>
      <c r="IPC66" s="41"/>
      <c r="IPD66" s="41"/>
      <c r="IPE66" s="41"/>
      <c r="IPF66" s="41"/>
      <c r="IPG66" s="41"/>
      <c r="IPH66" s="41"/>
      <c r="IPI66" s="41"/>
      <c r="IPJ66" s="41"/>
      <c r="IPK66" s="41"/>
      <c r="IPL66" s="41"/>
      <c r="IPM66" s="41"/>
      <c r="IPN66" s="41"/>
      <c r="IPO66" s="41"/>
      <c r="IPP66" s="41"/>
      <c r="IPQ66" s="41"/>
      <c r="IPR66" s="41"/>
      <c r="IPS66" s="41"/>
      <c r="IPT66" s="41"/>
      <c r="IPU66" s="41"/>
      <c r="IPV66" s="41"/>
      <c r="IPW66" s="41"/>
      <c r="IPX66" s="41"/>
      <c r="IPY66" s="41"/>
      <c r="IPZ66" s="41"/>
      <c r="IQA66" s="41"/>
      <c r="IQB66" s="41"/>
      <c r="IQC66" s="41"/>
      <c r="IQD66" s="41"/>
      <c r="IQE66" s="41"/>
      <c r="IQF66" s="41"/>
      <c r="IQG66" s="41"/>
      <c r="IQH66" s="41"/>
      <c r="IQI66" s="41"/>
      <c r="IQJ66" s="41"/>
      <c r="IQK66" s="41"/>
      <c r="IQL66" s="41"/>
      <c r="IQM66" s="41"/>
      <c r="IQN66" s="41"/>
      <c r="IQO66" s="41"/>
      <c r="IQP66" s="41"/>
      <c r="IQQ66" s="41"/>
      <c r="IQR66" s="41"/>
      <c r="IQS66" s="41"/>
      <c r="IQT66" s="41"/>
      <c r="IQU66" s="41"/>
      <c r="IQV66" s="41"/>
      <c r="IQW66" s="41"/>
      <c r="IQX66" s="41"/>
      <c r="IQY66" s="41"/>
      <c r="IQZ66" s="41"/>
      <c r="IRA66" s="41"/>
      <c r="IRB66" s="41"/>
      <c r="IRC66" s="41"/>
      <c r="IRD66" s="41"/>
      <c r="IRE66" s="41"/>
      <c r="IRF66" s="41"/>
      <c r="IRG66" s="41"/>
      <c r="IRH66" s="41"/>
      <c r="IRI66" s="41"/>
      <c r="IRJ66" s="41"/>
      <c r="IRK66" s="41"/>
      <c r="IRL66" s="41"/>
      <c r="IRM66" s="41"/>
      <c r="IRN66" s="41"/>
      <c r="IRO66" s="41"/>
      <c r="IRP66" s="41"/>
      <c r="IRQ66" s="41"/>
      <c r="IRR66" s="41"/>
      <c r="IRS66" s="41"/>
      <c r="IRT66" s="41"/>
      <c r="IRU66" s="41"/>
      <c r="IRV66" s="41"/>
      <c r="IRW66" s="41"/>
      <c r="IRX66" s="41"/>
      <c r="IRY66" s="41"/>
      <c r="IRZ66" s="41"/>
      <c r="ISA66" s="41"/>
      <c r="ISB66" s="41"/>
      <c r="ISC66" s="41"/>
      <c r="ISD66" s="41"/>
      <c r="ISE66" s="41"/>
      <c r="ISF66" s="41"/>
      <c r="ISG66" s="41"/>
      <c r="ISH66" s="41"/>
      <c r="ISI66" s="41"/>
      <c r="ISJ66" s="41"/>
      <c r="ISK66" s="41"/>
      <c r="ISL66" s="41"/>
      <c r="ISM66" s="41"/>
      <c r="ISN66" s="41"/>
      <c r="ISO66" s="41"/>
      <c r="ISP66" s="41"/>
      <c r="ISQ66" s="41"/>
      <c r="ISR66" s="41"/>
      <c r="ISS66" s="41"/>
      <c r="IST66" s="41"/>
      <c r="ISU66" s="41"/>
      <c r="ISV66" s="41"/>
      <c r="ISW66" s="41"/>
      <c r="ISX66" s="41"/>
      <c r="ISY66" s="41"/>
      <c r="ISZ66" s="41"/>
      <c r="ITA66" s="41"/>
      <c r="ITB66" s="41"/>
      <c r="ITC66" s="41"/>
      <c r="ITD66" s="41"/>
      <c r="ITE66" s="41"/>
      <c r="ITF66" s="41"/>
      <c r="ITG66" s="41"/>
      <c r="ITH66" s="41"/>
      <c r="ITI66" s="41"/>
      <c r="ITJ66" s="41"/>
      <c r="ITK66" s="41"/>
      <c r="ITL66" s="41"/>
      <c r="ITM66" s="41"/>
      <c r="ITN66" s="41"/>
      <c r="ITO66" s="41"/>
      <c r="ITP66" s="41"/>
      <c r="ITQ66" s="41"/>
      <c r="ITR66" s="41"/>
      <c r="ITS66" s="41"/>
      <c r="ITT66" s="41"/>
      <c r="ITU66" s="41"/>
      <c r="ITV66" s="41"/>
      <c r="ITW66" s="41"/>
      <c r="ITX66" s="41"/>
      <c r="ITY66" s="41"/>
      <c r="ITZ66" s="41"/>
      <c r="IUA66" s="41"/>
      <c r="IUB66" s="41"/>
      <c r="IUC66" s="41"/>
      <c r="IUD66" s="41"/>
      <c r="IUE66" s="41"/>
      <c r="IUF66" s="41"/>
      <c r="IUG66" s="41"/>
      <c r="IUH66" s="41"/>
      <c r="IUI66" s="41"/>
      <c r="IUJ66" s="41"/>
      <c r="IUK66" s="41"/>
      <c r="IUL66" s="41"/>
      <c r="IUM66" s="41"/>
      <c r="IUN66" s="41"/>
      <c r="IUO66" s="41"/>
      <c r="IUP66" s="41"/>
      <c r="IUQ66" s="41"/>
      <c r="IUR66" s="41"/>
      <c r="IUS66" s="41"/>
      <c r="IUT66" s="41"/>
      <c r="IUU66" s="41"/>
      <c r="IUV66" s="41"/>
      <c r="IUW66" s="41"/>
      <c r="IUX66" s="41"/>
      <c r="IUY66" s="41"/>
      <c r="IUZ66" s="41"/>
      <c r="IVA66" s="41"/>
      <c r="IVB66" s="41"/>
      <c r="IVC66" s="41"/>
      <c r="IVD66" s="41"/>
      <c r="IVE66" s="41"/>
      <c r="IVF66" s="41"/>
      <c r="IVG66" s="41"/>
      <c r="IVH66" s="41"/>
      <c r="IVI66" s="41"/>
      <c r="IVJ66" s="41"/>
      <c r="IVK66" s="41"/>
      <c r="IVL66" s="41"/>
      <c r="IVM66" s="41"/>
      <c r="IVN66" s="41"/>
      <c r="IVO66" s="41"/>
      <c r="IVP66" s="41"/>
      <c r="IVQ66" s="41"/>
      <c r="IVR66" s="41"/>
      <c r="IVS66" s="41"/>
      <c r="IVT66" s="41"/>
      <c r="IVU66" s="41"/>
      <c r="IVV66" s="41"/>
      <c r="IVW66" s="41"/>
      <c r="IVX66" s="41"/>
      <c r="IVY66" s="41"/>
      <c r="IVZ66" s="41"/>
      <c r="IWA66" s="41"/>
      <c r="IWB66" s="41"/>
      <c r="IWC66" s="41"/>
      <c r="IWD66" s="41"/>
      <c r="IWE66" s="41"/>
      <c r="IWF66" s="41"/>
      <c r="IWG66" s="41"/>
      <c r="IWH66" s="41"/>
      <c r="IWI66" s="41"/>
      <c r="IWJ66" s="41"/>
      <c r="IWK66" s="41"/>
      <c r="IWL66" s="41"/>
      <c r="IWM66" s="41"/>
      <c r="IWN66" s="41"/>
      <c r="IWO66" s="41"/>
      <c r="IWP66" s="41"/>
      <c r="IWQ66" s="41"/>
      <c r="IWR66" s="41"/>
      <c r="IWS66" s="41"/>
      <c r="IWT66" s="41"/>
      <c r="IWU66" s="41"/>
      <c r="IWV66" s="41"/>
      <c r="IWW66" s="41"/>
      <c r="IWX66" s="41"/>
      <c r="IWY66" s="41"/>
      <c r="IWZ66" s="41"/>
      <c r="IXA66" s="41"/>
      <c r="IXB66" s="41"/>
      <c r="IXC66" s="41"/>
      <c r="IXD66" s="41"/>
      <c r="IXE66" s="41"/>
      <c r="IXF66" s="41"/>
      <c r="IXG66" s="41"/>
      <c r="IXH66" s="41"/>
      <c r="IXI66" s="41"/>
      <c r="IXJ66" s="41"/>
      <c r="IXK66" s="41"/>
      <c r="IXL66" s="41"/>
      <c r="IXM66" s="41"/>
      <c r="IXN66" s="41"/>
      <c r="IXO66" s="41"/>
      <c r="IXP66" s="41"/>
      <c r="IXQ66" s="41"/>
      <c r="IXR66" s="41"/>
      <c r="IXS66" s="41"/>
      <c r="IXT66" s="41"/>
      <c r="IXU66" s="41"/>
      <c r="IXV66" s="41"/>
      <c r="IXW66" s="41"/>
      <c r="IXX66" s="41"/>
      <c r="IXY66" s="41"/>
      <c r="IXZ66" s="41"/>
      <c r="IYA66" s="41"/>
      <c r="IYB66" s="41"/>
      <c r="IYC66" s="41"/>
      <c r="IYD66" s="41"/>
      <c r="IYE66" s="41"/>
      <c r="IYF66" s="41"/>
      <c r="IYG66" s="41"/>
      <c r="IYH66" s="41"/>
      <c r="IYI66" s="41"/>
      <c r="IYJ66" s="41"/>
      <c r="IYK66" s="41"/>
      <c r="IYL66" s="41"/>
      <c r="IYM66" s="41"/>
      <c r="IYN66" s="41"/>
      <c r="IYO66" s="41"/>
      <c r="IYP66" s="41"/>
      <c r="IYQ66" s="41"/>
      <c r="IYR66" s="41"/>
      <c r="IYS66" s="41"/>
      <c r="IYT66" s="41"/>
      <c r="IYU66" s="41"/>
      <c r="IYV66" s="41"/>
      <c r="IYW66" s="41"/>
      <c r="IYX66" s="41"/>
      <c r="IYY66" s="41"/>
      <c r="IYZ66" s="41"/>
      <c r="IZA66" s="41"/>
      <c r="IZB66" s="41"/>
      <c r="IZC66" s="41"/>
      <c r="IZD66" s="41"/>
      <c r="IZE66" s="41"/>
      <c r="IZF66" s="41"/>
      <c r="IZG66" s="41"/>
      <c r="IZH66" s="41"/>
      <c r="IZI66" s="41"/>
      <c r="IZJ66" s="41"/>
      <c r="IZK66" s="41"/>
      <c r="IZL66" s="41"/>
      <c r="IZM66" s="41"/>
      <c r="IZN66" s="41"/>
      <c r="IZO66" s="41"/>
      <c r="IZP66" s="41"/>
      <c r="IZQ66" s="41"/>
      <c r="IZR66" s="41"/>
      <c r="IZS66" s="41"/>
      <c r="IZT66" s="41"/>
      <c r="IZU66" s="41"/>
      <c r="IZV66" s="41"/>
      <c r="IZW66" s="41"/>
      <c r="IZX66" s="41"/>
      <c r="IZY66" s="41"/>
      <c r="IZZ66" s="41"/>
      <c r="JAA66" s="41"/>
      <c r="JAB66" s="41"/>
      <c r="JAC66" s="41"/>
      <c r="JAD66" s="41"/>
      <c r="JAE66" s="41"/>
      <c r="JAF66" s="41"/>
      <c r="JAG66" s="41"/>
      <c r="JAH66" s="41"/>
      <c r="JAI66" s="41"/>
      <c r="JAJ66" s="41"/>
      <c r="JAK66" s="41"/>
      <c r="JAL66" s="41"/>
      <c r="JAM66" s="41"/>
      <c r="JAN66" s="41"/>
      <c r="JAO66" s="41"/>
      <c r="JAP66" s="41"/>
      <c r="JAQ66" s="41"/>
      <c r="JAR66" s="41"/>
      <c r="JAS66" s="41"/>
      <c r="JAT66" s="41"/>
      <c r="JAU66" s="41"/>
      <c r="JAV66" s="41"/>
      <c r="JAW66" s="41"/>
      <c r="JAX66" s="41"/>
      <c r="JAY66" s="41"/>
      <c r="JAZ66" s="41"/>
      <c r="JBA66" s="41"/>
      <c r="JBB66" s="41"/>
      <c r="JBC66" s="41"/>
      <c r="JBD66" s="41"/>
      <c r="JBE66" s="41"/>
      <c r="JBF66" s="41"/>
      <c r="JBG66" s="41"/>
      <c r="JBH66" s="41"/>
      <c r="JBI66" s="41"/>
      <c r="JBJ66" s="41"/>
      <c r="JBK66" s="41"/>
      <c r="JBL66" s="41"/>
      <c r="JBM66" s="41"/>
      <c r="JBN66" s="41"/>
      <c r="JBO66" s="41"/>
      <c r="JBP66" s="41"/>
      <c r="JBQ66" s="41"/>
      <c r="JBR66" s="41"/>
      <c r="JBS66" s="41"/>
      <c r="JBT66" s="41"/>
      <c r="JBU66" s="41"/>
      <c r="JBV66" s="41"/>
      <c r="JBW66" s="41"/>
      <c r="JBX66" s="41"/>
      <c r="JBY66" s="41"/>
      <c r="JBZ66" s="41"/>
      <c r="JCA66" s="41"/>
      <c r="JCB66" s="41"/>
      <c r="JCC66" s="41"/>
      <c r="JCD66" s="41"/>
      <c r="JCE66" s="41"/>
      <c r="JCF66" s="41"/>
      <c r="JCG66" s="41"/>
      <c r="JCH66" s="41"/>
      <c r="JCI66" s="41"/>
      <c r="JCJ66" s="41"/>
      <c r="JCK66" s="41"/>
      <c r="JCL66" s="41"/>
      <c r="JCM66" s="41"/>
      <c r="JCN66" s="41"/>
      <c r="JCO66" s="41"/>
      <c r="JCP66" s="41"/>
      <c r="JCQ66" s="41"/>
      <c r="JCR66" s="41"/>
      <c r="JCS66" s="41"/>
      <c r="JCT66" s="41"/>
      <c r="JCU66" s="41"/>
      <c r="JCV66" s="41"/>
      <c r="JCW66" s="41"/>
      <c r="JCX66" s="41"/>
      <c r="JCY66" s="41"/>
      <c r="JCZ66" s="41"/>
      <c r="JDA66" s="41"/>
      <c r="JDB66" s="41"/>
      <c r="JDC66" s="41"/>
      <c r="JDD66" s="41"/>
      <c r="JDE66" s="41"/>
      <c r="JDF66" s="41"/>
      <c r="JDG66" s="41"/>
      <c r="JDH66" s="41"/>
      <c r="JDI66" s="41"/>
      <c r="JDJ66" s="41"/>
      <c r="JDK66" s="41"/>
      <c r="JDL66" s="41"/>
      <c r="JDM66" s="41"/>
      <c r="JDN66" s="41"/>
      <c r="JDO66" s="41"/>
      <c r="JDP66" s="41"/>
      <c r="JDQ66" s="41"/>
      <c r="JDR66" s="41"/>
      <c r="JDS66" s="41"/>
      <c r="JDT66" s="41"/>
      <c r="JDU66" s="41"/>
      <c r="JDV66" s="41"/>
      <c r="JDW66" s="41"/>
      <c r="JDX66" s="41"/>
      <c r="JDY66" s="41"/>
      <c r="JDZ66" s="41"/>
      <c r="JEA66" s="41"/>
      <c r="JEB66" s="41"/>
      <c r="JEC66" s="41"/>
      <c r="JED66" s="41"/>
      <c r="JEE66" s="41"/>
      <c r="JEF66" s="41"/>
      <c r="JEG66" s="41"/>
      <c r="JEH66" s="41"/>
      <c r="JEI66" s="41"/>
      <c r="JEJ66" s="41"/>
      <c r="JEK66" s="41"/>
      <c r="JEL66" s="41"/>
      <c r="JEM66" s="41"/>
      <c r="JEN66" s="41"/>
      <c r="JEO66" s="41"/>
      <c r="JEP66" s="41"/>
      <c r="JEQ66" s="41"/>
      <c r="JER66" s="41"/>
      <c r="JES66" s="41"/>
      <c r="JET66" s="41"/>
      <c r="JEU66" s="41"/>
      <c r="JEV66" s="41"/>
      <c r="JEW66" s="41"/>
      <c r="JEX66" s="41"/>
      <c r="JEY66" s="41"/>
      <c r="JEZ66" s="41"/>
      <c r="JFA66" s="41"/>
      <c r="JFB66" s="41"/>
      <c r="JFC66" s="41"/>
      <c r="JFD66" s="41"/>
      <c r="JFE66" s="41"/>
      <c r="JFF66" s="41"/>
      <c r="JFG66" s="41"/>
      <c r="JFH66" s="41"/>
      <c r="JFI66" s="41"/>
      <c r="JFJ66" s="41"/>
      <c r="JFK66" s="41"/>
      <c r="JFL66" s="41"/>
      <c r="JFM66" s="41"/>
      <c r="JFN66" s="41"/>
      <c r="JFO66" s="41"/>
      <c r="JFP66" s="41"/>
      <c r="JFQ66" s="41"/>
      <c r="JFR66" s="41"/>
      <c r="JFS66" s="41"/>
      <c r="JFT66" s="41"/>
      <c r="JFU66" s="41"/>
      <c r="JFV66" s="41"/>
      <c r="JFW66" s="41"/>
      <c r="JFX66" s="41"/>
      <c r="JFY66" s="41"/>
      <c r="JFZ66" s="41"/>
      <c r="JGA66" s="41"/>
      <c r="JGB66" s="41"/>
      <c r="JGC66" s="41"/>
      <c r="JGD66" s="41"/>
      <c r="JGE66" s="41"/>
      <c r="JGF66" s="41"/>
      <c r="JGG66" s="41"/>
      <c r="JGH66" s="41"/>
      <c r="JGI66" s="41"/>
      <c r="JGJ66" s="41"/>
      <c r="JGK66" s="41"/>
      <c r="JGL66" s="41"/>
      <c r="JGM66" s="41"/>
      <c r="JGN66" s="41"/>
      <c r="JGO66" s="41"/>
      <c r="JGP66" s="41"/>
      <c r="JGQ66" s="41"/>
      <c r="JGR66" s="41"/>
      <c r="JGS66" s="41"/>
      <c r="JGT66" s="41"/>
      <c r="JGU66" s="41"/>
      <c r="JGV66" s="41"/>
      <c r="JGW66" s="41"/>
      <c r="JGX66" s="41"/>
      <c r="JGY66" s="41"/>
      <c r="JGZ66" s="41"/>
      <c r="JHA66" s="41"/>
      <c r="JHB66" s="41"/>
      <c r="JHC66" s="41"/>
      <c r="JHD66" s="41"/>
      <c r="JHE66" s="41"/>
      <c r="JHF66" s="41"/>
      <c r="JHG66" s="41"/>
      <c r="JHH66" s="41"/>
      <c r="JHI66" s="41"/>
      <c r="JHJ66" s="41"/>
      <c r="JHK66" s="41"/>
      <c r="JHL66" s="41"/>
      <c r="JHM66" s="41"/>
      <c r="JHN66" s="41"/>
      <c r="JHO66" s="41"/>
      <c r="JHP66" s="41"/>
      <c r="JHQ66" s="41"/>
      <c r="JHR66" s="41"/>
      <c r="JHS66" s="41"/>
      <c r="JHT66" s="41"/>
      <c r="JHU66" s="41"/>
      <c r="JHV66" s="41"/>
      <c r="JHW66" s="41"/>
      <c r="JHX66" s="41"/>
      <c r="JHY66" s="41"/>
      <c r="JHZ66" s="41"/>
      <c r="JIA66" s="41"/>
      <c r="JIB66" s="41"/>
      <c r="JIC66" s="41"/>
      <c r="JID66" s="41"/>
      <c r="JIE66" s="41"/>
      <c r="JIF66" s="41"/>
      <c r="JIG66" s="41"/>
      <c r="JIH66" s="41"/>
      <c r="JII66" s="41"/>
      <c r="JIJ66" s="41"/>
      <c r="JIK66" s="41"/>
      <c r="JIL66" s="41"/>
      <c r="JIM66" s="41"/>
      <c r="JIN66" s="41"/>
      <c r="JIO66" s="41"/>
      <c r="JIP66" s="41"/>
      <c r="JIQ66" s="41"/>
      <c r="JIR66" s="41"/>
      <c r="JIS66" s="41"/>
      <c r="JIT66" s="41"/>
      <c r="JIU66" s="41"/>
      <c r="JIV66" s="41"/>
      <c r="JIW66" s="41"/>
      <c r="JIX66" s="41"/>
      <c r="JIY66" s="41"/>
      <c r="JIZ66" s="41"/>
      <c r="JJA66" s="41"/>
      <c r="JJB66" s="41"/>
      <c r="JJC66" s="41"/>
      <c r="JJD66" s="41"/>
      <c r="JJE66" s="41"/>
      <c r="JJF66" s="41"/>
      <c r="JJG66" s="41"/>
      <c r="JJH66" s="41"/>
      <c r="JJI66" s="41"/>
      <c r="JJJ66" s="41"/>
      <c r="JJK66" s="41"/>
      <c r="JJL66" s="41"/>
      <c r="JJM66" s="41"/>
      <c r="JJN66" s="41"/>
      <c r="JJO66" s="41"/>
      <c r="JJP66" s="41"/>
      <c r="JJQ66" s="41"/>
      <c r="JJR66" s="41"/>
      <c r="JJS66" s="41"/>
      <c r="JJT66" s="41"/>
      <c r="JJU66" s="41"/>
      <c r="JJV66" s="41"/>
      <c r="JJW66" s="41"/>
      <c r="JJX66" s="41"/>
      <c r="JJY66" s="41"/>
      <c r="JJZ66" s="41"/>
      <c r="JKA66" s="41"/>
      <c r="JKB66" s="41"/>
      <c r="JKC66" s="41"/>
      <c r="JKD66" s="41"/>
      <c r="JKE66" s="41"/>
      <c r="JKF66" s="41"/>
      <c r="JKG66" s="41"/>
      <c r="JKH66" s="41"/>
      <c r="JKI66" s="41"/>
      <c r="JKJ66" s="41"/>
      <c r="JKK66" s="41"/>
      <c r="JKL66" s="41"/>
      <c r="JKM66" s="41"/>
      <c r="JKN66" s="41"/>
      <c r="JKO66" s="41"/>
      <c r="JKP66" s="41"/>
      <c r="JKQ66" s="41"/>
      <c r="JKR66" s="41"/>
      <c r="JKS66" s="41"/>
      <c r="JKT66" s="41"/>
      <c r="JKU66" s="41"/>
      <c r="JKV66" s="41"/>
      <c r="JKW66" s="41"/>
      <c r="JKX66" s="41"/>
      <c r="JKY66" s="41"/>
      <c r="JKZ66" s="41"/>
      <c r="JLA66" s="41"/>
      <c r="JLB66" s="41"/>
      <c r="JLC66" s="41"/>
      <c r="JLD66" s="41"/>
      <c r="JLE66" s="41"/>
      <c r="JLF66" s="41"/>
      <c r="JLG66" s="41"/>
      <c r="JLH66" s="41"/>
      <c r="JLI66" s="41"/>
      <c r="JLJ66" s="41"/>
      <c r="JLK66" s="41"/>
      <c r="JLL66" s="41"/>
      <c r="JLM66" s="41"/>
      <c r="JLN66" s="41"/>
      <c r="JLO66" s="41"/>
      <c r="JLP66" s="41"/>
      <c r="JLQ66" s="41"/>
      <c r="JLR66" s="41"/>
      <c r="JLS66" s="41"/>
      <c r="JLT66" s="41"/>
      <c r="JLU66" s="41"/>
      <c r="JLV66" s="41"/>
      <c r="JLW66" s="41"/>
      <c r="JLX66" s="41"/>
      <c r="JLY66" s="41"/>
      <c r="JLZ66" s="41"/>
      <c r="JMA66" s="41"/>
      <c r="JMB66" s="41"/>
      <c r="JMC66" s="41"/>
      <c r="JMD66" s="41"/>
      <c r="JME66" s="41"/>
      <c r="JMF66" s="41"/>
      <c r="JMG66" s="41"/>
      <c r="JMH66" s="41"/>
      <c r="JMI66" s="41"/>
      <c r="JMJ66" s="41"/>
      <c r="JMK66" s="41"/>
      <c r="JML66" s="41"/>
      <c r="JMM66" s="41"/>
      <c r="JMN66" s="41"/>
      <c r="JMO66" s="41"/>
      <c r="JMP66" s="41"/>
      <c r="JMQ66" s="41"/>
      <c r="JMR66" s="41"/>
      <c r="JMS66" s="41"/>
      <c r="JMT66" s="41"/>
      <c r="JMU66" s="41"/>
      <c r="JMV66" s="41"/>
      <c r="JMW66" s="41"/>
      <c r="JMX66" s="41"/>
      <c r="JMY66" s="41"/>
      <c r="JMZ66" s="41"/>
      <c r="JNA66" s="41"/>
      <c r="JNB66" s="41"/>
      <c r="JNC66" s="41"/>
      <c r="JND66" s="41"/>
      <c r="JNE66" s="41"/>
      <c r="JNF66" s="41"/>
      <c r="JNG66" s="41"/>
      <c r="JNH66" s="41"/>
      <c r="JNI66" s="41"/>
      <c r="JNJ66" s="41"/>
      <c r="JNK66" s="41"/>
      <c r="JNL66" s="41"/>
      <c r="JNM66" s="41"/>
      <c r="JNN66" s="41"/>
      <c r="JNO66" s="41"/>
      <c r="JNP66" s="41"/>
      <c r="JNQ66" s="41"/>
      <c r="JNR66" s="41"/>
      <c r="JNS66" s="41"/>
      <c r="JNT66" s="41"/>
      <c r="JNU66" s="41"/>
      <c r="JNV66" s="41"/>
      <c r="JNW66" s="41"/>
      <c r="JNX66" s="41"/>
      <c r="JNY66" s="41"/>
      <c r="JNZ66" s="41"/>
      <c r="JOA66" s="41"/>
      <c r="JOB66" s="41"/>
      <c r="JOC66" s="41"/>
      <c r="JOD66" s="41"/>
      <c r="JOE66" s="41"/>
      <c r="JOF66" s="41"/>
      <c r="JOG66" s="41"/>
      <c r="JOH66" s="41"/>
      <c r="JOI66" s="41"/>
      <c r="JOJ66" s="41"/>
      <c r="JOK66" s="41"/>
      <c r="JOL66" s="41"/>
      <c r="JOM66" s="41"/>
      <c r="JON66" s="41"/>
      <c r="JOO66" s="41"/>
      <c r="JOP66" s="41"/>
      <c r="JOQ66" s="41"/>
      <c r="JOR66" s="41"/>
      <c r="JOS66" s="41"/>
      <c r="JOT66" s="41"/>
      <c r="JOU66" s="41"/>
      <c r="JOV66" s="41"/>
      <c r="JOW66" s="41"/>
      <c r="JOX66" s="41"/>
      <c r="JOY66" s="41"/>
      <c r="JOZ66" s="41"/>
      <c r="JPA66" s="41"/>
      <c r="JPB66" s="41"/>
      <c r="JPC66" s="41"/>
      <c r="JPD66" s="41"/>
      <c r="JPE66" s="41"/>
      <c r="JPF66" s="41"/>
      <c r="JPG66" s="41"/>
      <c r="JPH66" s="41"/>
      <c r="JPI66" s="41"/>
      <c r="JPJ66" s="41"/>
      <c r="JPK66" s="41"/>
      <c r="JPL66" s="41"/>
      <c r="JPM66" s="41"/>
      <c r="JPN66" s="41"/>
      <c r="JPO66" s="41"/>
      <c r="JPP66" s="41"/>
      <c r="JPQ66" s="41"/>
      <c r="JPR66" s="41"/>
      <c r="JPS66" s="41"/>
      <c r="JPT66" s="41"/>
      <c r="JPU66" s="41"/>
      <c r="JPV66" s="41"/>
      <c r="JPW66" s="41"/>
      <c r="JPX66" s="41"/>
      <c r="JPY66" s="41"/>
      <c r="JPZ66" s="41"/>
      <c r="JQA66" s="41"/>
      <c r="JQB66" s="41"/>
      <c r="JQC66" s="41"/>
      <c r="JQD66" s="41"/>
      <c r="JQE66" s="41"/>
      <c r="JQF66" s="41"/>
      <c r="JQG66" s="41"/>
      <c r="JQH66" s="41"/>
      <c r="JQI66" s="41"/>
      <c r="JQJ66" s="41"/>
      <c r="JQK66" s="41"/>
      <c r="JQL66" s="41"/>
      <c r="JQM66" s="41"/>
      <c r="JQN66" s="41"/>
      <c r="JQO66" s="41"/>
      <c r="JQP66" s="41"/>
      <c r="JQQ66" s="41"/>
      <c r="JQR66" s="41"/>
      <c r="JQS66" s="41"/>
      <c r="JQT66" s="41"/>
      <c r="JQU66" s="41"/>
      <c r="JQV66" s="41"/>
      <c r="JQW66" s="41"/>
      <c r="JQX66" s="41"/>
      <c r="JQY66" s="41"/>
      <c r="JQZ66" s="41"/>
      <c r="JRA66" s="41"/>
      <c r="JRB66" s="41"/>
      <c r="JRC66" s="41"/>
      <c r="JRD66" s="41"/>
      <c r="JRE66" s="41"/>
      <c r="JRF66" s="41"/>
      <c r="JRG66" s="41"/>
      <c r="JRH66" s="41"/>
      <c r="JRI66" s="41"/>
      <c r="JRJ66" s="41"/>
      <c r="JRK66" s="41"/>
      <c r="JRL66" s="41"/>
      <c r="JRM66" s="41"/>
      <c r="JRN66" s="41"/>
      <c r="JRO66" s="41"/>
      <c r="JRP66" s="41"/>
      <c r="JRQ66" s="41"/>
      <c r="JRR66" s="41"/>
      <c r="JRS66" s="41"/>
      <c r="JRT66" s="41"/>
      <c r="JRU66" s="41"/>
      <c r="JRV66" s="41"/>
      <c r="JRW66" s="41"/>
      <c r="JRX66" s="41"/>
      <c r="JRY66" s="41"/>
      <c r="JRZ66" s="41"/>
      <c r="JSA66" s="41"/>
      <c r="JSB66" s="41"/>
      <c r="JSC66" s="41"/>
      <c r="JSD66" s="41"/>
      <c r="JSE66" s="41"/>
      <c r="JSF66" s="41"/>
      <c r="JSG66" s="41"/>
      <c r="JSH66" s="41"/>
      <c r="JSI66" s="41"/>
      <c r="JSJ66" s="41"/>
      <c r="JSK66" s="41"/>
      <c r="JSL66" s="41"/>
      <c r="JSM66" s="41"/>
      <c r="JSN66" s="41"/>
      <c r="JSO66" s="41"/>
      <c r="JSP66" s="41"/>
      <c r="JSQ66" s="41"/>
      <c r="JSR66" s="41"/>
      <c r="JSS66" s="41"/>
      <c r="JST66" s="41"/>
      <c r="JSU66" s="41"/>
      <c r="JSV66" s="41"/>
      <c r="JSW66" s="41"/>
      <c r="JSX66" s="41"/>
      <c r="JSY66" s="41"/>
      <c r="JSZ66" s="41"/>
      <c r="JTA66" s="41"/>
      <c r="JTB66" s="41"/>
      <c r="JTC66" s="41"/>
      <c r="JTD66" s="41"/>
      <c r="JTE66" s="41"/>
      <c r="JTF66" s="41"/>
      <c r="JTG66" s="41"/>
      <c r="JTH66" s="41"/>
      <c r="JTI66" s="41"/>
      <c r="JTJ66" s="41"/>
      <c r="JTK66" s="41"/>
      <c r="JTL66" s="41"/>
      <c r="JTM66" s="41"/>
      <c r="JTN66" s="41"/>
      <c r="JTO66" s="41"/>
      <c r="JTP66" s="41"/>
      <c r="JTQ66" s="41"/>
      <c r="JTR66" s="41"/>
      <c r="JTS66" s="41"/>
      <c r="JTT66" s="41"/>
      <c r="JTU66" s="41"/>
      <c r="JTV66" s="41"/>
      <c r="JTW66" s="41"/>
      <c r="JTX66" s="41"/>
      <c r="JTY66" s="41"/>
      <c r="JTZ66" s="41"/>
      <c r="JUA66" s="41"/>
      <c r="JUB66" s="41"/>
      <c r="JUC66" s="41"/>
      <c r="JUD66" s="41"/>
      <c r="JUE66" s="41"/>
      <c r="JUF66" s="41"/>
      <c r="JUG66" s="41"/>
      <c r="JUH66" s="41"/>
      <c r="JUI66" s="41"/>
      <c r="JUJ66" s="41"/>
      <c r="JUK66" s="41"/>
      <c r="JUL66" s="41"/>
      <c r="JUM66" s="41"/>
      <c r="JUN66" s="41"/>
      <c r="JUO66" s="41"/>
      <c r="JUP66" s="41"/>
      <c r="JUQ66" s="41"/>
      <c r="JUR66" s="41"/>
      <c r="JUS66" s="41"/>
      <c r="JUT66" s="41"/>
      <c r="JUU66" s="41"/>
      <c r="JUV66" s="41"/>
      <c r="JUW66" s="41"/>
      <c r="JUX66" s="41"/>
      <c r="JUY66" s="41"/>
      <c r="JUZ66" s="41"/>
      <c r="JVA66" s="41"/>
      <c r="JVB66" s="41"/>
      <c r="JVC66" s="41"/>
      <c r="JVD66" s="41"/>
      <c r="JVE66" s="41"/>
      <c r="JVF66" s="41"/>
      <c r="JVG66" s="41"/>
      <c r="JVH66" s="41"/>
      <c r="JVI66" s="41"/>
      <c r="JVJ66" s="41"/>
      <c r="JVK66" s="41"/>
      <c r="JVL66" s="41"/>
      <c r="JVM66" s="41"/>
      <c r="JVN66" s="41"/>
      <c r="JVO66" s="41"/>
      <c r="JVP66" s="41"/>
      <c r="JVQ66" s="41"/>
      <c r="JVR66" s="41"/>
      <c r="JVS66" s="41"/>
      <c r="JVT66" s="41"/>
      <c r="JVU66" s="41"/>
      <c r="JVV66" s="41"/>
      <c r="JVW66" s="41"/>
      <c r="JVX66" s="41"/>
      <c r="JVY66" s="41"/>
      <c r="JVZ66" s="41"/>
      <c r="JWA66" s="41"/>
      <c r="JWB66" s="41"/>
      <c r="JWC66" s="41"/>
      <c r="JWD66" s="41"/>
      <c r="JWE66" s="41"/>
      <c r="JWF66" s="41"/>
      <c r="JWG66" s="41"/>
      <c r="JWH66" s="41"/>
      <c r="JWI66" s="41"/>
      <c r="JWJ66" s="41"/>
      <c r="JWK66" s="41"/>
      <c r="JWL66" s="41"/>
      <c r="JWM66" s="41"/>
      <c r="JWN66" s="41"/>
      <c r="JWO66" s="41"/>
      <c r="JWP66" s="41"/>
      <c r="JWQ66" s="41"/>
      <c r="JWR66" s="41"/>
      <c r="JWS66" s="41"/>
      <c r="JWT66" s="41"/>
      <c r="JWU66" s="41"/>
      <c r="JWV66" s="41"/>
      <c r="JWW66" s="41"/>
      <c r="JWX66" s="41"/>
      <c r="JWY66" s="41"/>
      <c r="JWZ66" s="41"/>
      <c r="JXA66" s="41"/>
      <c r="JXB66" s="41"/>
      <c r="JXC66" s="41"/>
      <c r="JXD66" s="41"/>
      <c r="JXE66" s="41"/>
      <c r="JXF66" s="41"/>
      <c r="JXG66" s="41"/>
      <c r="JXH66" s="41"/>
      <c r="JXI66" s="41"/>
      <c r="JXJ66" s="41"/>
      <c r="JXK66" s="41"/>
      <c r="JXL66" s="41"/>
      <c r="JXM66" s="41"/>
      <c r="JXN66" s="41"/>
      <c r="JXO66" s="41"/>
      <c r="JXP66" s="41"/>
      <c r="JXQ66" s="41"/>
      <c r="JXR66" s="41"/>
      <c r="JXS66" s="41"/>
      <c r="JXT66" s="41"/>
      <c r="JXU66" s="41"/>
      <c r="JXV66" s="41"/>
      <c r="JXW66" s="41"/>
      <c r="JXX66" s="41"/>
      <c r="JXY66" s="41"/>
      <c r="JXZ66" s="41"/>
      <c r="JYA66" s="41"/>
      <c r="JYB66" s="41"/>
      <c r="JYC66" s="41"/>
      <c r="JYD66" s="41"/>
      <c r="JYE66" s="41"/>
      <c r="JYF66" s="41"/>
      <c r="JYG66" s="41"/>
      <c r="JYH66" s="41"/>
      <c r="JYI66" s="41"/>
      <c r="JYJ66" s="41"/>
      <c r="JYK66" s="41"/>
      <c r="JYL66" s="41"/>
      <c r="JYM66" s="41"/>
      <c r="JYN66" s="41"/>
      <c r="JYO66" s="41"/>
      <c r="JYP66" s="41"/>
      <c r="JYQ66" s="41"/>
      <c r="JYR66" s="41"/>
      <c r="JYS66" s="41"/>
      <c r="JYT66" s="41"/>
      <c r="JYU66" s="41"/>
      <c r="JYV66" s="41"/>
      <c r="JYW66" s="41"/>
      <c r="JYX66" s="41"/>
      <c r="JYY66" s="41"/>
      <c r="JYZ66" s="41"/>
      <c r="JZA66" s="41"/>
      <c r="JZB66" s="41"/>
      <c r="JZC66" s="41"/>
      <c r="JZD66" s="41"/>
      <c r="JZE66" s="41"/>
      <c r="JZF66" s="41"/>
      <c r="JZG66" s="41"/>
      <c r="JZH66" s="41"/>
      <c r="JZI66" s="41"/>
      <c r="JZJ66" s="41"/>
      <c r="JZK66" s="41"/>
      <c r="JZL66" s="41"/>
      <c r="JZM66" s="41"/>
      <c r="JZN66" s="41"/>
      <c r="JZO66" s="41"/>
      <c r="JZP66" s="41"/>
      <c r="JZQ66" s="41"/>
      <c r="JZR66" s="41"/>
      <c r="JZS66" s="41"/>
      <c r="JZT66" s="41"/>
      <c r="JZU66" s="41"/>
      <c r="JZV66" s="41"/>
      <c r="JZW66" s="41"/>
      <c r="JZX66" s="41"/>
      <c r="JZY66" s="41"/>
      <c r="JZZ66" s="41"/>
      <c r="KAA66" s="41"/>
      <c r="KAB66" s="41"/>
      <c r="KAC66" s="41"/>
      <c r="KAD66" s="41"/>
      <c r="KAE66" s="41"/>
      <c r="KAF66" s="41"/>
      <c r="KAG66" s="41"/>
      <c r="KAH66" s="41"/>
      <c r="KAI66" s="41"/>
      <c r="KAJ66" s="41"/>
      <c r="KAK66" s="41"/>
      <c r="KAL66" s="41"/>
      <c r="KAM66" s="41"/>
      <c r="KAN66" s="41"/>
      <c r="KAO66" s="41"/>
      <c r="KAP66" s="41"/>
      <c r="KAQ66" s="41"/>
      <c r="KAR66" s="41"/>
      <c r="KAS66" s="41"/>
      <c r="KAT66" s="41"/>
      <c r="KAU66" s="41"/>
      <c r="KAV66" s="41"/>
      <c r="KAW66" s="41"/>
      <c r="KAX66" s="41"/>
      <c r="KAY66" s="41"/>
      <c r="KAZ66" s="41"/>
      <c r="KBA66" s="41"/>
      <c r="KBB66" s="41"/>
      <c r="KBC66" s="41"/>
      <c r="KBD66" s="41"/>
      <c r="KBE66" s="41"/>
      <c r="KBF66" s="41"/>
      <c r="KBG66" s="41"/>
      <c r="KBH66" s="41"/>
      <c r="KBI66" s="41"/>
      <c r="KBJ66" s="41"/>
      <c r="KBK66" s="41"/>
      <c r="KBL66" s="41"/>
      <c r="KBM66" s="41"/>
      <c r="KBN66" s="41"/>
      <c r="KBO66" s="41"/>
      <c r="KBP66" s="41"/>
      <c r="KBQ66" s="41"/>
      <c r="KBR66" s="41"/>
      <c r="KBS66" s="41"/>
      <c r="KBT66" s="41"/>
      <c r="KBU66" s="41"/>
      <c r="KBV66" s="41"/>
      <c r="KBW66" s="41"/>
      <c r="KBX66" s="41"/>
      <c r="KBY66" s="41"/>
      <c r="KBZ66" s="41"/>
      <c r="KCA66" s="41"/>
      <c r="KCB66" s="41"/>
      <c r="KCC66" s="41"/>
      <c r="KCD66" s="41"/>
      <c r="KCE66" s="41"/>
      <c r="KCF66" s="41"/>
      <c r="KCG66" s="41"/>
      <c r="KCH66" s="41"/>
      <c r="KCI66" s="41"/>
      <c r="KCJ66" s="41"/>
      <c r="KCK66" s="41"/>
      <c r="KCL66" s="41"/>
      <c r="KCM66" s="41"/>
      <c r="KCN66" s="41"/>
      <c r="KCO66" s="41"/>
      <c r="KCP66" s="41"/>
      <c r="KCQ66" s="41"/>
      <c r="KCR66" s="41"/>
      <c r="KCS66" s="41"/>
      <c r="KCT66" s="41"/>
      <c r="KCU66" s="41"/>
      <c r="KCV66" s="41"/>
      <c r="KCW66" s="41"/>
      <c r="KCX66" s="41"/>
      <c r="KCY66" s="41"/>
      <c r="KCZ66" s="41"/>
      <c r="KDA66" s="41"/>
      <c r="KDB66" s="41"/>
      <c r="KDC66" s="41"/>
      <c r="KDD66" s="41"/>
      <c r="KDE66" s="41"/>
      <c r="KDF66" s="41"/>
      <c r="KDG66" s="41"/>
      <c r="KDH66" s="41"/>
      <c r="KDI66" s="41"/>
      <c r="KDJ66" s="41"/>
      <c r="KDK66" s="41"/>
      <c r="KDL66" s="41"/>
      <c r="KDM66" s="41"/>
      <c r="KDN66" s="41"/>
      <c r="KDO66" s="41"/>
      <c r="KDP66" s="41"/>
      <c r="KDQ66" s="41"/>
      <c r="KDR66" s="41"/>
      <c r="KDS66" s="41"/>
      <c r="KDT66" s="41"/>
      <c r="KDU66" s="41"/>
      <c r="KDV66" s="41"/>
      <c r="KDW66" s="41"/>
      <c r="KDX66" s="41"/>
      <c r="KDY66" s="41"/>
      <c r="KDZ66" s="41"/>
      <c r="KEA66" s="41"/>
      <c r="KEB66" s="41"/>
      <c r="KEC66" s="41"/>
      <c r="KED66" s="41"/>
      <c r="KEE66" s="41"/>
      <c r="KEF66" s="41"/>
      <c r="KEG66" s="41"/>
      <c r="KEH66" s="41"/>
      <c r="KEI66" s="41"/>
      <c r="KEJ66" s="41"/>
      <c r="KEK66" s="41"/>
      <c r="KEL66" s="41"/>
      <c r="KEM66" s="41"/>
      <c r="KEN66" s="41"/>
      <c r="KEO66" s="41"/>
      <c r="KEP66" s="41"/>
      <c r="KEQ66" s="41"/>
      <c r="KER66" s="41"/>
      <c r="KES66" s="41"/>
      <c r="KET66" s="41"/>
      <c r="KEU66" s="41"/>
      <c r="KEV66" s="41"/>
      <c r="KEW66" s="41"/>
      <c r="KEX66" s="41"/>
      <c r="KEY66" s="41"/>
      <c r="KEZ66" s="41"/>
      <c r="KFA66" s="41"/>
      <c r="KFB66" s="41"/>
      <c r="KFC66" s="41"/>
      <c r="KFD66" s="41"/>
      <c r="KFE66" s="41"/>
      <c r="KFF66" s="41"/>
      <c r="KFG66" s="41"/>
      <c r="KFH66" s="41"/>
      <c r="KFI66" s="41"/>
      <c r="KFJ66" s="41"/>
      <c r="KFK66" s="41"/>
      <c r="KFL66" s="41"/>
      <c r="KFM66" s="41"/>
      <c r="KFN66" s="41"/>
      <c r="KFO66" s="41"/>
      <c r="KFP66" s="41"/>
      <c r="KFQ66" s="41"/>
      <c r="KFR66" s="41"/>
      <c r="KFS66" s="41"/>
      <c r="KFT66" s="41"/>
      <c r="KFU66" s="41"/>
      <c r="KFV66" s="41"/>
      <c r="KFW66" s="41"/>
      <c r="KFX66" s="41"/>
      <c r="KFY66" s="41"/>
      <c r="KFZ66" s="41"/>
      <c r="KGA66" s="41"/>
      <c r="KGB66" s="41"/>
      <c r="KGC66" s="41"/>
      <c r="KGD66" s="41"/>
      <c r="KGE66" s="41"/>
      <c r="KGF66" s="41"/>
      <c r="KGG66" s="41"/>
      <c r="KGH66" s="41"/>
      <c r="KGI66" s="41"/>
      <c r="KGJ66" s="41"/>
      <c r="KGK66" s="41"/>
      <c r="KGL66" s="41"/>
      <c r="KGM66" s="41"/>
      <c r="KGN66" s="41"/>
      <c r="KGO66" s="41"/>
      <c r="KGP66" s="41"/>
      <c r="KGQ66" s="41"/>
      <c r="KGR66" s="41"/>
      <c r="KGS66" s="41"/>
      <c r="KGT66" s="41"/>
      <c r="KGU66" s="41"/>
      <c r="KGV66" s="41"/>
      <c r="KGW66" s="41"/>
      <c r="KGX66" s="41"/>
      <c r="KGY66" s="41"/>
      <c r="KGZ66" s="41"/>
      <c r="KHA66" s="41"/>
      <c r="KHB66" s="41"/>
      <c r="KHC66" s="41"/>
      <c r="KHD66" s="41"/>
      <c r="KHE66" s="41"/>
      <c r="KHF66" s="41"/>
      <c r="KHG66" s="41"/>
      <c r="KHH66" s="41"/>
      <c r="KHI66" s="41"/>
      <c r="KHJ66" s="41"/>
      <c r="KHK66" s="41"/>
      <c r="KHL66" s="41"/>
      <c r="KHM66" s="41"/>
      <c r="KHN66" s="41"/>
      <c r="KHO66" s="41"/>
      <c r="KHP66" s="41"/>
      <c r="KHQ66" s="41"/>
      <c r="KHR66" s="41"/>
      <c r="KHS66" s="41"/>
      <c r="KHT66" s="41"/>
      <c r="KHU66" s="41"/>
      <c r="KHV66" s="41"/>
      <c r="KHW66" s="41"/>
      <c r="KHX66" s="41"/>
      <c r="KHY66" s="41"/>
      <c r="KHZ66" s="41"/>
      <c r="KIA66" s="41"/>
      <c r="KIB66" s="41"/>
      <c r="KIC66" s="41"/>
      <c r="KID66" s="41"/>
      <c r="KIE66" s="41"/>
      <c r="KIF66" s="41"/>
      <c r="KIG66" s="41"/>
      <c r="KIH66" s="41"/>
      <c r="KII66" s="41"/>
      <c r="KIJ66" s="41"/>
      <c r="KIK66" s="41"/>
      <c r="KIL66" s="41"/>
      <c r="KIM66" s="41"/>
      <c r="KIN66" s="41"/>
      <c r="KIO66" s="41"/>
      <c r="KIP66" s="41"/>
      <c r="KIQ66" s="41"/>
      <c r="KIR66" s="41"/>
      <c r="KIS66" s="41"/>
      <c r="KIT66" s="41"/>
      <c r="KIU66" s="41"/>
      <c r="KIV66" s="41"/>
      <c r="KIW66" s="41"/>
      <c r="KIX66" s="41"/>
      <c r="KIY66" s="41"/>
      <c r="KIZ66" s="41"/>
      <c r="KJA66" s="41"/>
      <c r="KJB66" s="41"/>
      <c r="KJC66" s="41"/>
      <c r="KJD66" s="41"/>
      <c r="KJE66" s="41"/>
      <c r="KJF66" s="41"/>
      <c r="KJG66" s="41"/>
      <c r="KJH66" s="41"/>
      <c r="KJI66" s="41"/>
      <c r="KJJ66" s="41"/>
      <c r="KJK66" s="41"/>
      <c r="KJL66" s="41"/>
      <c r="KJM66" s="41"/>
      <c r="KJN66" s="41"/>
      <c r="KJO66" s="41"/>
      <c r="KJP66" s="41"/>
      <c r="KJQ66" s="41"/>
      <c r="KJR66" s="41"/>
      <c r="KJS66" s="41"/>
      <c r="KJT66" s="41"/>
      <c r="KJU66" s="41"/>
      <c r="KJV66" s="41"/>
      <c r="KJW66" s="41"/>
      <c r="KJX66" s="41"/>
      <c r="KJY66" s="41"/>
      <c r="KJZ66" s="41"/>
      <c r="KKA66" s="41"/>
      <c r="KKB66" s="41"/>
      <c r="KKC66" s="41"/>
      <c r="KKD66" s="41"/>
      <c r="KKE66" s="41"/>
      <c r="KKF66" s="41"/>
      <c r="KKG66" s="41"/>
      <c r="KKH66" s="41"/>
      <c r="KKI66" s="41"/>
      <c r="KKJ66" s="41"/>
      <c r="KKK66" s="41"/>
      <c r="KKL66" s="41"/>
      <c r="KKM66" s="41"/>
      <c r="KKN66" s="41"/>
      <c r="KKO66" s="41"/>
      <c r="KKP66" s="41"/>
      <c r="KKQ66" s="41"/>
      <c r="KKR66" s="41"/>
      <c r="KKS66" s="41"/>
      <c r="KKT66" s="41"/>
      <c r="KKU66" s="41"/>
      <c r="KKV66" s="41"/>
      <c r="KKW66" s="41"/>
      <c r="KKX66" s="41"/>
      <c r="KKY66" s="41"/>
      <c r="KKZ66" s="41"/>
      <c r="KLA66" s="41"/>
      <c r="KLB66" s="41"/>
      <c r="KLC66" s="41"/>
      <c r="KLD66" s="41"/>
      <c r="KLE66" s="41"/>
      <c r="KLF66" s="41"/>
      <c r="KLG66" s="41"/>
      <c r="KLH66" s="41"/>
      <c r="KLI66" s="41"/>
      <c r="KLJ66" s="41"/>
      <c r="KLK66" s="41"/>
      <c r="KLL66" s="41"/>
      <c r="KLM66" s="41"/>
      <c r="KLN66" s="41"/>
      <c r="KLO66" s="41"/>
      <c r="KLP66" s="41"/>
      <c r="KLQ66" s="41"/>
      <c r="KLR66" s="41"/>
      <c r="KLS66" s="41"/>
      <c r="KLT66" s="41"/>
      <c r="KLU66" s="41"/>
      <c r="KLV66" s="41"/>
      <c r="KLW66" s="41"/>
      <c r="KLX66" s="41"/>
      <c r="KLY66" s="41"/>
      <c r="KLZ66" s="41"/>
      <c r="KMA66" s="41"/>
      <c r="KMB66" s="41"/>
      <c r="KMC66" s="41"/>
      <c r="KMD66" s="41"/>
      <c r="KME66" s="41"/>
      <c r="KMF66" s="41"/>
      <c r="KMG66" s="41"/>
      <c r="KMH66" s="41"/>
      <c r="KMI66" s="41"/>
      <c r="KMJ66" s="41"/>
      <c r="KMK66" s="41"/>
      <c r="KML66" s="41"/>
      <c r="KMM66" s="41"/>
      <c r="KMN66" s="41"/>
      <c r="KMO66" s="41"/>
      <c r="KMP66" s="41"/>
      <c r="KMQ66" s="41"/>
      <c r="KMR66" s="41"/>
      <c r="KMS66" s="41"/>
      <c r="KMT66" s="41"/>
      <c r="KMU66" s="41"/>
      <c r="KMV66" s="41"/>
      <c r="KMW66" s="41"/>
      <c r="KMX66" s="41"/>
      <c r="KMY66" s="41"/>
      <c r="KMZ66" s="41"/>
      <c r="KNA66" s="41"/>
      <c r="KNB66" s="41"/>
      <c r="KNC66" s="41"/>
      <c r="KND66" s="41"/>
      <c r="KNE66" s="41"/>
      <c r="KNF66" s="41"/>
      <c r="KNG66" s="41"/>
      <c r="KNH66" s="41"/>
      <c r="KNI66" s="41"/>
      <c r="KNJ66" s="41"/>
      <c r="KNK66" s="41"/>
      <c r="KNL66" s="41"/>
      <c r="KNM66" s="41"/>
      <c r="KNN66" s="41"/>
      <c r="KNO66" s="41"/>
      <c r="KNP66" s="41"/>
      <c r="KNQ66" s="41"/>
      <c r="KNR66" s="41"/>
      <c r="KNS66" s="41"/>
      <c r="KNT66" s="41"/>
      <c r="KNU66" s="41"/>
      <c r="KNV66" s="41"/>
      <c r="KNW66" s="41"/>
      <c r="KNX66" s="41"/>
      <c r="KNY66" s="41"/>
      <c r="KNZ66" s="41"/>
      <c r="KOA66" s="41"/>
      <c r="KOB66" s="41"/>
      <c r="KOC66" s="41"/>
      <c r="KOD66" s="41"/>
      <c r="KOE66" s="41"/>
      <c r="KOF66" s="41"/>
      <c r="KOG66" s="41"/>
      <c r="KOH66" s="41"/>
      <c r="KOI66" s="41"/>
      <c r="KOJ66" s="41"/>
      <c r="KOK66" s="41"/>
      <c r="KOL66" s="41"/>
      <c r="KOM66" s="41"/>
      <c r="KON66" s="41"/>
      <c r="KOO66" s="41"/>
      <c r="KOP66" s="41"/>
      <c r="KOQ66" s="41"/>
      <c r="KOR66" s="41"/>
      <c r="KOS66" s="41"/>
      <c r="KOT66" s="41"/>
      <c r="KOU66" s="41"/>
      <c r="KOV66" s="41"/>
      <c r="KOW66" s="41"/>
      <c r="KOX66" s="41"/>
      <c r="KOY66" s="41"/>
      <c r="KOZ66" s="41"/>
      <c r="KPA66" s="41"/>
      <c r="KPB66" s="41"/>
      <c r="KPC66" s="41"/>
      <c r="KPD66" s="41"/>
      <c r="KPE66" s="41"/>
      <c r="KPF66" s="41"/>
      <c r="KPG66" s="41"/>
      <c r="KPH66" s="41"/>
      <c r="KPI66" s="41"/>
      <c r="KPJ66" s="41"/>
      <c r="KPK66" s="41"/>
      <c r="KPL66" s="41"/>
      <c r="KPM66" s="41"/>
      <c r="KPN66" s="41"/>
      <c r="KPO66" s="41"/>
      <c r="KPP66" s="41"/>
      <c r="KPQ66" s="41"/>
      <c r="KPR66" s="41"/>
      <c r="KPS66" s="41"/>
      <c r="KPT66" s="41"/>
      <c r="KPU66" s="41"/>
      <c r="KPV66" s="41"/>
      <c r="KPW66" s="41"/>
      <c r="KPX66" s="41"/>
      <c r="KPY66" s="41"/>
      <c r="KPZ66" s="41"/>
      <c r="KQA66" s="41"/>
      <c r="KQB66" s="41"/>
      <c r="KQC66" s="41"/>
      <c r="KQD66" s="41"/>
      <c r="KQE66" s="41"/>
      <c r="KQF66" s="41"/>
      <c r="KQG66" s="41"/>
      <c r="KQH66" s="41"/>
      <c r="KQI66" s="41"/>
      <c r="KQJ66" s="41"/>
      <c r="KQK66" s="41"/>
      <c r="KQL66" s="41"/>
      <c r="KQM66" s="41"/>
      <c r="KQN66" s="41"/>
      <c r="KQO66" s="41"/>
      <c r="KQP66" s="41"/>
      <c r="KQQ66" s="41"/>
      <c r="KQR66" s="41"/>
      <c r="KQS66" s="41"/>
      <c r="KQT66" s="41"/>
      <c r="KQU66" s="41"/>
      <c r="KQV66" s="41"/>
      <c r="KQW66" s="41"/>
      <c r="KQX66" s="41"/>
      <c r="KQY66" s="41"/>
      <c r="KQZ66" s="41"/>
      <c r="KRA66" s="41"/>
      <c r="KRB66" s="41"/>
      <c r="KRC66" s="41"/>
      <c r="KRD66" s="41"/>
      <c r="KRE66" s="41"/>
      <c r="KRF66" s="41"/>
      <c r="KRG66" s="41"/>
      <c r="KRH66" s="41"/>
      <c r="KRI66" s="41"/>
      <c r="KRJ66" s="41"/>
      <c r="KRK66" s="41"/>
      <c r="KRL66" s="41"/>
      <c r="KRM66" s="41"/>
      <c r="KRN66" s="41"/>
      <c r="KRO66" s="41"/>
      <c r="KRP66" s="41"/>
      <c r="KRQ66" s="41"/>
      <c r="KRR66" s="41"/>
      <c r="KRS66" s="41"/>
      <c r="KRT66" s="41"/>
      <c r="KRU66" s="41"/>
      <c r="KRV66" s="41"/>
      <c r="KRW66" s="41"/>
      <c r="KRX66" s="41"/>
      <c r="KRY66" s="41"/>
      <c r="KRZ66" s="41"/>
      <c r="KSA66" s="41"/>
      <c r="KSB66" s="41"/>
      <c r="KSC66" s="41"/>
      <c r="KSD66" s="41"/>
      <c r="KSE66" s="41"/>
      <c r="KSF66" s="41"/>
      <c r="KSG66" s="41"/>
      <c r="KSH66" s="41"/>
      <c r="KSI66" s="41"/>
      <c r="KSJ66" s="41"/>
      <c r="KSK66" s="41"/>
      <c r="KSL66" s="41"/>
      <c r="KSM66" s="41"/>
      <c r="KSN66" s="41"/>
      <c r="KSO66" s="41"/>
      <c r="KSP66" s="41"/>
      <c r="KSQ66" s="41"/>
      <c r="KSR66" s="41"/>
      <c r="KSS66" s="41"/>
      <c r="KST66" s="41"/>
      <c r="KSU66" s="41"/>
      <c r="KSV66" s="41"/>
      <c r="KSW66" s="41"/>
      <c r="KSX66" s="41"/>
      <c r="KSY66" s="41"/>
      <c r="KSZ66" s="41"/>
      <c r="KTA66" s="41"/>
      <c r="KTB66" s="41"/>
      <c r="KTC66" s="41"/>
      <c r="KTD66" s="41"/>
      <c r="KTE66" s="41"/>
      <c r="KTF66" s="41"/>
      <c r="KTG66" s="41"/>
      <c r="KTH66" s="41"/>
      <c r="KTI66" s="41"/>
      <c r="KTJ66" s="41"/>
      <c r="KTK66" s="41"/>
      <c r="KTL66" s="41"/>
      <c r="KTM66" s="41"/>
      <c r="KTN66" s="41"/>
      <c r="KTO66" s="41"/>
      <c r="KTP66" s="41"/>
      <c r="KTQ66" s="41"/>
      <c r="KTR66" s="41"/>
      <c r="KTS66" s="41"/>
      <c r="KTT66" s="41"/>
      <c r="KTU66" s="41"/>
      <c r="KTV66" s="41"/>
      <c r="KTW66" s="41"/>
      <c r="KTX66" s="41"/>
      <c r="KTY66" s="41"/>
      <c r="KTZ66" s="41"/>
      <c r="KUA66" s="41"/>
      <c r="KUB66" s="41"/>
      <c r="KUC66" s="41"/>
      <c r="KUD66" s="41"/>
      <c r="KUE66" s="41"/>
      <c r="KUF66" s="41"/>
      <c r="KUG66" s="41"/>
      <c r="KUH66" s="41"/>
      <c r="KUI66" s="41"/>
      <c r="KUJ66" s="41"/>
      <c r="KUK66" s="41"/>
      <c r="KUL66" s="41"/>
      <c r="KUM66" s="41"/>
      <c r="KUN66" s="41"/>
      <c r="KUO66" s="41"/>
      <c r="KUP66" s="41"/>
      <c r="KUQ66" s="41"/>
      <c r="KUR66" s="41"/>
      <c r="KUS66" s="41"/>
      <c r="KUT66" s="41"/>
      <c r="KUU66" s="41"/>
      <c r="KUV66" s="41"/>
      <c r="KUW66" s="41"/>
      <c r="KUX66" s="41"/>
      <c r="KUY66" s="41"/>
      <c r="KUZ66" s="41"/>
      <c r="KVA66" s="41"/>
      <c r="KVB66" s="41"/>
      <c r="KVC66" s="41"/>
      <c r="KVD66" s="41"/>
      <c r="KVE66" s="41"/>
      <c r="KVF66" s="41"/>
      <c r="KVG66" s="41"/>
      <c r="KVH66" s="41"/>
      <c r="KVI66" s="41"/>
      <c r="KVJ66" s="41"/>
      <c r="KVK66" s="41"/>
      <c r="KVL66" s="41"/>
      <c r="KVM66" s="41"/>
      <c r="KVN66" s="41"/>
      <c r="KVO66" s="41"/>
      <c r="KVP66" s="41"/>
      <c r="KVQ66" s="41"/>
      <c r="KVR66" s="41"/>
      <c r="KVS66" s="41"/>
      <c r="KVT66" s="41"/>
      <c r="KVU66" s="41"/>
      <c r="KVV66" s="41"/>
      <c r="KVW66" s="41"/>
      <c r="KVX66" s="41"/>
      <c r="KVY66" s="41"/>
      <c r="KVZ66" s="41"/>
      <c r="KWA66" s="41"/>
      <c r="KWB66" s="41"/>
      <c r="KWC66" s="41"/>
      <c r="KWD66" s="41"/>
      <c r="KWE66" s="41"/>
      <c r="KWF66" s="41"/>
      <c r="KWG66" s="41"/>
      <c r="KWH66" s="41"/>
      <c r="KWI66" s="41"/>
      <c r="KWJ66" s="41"/>
      <c r="KWK66" s="41"/>
      <c r="KWL66" s="41"/>
      <c r="KWM66" s="41"/>
      <c r="KWN66" s="41"/>
      <c r="KWO66" s="41"/>
      <c r="KWP66" s="41"/>
      <c r="KWQ66" s="41"/>
      <c r="KWR66" s="41"/>
      <c r="KWS66" s="41"/>
      <c r="KWT66" s="41"/>
      <c r="KWU66" s="41"/>
      <c r="KWV66" s="41"/>
      <c r="KWW66" s="41"/>
      <c r="KWX66" s="41"/>
      <c r="KWY66" s="41"/>
      <c r="KWZ66" s="41"/>
      <c r="KXA66" s="41"/>
      <c r="KXB66" s="41"/>
      <c r="KXC66" s="41"/>
      <c r="KXD66" s="41"/>
      <c r="KXE66" s="41"/>
      <c r="KXF66" s="41"/>
      <c r="KXG66" s="41"/>
      <c r="KXH66" s="41"/>
      <c r="KXI66" s="41"/>
      <c r="KXJ66" s="41"/>
      <c r="KXK66" s="41"/>
      <c r="KXL66" s="41"/>
      <c r="KXM66" s="41"/>
      <c r="KXN66" s="41"/>
      <c r="KXO66" s="41"/>
      <c r="KXP66" s="41"/>
      <c r="KXQ66" s="41"/>
      <c r="KXR66" s="41"/>
      <c r="KXS66" s="41"/>
      <c r="KXT66" s="41"/>
      <c r="KXU66" s="41"/>
      <c r="KXV66" s="41"/>
      <c r="KXW66" s="41"/>
      <c r="KXX66" s="41"/>
      <c r="KXY66" s="41"/>
      <c r="KXZ66" s="41"/>
      <c r="KYA66" s="41"/>
      <c r="KYB66" s="41"/>
      <c r="KYC66" s="41"/>
      <c r="KYD66" s="41"/>
      <c r="KYE66" s="41"/>
      <c r="KYF66" s="41"/>
      <c r="KYG66" s="41"/>
      <c r="KYH66" s="41"/>
      <c r="KYI66" s="41"/>
      <c r="KYJ66" s="41"/>
      <c r="KYK66" s="41"/>
      <c r="KYL66" s="41"/>
      <c r="KYM66" s="41"/>
      <c r="KYN66" s="41"/>
      <c r="KYO66" s="41"/>
      <c r="KYP66" s="41"/>
      <c r="KYQ66" s="41"/>
      <c r="KYR66" s="41"/>
      <c r="KYS66" s="41"/>
      <c r="KYT66" s="41"/>
      <c r="KYU66" s="41"/>
      <c r="KYV66" s="41"/>
      <c r="KYW66" s="41"/>
      <c r="KYX66" s="41"/>
      <c r="KYY66" s="41"/>
      <c r="KYZ66" s="41"/>
      <c r="KZA66" s="41"/>
      <c r="KZB66" s="41"/>
      <c r="KZC66" s="41"/>
      <c r="KZD66" s="41"/>
      <c r="KZE66" s="41"/>
      <c r="KZF66" s="41"/>
      <c r="KZG66" s="41"/>
      <c r="KZH66" s="41"/>
      <c r="KZI66" s="41"/>
      <c r="KZJ66" s="41"/>
      <c r="KZK66" s="41"/>
      <c r="KZL66" s="41"/>
      <c r="KZM66" s="41"/>
      <c r="KZN66" s="41"/>
      <c r="KZO66" s="41"/>
      <c r="KZP66" s="41"/>
      <c r="KZQ66" s="41"/>
      <c r="KZR66" s="41"/>
      <c r="KZS66" s="41"/>
      <c r="KZT66" s="41"/>
      <c r="KZU66" s="41"/>
      <c r="KZV66" s="41"/>
      <c r="KZW66" s="41"/>
      <c r="KZX66" s="41"/>
      <c r="KZY66" s="41"/>
      <c r="KZZ66" s="41"/>
      <c r="LAA66" s="41"/>
      <c r="LAB66" s="41"/>
      <c r="LAC66" s="41"/>
      <c r="LAD66" s="41"/>
      <c r="LAE66" s="41"/>
      <c r="LAF66" s="41"/>
      <c r="LAG66" s="41"/>
      <c r="LAH66" s="41"/>
      <c r="LAI66" s="41"/>
      <c r="LAJ66" s="41"/>
      <c r="LAK66" s="41"/>
      <c r="LAL66" s="41"/>
      <c r="LAM66" s="41"/>
      <c r="LAN66" s="41"/>
      <c r="LAO66" s="41"/>
      <c r="LAP66" s="41"/>
      <c r="LAQ66" s="41"/>
      <c r="LAR66" s="41"/>
      <c r="LAS66" s="41"/>
      <c r="LAT66" s="41"/>
      <c r="LAU66" s="41"/>
      <c r="LAV66" s="41"/>
      <c r="LAW66" s="41"/>
      <c r="LAX66" s="41"/>
      <c r="LAY66" s="41"/>
      <c r="LAZ66" s="41"/>
      <c r="LBA66" s="41"/>
      <c r="LBB66" s="41"/>
      <c r="LBC66" s="41"/>
      <c r="LBD66" s="41"/>
      <c r="LBE66" s="41"/>
      <c r="LBF66" s="41"/>
      <c r="LBG66" s="41"/>
      <c r="LBH66" s="41"/>
      <c r="LBI66" s="41"/>
      <c r="LBJ66" s="41"/>
      <c r="LBK66" s="41"/>
      <c r="LBL66" s="41"/>
      <c r="LBM66" s="41"/>
      <c r="LBN66" s="41"/>
      <c r="LBO66" s="41"/>
      <c r="LBP66" s="41"/>
      <c r="LBQ66" s="41"/>
      <c r="LBR66" s="41"/>
      <c r="LBS66" s="41"/>
      <c r="LBT66" s="41"/>
      <c r="LBU66" s="41"/>
      <c r="LBV66" s="41"/>
      <c r="LBW66" s="41"/>
      <c r="LBX66" s="41"/>
      <c r="LBY66" s="41"/>
      <c r="LBZ66" s="41"/>
      <c r="LCA66" s="41"/>
      <c r="LCB66" s="41"/>
      <c r="LCC66" s="41"/>
      <c r="LCD66" s="41"/>
      <c r="LCE66" s="41"/>
      <c r="LCF66" s="41"/>
      <c r="LCG66" s="41"/>
      <c r="LCH66" s="41"/>
      <c r="LCI66" s="41"/>
      <c r="LCJ66" s="41"/>
      <c r="LCK66" s="41"/>
      <c r="LCL66" s="41"/>
      <c r="LCM66" s="41"/>
      <c r="LCN66" s="41"/>
      <c r="LCO66" s="41"/>
      <c r="LCP66" s="41"/>
      <c r="LCQ66" s="41"/>
      <c r="LCR66" s="41"/>
      <c r="LCS66" s="41"/>
      <c r="LCT66" s="41"/>
      <c r="LCU66" s="41"/>
      <c r="LCV66" s="41"/>
      <c r="LCW66" s="41"/>
      <c r="LCX66" s="41"/>
      <c r="LCY66" s="41"/>
      <c r="LCZ66" s="41"/>
      <c r="LDA66" s="41"/>
      <c r="LDB66" s="41"/>
      <c r="LDC66" s="41"/>
      <c r="LDD66" s="41"/>
      <c r="LDE66" s="41"/>
      <c r="LDF66" s="41"/>
      <c r="LDG66" s="41"/>
      <c r="LDH66" s="41"/>
      <c r="LDI66" s="41"/>
      <c r="LDJ66" s="41"/>
      <c r="LDK66" s="41"/>
      <c r="LDL66" s="41"/>
      <c r="LDM66" s="41"/>
      <c r="LDN66" s="41"/>
      <c r="LDO66" s="41"/>
      <c r="LDP66" s="41"/>
      <c r="LDQ66" s="41"/>
      <c r="LDR66" s="41"/>
      <c r="LDS66" s="41"/>
      <c r="LDT66" s="41"/>
      <c r="LDU66" s="41"/>
      <c r="LDV66" s="41"/>
      <c r="LDW66" s="41"/>
      <c r="LDX66" s="41"/>
      <c r="LDY66" s="41"/>
      <c r="LDZ66" s="41"/>
      <c r="LEA66" s="41"/>
      <c r="LEB66" s="41"/>
      <c r="LEC66" s="41"/>
      <c r="LED66" s="41"/>
      <c r="LEE66" s="41"/>
      <c r="LEF66" s="41"/>
      <c r="LEG66" s="41"/>
      <c r="LEH66" s="41"/>
      <c r="LEI66" s="41"/>
      <c r="LEJ66" s="41"/>
      <c r="LEK66" s="41"/>
      <c r="LEL66" s="41"/>
      <c r="LEM66" s="41"/>
      <c r="LEN66" s="41"/>
      <c r="LEO66" s="41"/>
      <c r="LEP66" s="41"/>
      <c r="LEQ66" s="41"/>
      <c r="LER66" s="41"/>
      <c r="LES66" s="41"/>
      <c r="LET66" s="41"/>
      <c r="LEU66" s="41"/>
      <c r="LEV66" s="41"/>
      <c r="LEW66" s="41"/>
      <c r="LEX66" s="41"/>
      <c r="LEY66" s="41"/>
      <c r="LEZ66" s="41"/>
      <c r="LFA66" s="41"/>
      <c r="LFB66" s="41"/>
      <c r="LFC66" s="41"/>
      <c r="LFD66" s="41"/>
      <c r="LFE66" s="41"/>
      <c r="LFF66" s="41"/>
      <c r="LFG66" s="41"/>
      <c r="LFH66" s="41"/>
      <c r="LFI66" s="41"/>
      <c r="LFJ66" s="41"/>
      <c r="LFK66" s="41"/>
      <c r="LFL66" s="41"/>
      <c r="LFM66" s="41"/>
      <c r="LFN66" s="41"/>
      <c r="LFO66" s="41"/>
      <c r="LFP66" s="41"/>
      <c r="LFQ66" s="41"/>
      <c r="LFR66" s="41"/>
      <c r="LFS66" s="41"/>
      <c r="LFT66" s="41"/>
      <c r="LFU66" s="41"/>
      <c r="LFV66" s="41"/>
      <c r="LFW66" s="41"/>
      <c r="LFX66" s="41"/>
      <c r="LFY66" s="41"/>
      <c r="LFZ66" s="41"/>
      <c r="LGA66" s="41"/>
      <c r="LGB66" s="41"/>
      <c r="LGC66" s="41"/>
      <c r="LGD66" s="41"/>
      <c r="LGE66" s="41"/>
      <c r="LGF66" s="41"/>
      <c r="LGG66" s="41"/>
      <c r="LGH66" s="41"/>
      <c r="LGI66" s="41"/>
      <c r="LGJ66" s="41"/>
      <c r="LGK66" s="41"/>
      <c r="LGL66" s="41"/>
      <c r="LGM66" s="41"/>
      <c r="LGN66" s="41"/>
      <c r="LGO66" s="41"/>
      <c r="LGP66" s="41"/>
      <c r="LGQ66" s="41"/>
      <c r="LGR66" s="41"/>
      <c r="LGS66" s="41"/>
      <c r="LGT66" s="41"/>
      <c r="LGU66" s="41"/>
      <c r="LGV66" s="41"/>
      <c r="LGW66" s="41"/>
      <c r="LGX66" s="41"/>
      <c r="LGY66" s="41"/>
      <c r="LGZ66" s="41"/>
      <c r="LHA66" s="41"/>
      <c r="LHB66" s="41"/>
      <c r="LHC66" s="41"/>
      <c r="LHD66" s="41"/>
      <c r="LHE66" s="41"/>
      <c r="LHF66" s="41"/>
      <c r="LHG66" s="41"/>
      <c r="LHH66" s="41"/>
      <c r="LHI66" s="41"/>
      <c r="LHJ66" s="41"/>
      <c r="LHK66" s="41"/>
      <c r="LHL66" s="41"/>
      <c r="LHM66" s="41"/>
      <c r="LHN66" s="41"/>
      <c r="LHO66" s="41"/>
      <c r="LHP66" s="41"/>
      <c r="LHQ66" s="41"/>
      <c r="LHR66" s="41"/>
      <c r="LHS66" s="41"/>
      <c r="LHT66" s="41"/>
      <c r="LHU66" s="41"/>
      <c r="LHV66" s="41"/>
      <c r="LHW66" s="41"/>
      <c r="LHX66" s="41"/>
      <c r="LHY66" s="41"/>
      <c r="LHZ66" s="41"/>
      <c r="LIA66" s="41"/>
      <c r="LIB66" s="41"/>
      <c r="LIC66" s="41"/>
      <c r="LID66" s="41"/>
      <c r="LIE66" s="41"/>
      <c r="LIF66" s="41"/>
      <c r="LIG66" s="41"/>
      <c r="LIH66" s="41"/>
      <c r="LII66" s="41"/>
      <c r="LIJ66" s="41"/>
      <c r="LIK66" s="41"/>
      <c r="LIL66" s="41"/>
      <c r="LIM66" s="41"/>
      <c r="LIN66" s="41"/>
      <c r="LIO66" s="41"/>
      <c r="LIP66" s="41"/>
      <c r="LIQ66" s="41"/>
      <c r="LIR66" s="41"/>
      <c r="LIS66" s="41"/>
      <c r="LIT66" s="41"/>
      <c r="LIU66" s="41"/>
      <c r="LIV66" s="41"/>
      <c r="LIW66" s="41"/>
      <c r="LIX66" s="41"/>
      <c r="LIY66" s="41"/>
      <c r="LIZ66" s="41"/>
      <c r="LJA66" s="41"/>
      <c r="LJB66" s="41"/>
      <c r="LJC66" s="41"/>
      <c r="LJD66" s="41"/>
      <c r="LJE66" s="41"/>
      <c r="LJF66" s="41"/>
      <c r="LJG66" s="41"/>
      <c r="LJH66" s="41"/>
      <c r="LJI66" s="41"/>
      <c r="LJJ66" s="41"/>
      <c r="LJK66" s="41"/>
      <c r="LJL66" s="41"/>
      <c r="LJM66" s="41"/>
      <c r="LJN66" s="41"/>
      <c r="LJO66" s="41"/>
      <c r="LJP66" s="41"/>
      <c r="LJQ66" s="41"/>
      <c r="LJR66" s="41"/>
      <c r="LJS66" s="41"/>
      <c r="LJT66" s="41"/>
      <c r="LJU66" s="41"/>
      <c r="LJV66" s="41"/>
      <c r="LJW66" s="41"/>
      <c r="LJX66" s="41"/>
      <c r="LJY66" s="41"/>
      <c r="LJZ66" s="41"/>
      <c r="LKA66" s="41"/>
      <c r="LKB66" s="41"/>
      <c r="LKC66" s="41"/>
      <c r="LKD66" s="41"/>
      <c r="LKE66" s="41"/>
      <c r="LKF66" s="41"/>
      <c r="LKG66" s="41"/>
      <c r="LKH66" s="41"/>
      <c r="LKI66" s="41"/>
      <c r="LKJ66" s="41"/>
      <c r="LKK66" s="41"/>
      <c r="LKL66" s="41"/>
      <c r="LKM66" s="41"/>
      <c r="LKN66" s="41"/>
      <c r="LKO66" s="41"/>
      <c r="LKP66" s="41"/>
      <c r="LKQ66" s="41"/>
      <c r="LKR66" s="41"/>
      <c r="LKS66" s="41"/>
      <c r="LKT66" s="41"/>
      <c r="LKU66" s="41"/>
      <c r="LKV66" s="41"/>
      <c r="LKW66" s="41"/>
      <c r="LKX66" s="41"/>
      <c r="LKY66" s="41"/>
      <c r="LKZ66" s="41"/>
      <c r="LLA66" s="41"/>
      <c r="LLB66" s="41"/>
      <c r="LLC66" s="41"/>
      <c r="LLD66" s="41"/>
      <c r="LLE66" s="41"/>
      <c r="LLF66" s="41"/>
      <c r="LLG66" s="41"/>
      <c r="LLH66" s="41"/>
      <c r="LLI66" s="41"/>
      <c r="LLJ66" s="41"/>
      <c r="LLK66" s="41"/>
      <c r="LLL66" s="41"/>
      <c r="LLM66" s="41"/>
      <c r="LLN66" s="41"/>
      <c r="LLO66" s="41"/>
      <c r="LLP66" s="41"/>
      <c r="LLQ66" s="41"/>
      <c r="LLR66" s="41"/>
      <c r="LLS66" s="41"/>
      <c r="LLT66" s="41"/>
      <c r="LLU66" s="41"/>
      <c r="LLV66" s="41"/>
      <c r="LLW66" s="41"/>
      <c r="LLX66" s="41"/>
      <c r="LLY66" s="41"/>
      <c r="LLZ66" s="41"/>
      <c r="LMA66" s="41"/>
      <c r="LMB66" s="41"/>
      <c r="LMC66" s="41"/>
      <c r="LMD66" s="41"/>
      <c r="LME66" s="41"/>
      <c r="LMF66" s="41"/>
      <c r="LMG66" s="41"/>
      <c r="LMH66" s="41"/>
      <c r="LMI66" s="41"/>
      <c r="LMJ66" s="41"/>
      <c r="LMK66" s="41"/>
      <c r="LML66" s="41"/>
      <c r="LMM66" s="41"/>
      <c r="LMN66" s="41"/>
      <c r="LMO66" s="41"/>
      <c r="LMP66" s="41"/>
      <c r="LMQ66" s="41"/>
      <c r="LMR66" s="41"/>
      <c r="LMS66" s="41"/>
      <c r="LMT66" s="41"/>
      <c r="LMU66" s="41"/>
      <c r="LMV66" s="41"/>
      <c r="LMW66" s="41"/>
      <c r="LMX66" s="41"/>
      <c r="LMY66" s="41"/>
      <c r="LMZ66" s="41"/>
      <c r="LNA66" s="41"/>
      <c r="LNB66" s="41"/>
      <c r="LNC66" s="41"/>
      <c r="LND66" s="41"/>
      <c r="LNE66" s="41"/>
      <c r="LNF66" s="41"/>
      <c r="LNG66" s="41"/>
      <c r="LNH66" s="41"/>
      <c r="LNI66" s="41"/>
      <c r="LNJ66" s="41"/>
      <c r="LNK66" s="41"/>
      <c r="LNL66" s="41"/>
      <c r="LNM66" s="41"/>
      <c r="LNN66" s="41"/>
      <c r="LNO66" s="41"/>
      <c r="LNP66" s="41"/>
      <c r="LNQ66" s="41"/>
      <c r="LNR66" s="41"/>
      <c r="LNS66" s="41"/>
      <c r="LNT66" s="41"/>
      <c r="LNU66" s="41"/>
      <c r="LNV66" s="41"/>
      <c r="LNW66" s="41"/>
      <c r="LNX66" s="41"/>
      <c r="LNY66" s="41"/>
      <c r="LNZ66" s="41"/>
      <c r="LOA66" s="41"/>
      <c r="LOB66" s="41"/>
      <c r="LOC66" s="41"/>
      <c r="LOD66" s="41"/>
      <c r="LOE66" s="41"/>
      <c r="LOF66" s="41"/>
      <c r="LOG66" s="41"/>
      <c r="LOH66" s="41"/>
      <c r="LOI66" s="41"/>
      <c r="LOJ66" s="41"/>
      <c r="LOK66" s="41"/>
      <c r="LOL66" s="41"/>
      <c r="LOM66" s="41"/>
      <c r="LON66" s="41"/>
      <c r="LOO66" s="41"/>
      <c r="LOP66" s="41"/>
      <c r="LOQ66" s="41"/>
      <c r="LOR66" s="41"/>
      <c r="LOS66" s="41"/>
      <c r="LOT66" s="41"/>
      <c r="LOU66" s="41"/>
      <c r="LOV66" s="41"/>
      <c r="LOW66" s="41"/>
      <c r="LOX66" s="41"/>
      <c r="LOY66" s="41"/>
      <c r="LOZ66" s="41"/>
      <c r="LPA66" s="41"/>
      <c r="LPB66" s="41"/>
      <c r="LPC66" s="41"/>
      <c r="LPD66" s="41"/>
      <c r="LPE66" s="41"/>
      <c r="LPF66" s="41"/>
      <c r="LPG66" s="41"/>
      <c r="LPH66" s="41"/>
      <c r="LPI66" s="41"/>
      <c r="LPJ66" s="41"/>
      <c r="LPK66" s="41"/>
      <c r="LPL66" s="41"/>
      <c r="LPM66" s="41"/>
      <c r="LPN66" s="41"/>
      <c r="LPO66" s="41"/>
      <c r="LPP66" s="41"/>
      <c r="LPQ66" s="41"/>
      <c r="LPR66" s="41"/>
      <c r="LPS66" s="41"/>
      <c r="LPT66" s="41"/>
      <c r="LPU66" s="41"/>
      <c r="LPV66" s="41"/>
      <c r="LPW66" s="41"/>
      <c r="LPX66" s="41"/>
      <c r="LPY66" s="41"/>
      <c r="LPZ66" s="41"/>
      <c r="LQA66" s="41"/>
      <c r="LQB66" s="41"/>
      <c r="LQC66" s="41"/>
      <c r="LQD66" s="41"/>
      <c r="LQE66" s="41"/>
      <c r="LQF66" s="41"/>
      <c r="LQG66" s="41"/>
      <c r="LQH66" s="41"/>
      <c r="LQI66" s="41"/>
      <c r="LQJ66" s="41"/>
      <c r="LQK66" s="41"/>
      <c r="LQL66" s="41"/>
      <c r="LQM66" s="41"/>
      <c r="LQN66" s="41"/>
      <c r="LQO66" s="41"/>
      <c r="LQP66" s="41"/>
      <c r="LQQ66" s="41"/>
      <c r="LQR66" s="41"/>
      <c r="LQS66" s="41"/>
      <c r="LQT66" s="41"/>
      <c r="LQU66" s="41"/>
      <c r="LQV66" s="41"/>
      <c r="LQW66" s="41"/>
      <c r="LQX66" s="41"/>
      <c r="LQY66" s="41"/>
      <c r="LQZ66" s="41"/>
      <c r="LRA66" s="41"/>
      <c r="LRB66" s="41"/>
      <c r="LRC66" s="41"/>
      <c r="LRD66" s="41"/>
      <c r="LRE66" s="41"/>
      <c r="LRF66" s="41"/>
      <c r="LRG66" s="41"/>
      <c r="LRH66" s="41"/>
      <c r="LRI66" s="41"/>
      <c r="LRJ66" s="41"/>
      <c r="LRK66" s="41"/>
      <c r="LRL66" s="41"/>
      <c r="LRM66" s="41"/>
      <c r="LRN66" s="41"/>
      <c r="LRO66" s="41"/>
      <c r="LRP66" s="41"/>
      <c r="LRQ66" s="41"/>
      <c r="LRR66" s="41"/>
      <c r="LRS66" s="41"/>
      <c r="LRT66" s="41"/>
      <c r="LRU66" s="41"/>
      <c r="LRV66" s="41"/>
      <c r="LRW66" s="41"/>
      <c r="LRX66" s="41"/>
      <c r="LRY66" s="41"/>
      <c r="LRZ66" s="41"/>
      <c r="LSA66" s="41"/>
      <c r="LSB66" s="41"/>
      <c r="LSC66" s="41"/>
      <c r="LSD66" s="41"/>
      <c r="LSE66" s="41"/>
      <c r="LSF66" s="41"/>
      <c r="LSG66" s="41"/>
      <c r="LSH66" s="41"/>
      <c r="LSI66" s="41"/>
      <c r="LSJ66" s="41"/>
      <c r="LSK66" s="41"/>
      <c r="LSL66" s="41"/>
      <c r="LSM66" s="41"/>
      <c r="LSN66" s="41"/>
      <c r="LSO66" s="41"/>
      <c r="LSP66" s="41"/>
      <c r="LSQ66" s="41"/>
      <c r="LSR66" s="41"/>
      <c r="LSS66" s="41"/>
      <c r="LST66" s="41"/>
      <c r="LSU66" s="41"/>
      <c r="LSV66" s="41"/>
      <c r="LSW66" s="41"/>
      <c r="LSX66" s="41"/>
      <c r="LSY66" s="41"/>
      <c r="LSZ66" s="41"/>
      <c r="LTA66" s="41"/>
      <c r="LTB66" s="41"/>
      <c r="LTC66" s="41"/>
      <c r="LTD66" s="41"/>
      <c r="LTE66" s="41"/>
      <c r="LTF66" s="41"/>
      <c r="LTG66" s="41"/>
      <c r="LTH66" s="41"/>
      <c r="LTI66" s="41"/>
      <c r="LTJ66" s="41"/>
      <c r="LTK66" s="41"/>
      <c r="LTL66" s="41"/>
      <c r="LTM66" s="41"/>
      <c r="LTN66" s="41"/>
      <c r="LTO66" s="41"/>
      <c r="LTP66" s="41"/>
      <c r="LTQ66" s="41"/>
      <c r="LTR66" s="41"/>
      <c r="LTS66" s="41"/>
      <c r="LTT66" s="41"/>
      <c r="LTU66" s="41"/>
      <c r="LTV66" s="41"/>
      <c r="LTW66" s="41"/>
      <c r="LTX66" s="41"/>
      <c r="LTY66" s="41"/>
      <c r="LTZ66" s="41"/>
      <c r="LUA66" s="41"/>
      <c r="LUB66" s="41"/>
      <c r="LUC66" s="41"/>
      <c r="LUD66" s="41"/>
      <c r="LUE66" s="41"/>
      <c r="LUF66" s="41"/>
      <c r="LUG66" s="41"/>
      <c r="LUH66" s="41"/>
      <c r="LUI66" s="41"/>
      <c r="LUJ66" s="41"/>
      <c r="LUK66" s="41"/>
      <c r="LUL66" s="41"/>
      <c r="LUM66" s="41"/>
      <c r="LUN66" s="41"/>
      <c r="LUO66" s="41"/>
      <c r="LUP66" s="41"/>
      <c r="LUQ66" s="41"/>
      <c r="LUR66" s="41"/>
      <c r="LUS66" s="41"/>
      <c r="LUT66" s="41"/>
      <c r="LUU66" s="41"/>
      <c r="LUV66" s="41"/>
      <c r="LUW66" s="41"/>
      <c r="LUX66" s="41"/>
      <c r="LUY66" s="41"/>
      <c r="LUZ66" s="41"/>
      <c r="LVA66" s="41"/>
      <c r="LVB66" s="41"/>
      <c r="LVC66" s="41"/>
      <c r="LVD66" s="41"/>
      <c r="LVE66" s="41"/>
      <c r="LVF66" s="41"/>
      <c r="LVG66" s="41"/>
      <c r="LVH66" s="41"/>
      <c r="LVI66" s="41"/>
      <c r="LVJ66" s="41"/>
      <c r="LVK66" s="41"/>
      <c r="LVL66" s="41"/>
      <c r="LVM66" s="41"/>
      <c r="LVN66" s="41"/>
      <c r="LVO66" s="41"/>
      <c r="LVP66" s="41"/>
      <c r="LVQ66" s="41"/>
      <c r="LVR66" s="41"/>
      <c r="LVS66" s="41"/>
      <c r="LVT66" s="41"/>
      <c r="LVU66" s="41"/>
      <c r="LVV66" s="41"/>
      <c r="LVW66" s="41"/>
      <c r="LVX66" s="41"/>
      <c r="LVY66" s="41"/>
      <c r="LVZ66" s="41"/>
      <c r="LWA66" s="41"/>
      <c r="LWB66" s="41"/>
      <c r="LWC66" s="41"/>
      <c r="LWD66" s="41"/>
      <c r="LWE66" s="41"/>
      <c r="LWF66" s="41"/>
      <c r="LWG66" s="41"/>
      <c r="LWH66" s="41"/>
      <c r="LWI66" s="41"/>
      <c r="LWJ66" s="41"/>
      <c r="LWK66" s="41"/>
      <c r="LWL66" s="41"/>
      <c r="LWM66" s="41"/>
      <c r="LWN66" s="41"/>
      <c r="LWO66" s="41"/>
      <c r="LWP66" s="41"/>
      <c r="LWQ66" s="41"/>
      <c r="LWR66" s="41"/>
      <c r="LWS66" s="41"/>
      <c r="LWT66" s="41"/>
      <c r="LWU66" s="41"/>
      <c r="LWV66" s="41"/>
      <c r="LWW66" s="41"/>
      <c r="LWX66" s="41"/>
      <c r="LWY66" s="41"/>
      <c r="LWZ66" s="41"/>
      <c r="LXA66" s="41"/>
      <c r="LXB66" s="41"/>
      <c r="LXC66" s="41"/>
      <c r="LXD66" s="41"/>
      <c r="LXE66" s="41"/>
      <c r="LXF66" s="41"/>
      <c r="LXG66" s="41"/>
      <c r="LXH66" s="41"/>
      <c r="LXI66" s="41"/>
      <c r="LXJ66" s="41"/>
      <c r="LXK66" s="41"/>
      <c r="LXL66" s="41"/>
      <c r="LXM66" s="41"/>
      <c r="LXN66" s="41"/>
      <c r="LXO66" s="41"/>
      <c r="LXP66" s="41"/>
      <c r="LXQ66" s="41"/>
      <c r="LXR66" s="41"/>
      <c r="LXS66" s="41"/>
      <c r="LXT66" s="41"/>
      <c r="LXU66" s="41"/>
      <c r="LXV66" s="41"/>
      <c r="LXW66" s="41"/>
      <c r="LXX66" s="41"/>
      <c r="LXY66" s="41"/>
      <c r="LXZ66" s="41"/>
      <c r="LYA66" s="41"/>
      <c r="LYB66" s="41"/>
      <c r="LYC66" s="41"/>
      <c r="LYD66" s="41"/>
      <c r="LYE66" s="41"/>
      <c r="LYF66" s="41"/>
      <c r="LYG66" s="41"/>
      <c r="LYH66" s="41"/>
      <c r="LYI66" s="41"/>
      <c r="LYJ66" s="41"/>
      <c r="LYK66" s="41"/>
      <c r="LYL66" s="41"/>
      <c r="LYM66" s="41"/>
      <c r="LYN66" s="41"/>
      <c r="LYO66" s="41"/>
      <c r="LYP66" s="41"/>
      <c r="LYQ66" s="41"/>
      <c r="LYR66" s="41"/>
      <c r="LYS66" s="41"/>
      <c r="LYT66" s="41"/>
      <c r="LYU66" s="41"/>
      <c r="LYV66" s="41"/>
      <c r="LYW66" s="41"/>
      <c r="LYX66" s="41"/>
      <c r="LYY66" s="41"/>
      <c r="LYZ66" s="41"/>
      <c r="LZA66" s="41"/>
      <c r="LZB66" s="41"/>
      <c r="LZC66" s="41"/>
      <c r="LZD66" s="41"/>
      <c r="LZE66" s="41"/>
      <c r="LZF66" s="41"/>
      <c r="LZG66" s="41"/>
      <c r="LZH66" s="41"/>
      <c r="LZI66" s="41"/>
      <c r="LZJ66" s="41"/>
      <c r="LZK66" s="41"/>
      <c r="LZL66" s="41"/>
      <c r="LZM66" s="41"/>
      <c r="LZN66" s="41"/>
      <c r="LZO66" s="41"/>
      <c r="LZP66" s="41"/>
      <c r="LZQ66" s="41"/>
      <c r="LZR66" s="41"/>
      <c r="LZS66" s="41"/>
      <c r="LZT66" s="41"/>
      <c r="LZU66" s="41"/>
      <c r="LZV66" s="41"/>
      <c r="LZW66" s="41"/>
      <c r="LZX66" s="41"/>
      <c r="LZY66" s="41"/>
      <c r="LZZ66" s="41"/>
      <c r="MAA66" s="41"/>
      <c r="MAB66" s="41"/>
      <c r="MAC66" s="41"/>
      <c r="MAD66" s="41"/>
      <c r="MAE66" s="41"/>
      <c r="MAF66" s="41"/>
      <c r="MAG66" s="41"/>
      <c r="MAH66" s="41"/>
      <c r="MAI66" s="41"/>
      <c r="MAJ66" s="41"/>
      <c r="MAK66" s="41"/>
      <c r="MAL66" s="41"/>
      <c r="MAM66" s="41"/>
      <c r="MAN66" s="41"/>
      <c r="MAO66" s="41"/>
      <c r="MAP66" s="41"/>
      <c r="MAQ66" s="41"/>
      <c r="MAR66" s="41"/>
      <c r="MAS66" s="41"/>
      <c r="MAT66" s="41"/>
      <c r="MAU66" s="41"/>
      <c r="MAV66" s="41"/>
      <c r="MAW66" s="41"/>
      <c r="MAX66" s="41"/>
      <c r="MAY66" s="41"/>
      <c r="MAZ66" s="41"/>
      <c r="MBA66" s="41"/>
      <c r="MBB66" s="41"/>
      <c r="MBC66" s="41"/>
      <c r="MBD66" s="41"/>
      <c r="MBE66" s="41"/>
      <c r="MBF66" s="41"/>
      <c r="MBG66" s="41"/>
      <c r="MBH66" s="41"/>
      <c r="MBI66" s="41"/>
      <c r="MBJ66" s="41"/>
      <c r="MBK66" s="41"/>
      <c r="MBL66" s="41"/>
      <c r="MBM66" s="41"/>
      <c r="MBN66" s="41"/>
      <c r="MBO66" s="41"/>
      <c r="MBP66" s="41"/>
      <c r="MBQ66" s="41"/>
      <c r="MBR66" s="41"/>
      <c r="MBS66" s="41"/>
      <c r="MBT66" s="41"/>
      <c r="MBU66" s="41"/>
      <c r="MBV66" s="41"/>
      <c r="MBW66" s="41"/>
      <c r="MBX66" s="41"/>
      <c r="MBY66" s="41"/>
      <c r="MBZ66" s="41"/>
      <c r="MCA66" s="41"/>
      <c r="MCB66" s="41"/>
      <c r="MCC66" s="41"/>
      <c r="MCD66" s="41"/>
      <c r="MCE66" s="41"/>
      <c r="MCF66" s="41"/>
      <c r="MCG66" s="41"/>
      <c r="MCH66" s="41"/>
      <c r="MCI66" s="41"/>
      <c r="MCJ66" s="41"/>
      <c r="MCK66" s="41"/>
      <c r="MCL66" s="41"/>
      <c r="MCM66" s="41"/>
      <c r="MCN66" s="41"/>
      <c r="MCO66" s="41"/>
      <c r="MCP66" s="41"/>
      <c r="MCQ66" s="41"/>
      <c r="MCR66" s="41"/>
      <c r="MCS66" s="41"/>
      <c r="MCT66" s="41"/>
      <c r="MCU66" s="41"/>
      <c r="MCV66" s="41"/>
      <c r="MCW66" s="41"/>
      <c r="MCX66" s="41"/>
      <c r="MCY66" s="41"/>
      <c r="MCZ66" s="41"/>
      <c r="MDA66" s="41"/>
      <c r="MDB66" s="41"/>
      <c r="MDC66" s="41"/>
      <c r="MDD66" s="41"/>
      <c r="MDE66" s="41"/>
      <c r="MDF66" s="41"/>
      <c r="MDG66" s="41"/>
      <c r="MDH66" s="41"/>
      <c r="MDI66" s="41"/>
      <c r="MDJ66" s="41"/>
      <c r="MDK66" s="41"/>
      <c r="MDL66" s="41"/>
      <c r="MDM66" s="41"/>
      <c r="MDN66" s="41"/>
      <c r="MDO66" s="41"/>
      <c r="MDP66" s="41"/>
      <c r="MDQ66" s="41"/>
      <c r="MDR66" s="41"/>
      <c r="MDS66" s="41"/>
      <c r="MDT66" s="41"/>
      <c r="MDU66" s="41"/>
      <c r="MDV66" s="41"/>
      <c r="MDW66" s="41"/>
      <c r="MDX66" s="41"/>
      <c r="MDY66" s="41"/>
      <c r="MDZ66" s="41"/>
      <c r="MEA66" s="41"/>
      <c r="MEB66" s="41"/>
      <c r="MEC66" s="41"/>
      <c r="MED66" s="41"/>
      <c r="MEE66" s="41"/>
      <c r="MEF66" s="41"/>
      <c r="MEG66" s="41"/>
      <c r="MEH66" s="41"/>
      <c r="MEI66" s="41"/>
      <c r="MEJ66" s="41"/>
      <c r="MEK66" s="41"/>
      <c r="MEL66" s="41"/>
      <c r="MEM66" s="41"/>
      <c r="MEN66" s="41"/>
      <c r="MEO66" s="41"/>
      <c r="MEP66" s="41"/>
      <c r="MEQ66" s="41"/>
      <c r="MER66" s="41"/>
      <c r="MES66" s="41"/>
      <c r="MET66" s="41"/>
      <c r="MEU66" s="41"/>
      <c r="MEV66" s="41"/>
      <c r="MEW66" s="41"/>
      <c r="MEX66" s="41"/>
      <c r="MEY66" s="41"/>
      <c r="MEZ66" s="41"/>
      <c r="MFA66" s="41"/>
      <c r="MFB66" s="41"/>
      <c r="MFC66" s="41"/>
      <c r="MFD66" s="41"/>
      <c r="MFE66" s="41"/>
      <c r="MFF66" s="41"/>
      <c r="MFG66" s="41"/>
      <c r="MFH66" s="41"/>
      <c r="MFI66" s="41"/>
      <c r="MFJ66" s="41"/>
      <c r="MFK66" s="41"/>
      <c r="MFL66" s="41"/>
      <c r="MFM66" s="41"/>
      <c r="MFN66" s="41"/>
      <c r="MFO66" s="41"/>
      <c r="MFP66" s="41"/>
      <c r="MFQ66" s="41"/>
      <c r="MFR66" s="41"/>
      <c r="MFS66" s="41"/>
      <c r="MFT66" s="41"/>
      <c r="MFU66" s="41"/>
      <c r="MFV66" s="41"/>
      <c r="MFW66" s="41"/>
      <c r="MFX66" s="41"/>
      <c r="MFY66" s="41"/>
      <c r="MFZ66" s="41"/>
      <c r="MGA66" s="41"/>
      <c r="MGB66" s="41"/>
      <c r="MGC66" s="41"/>
      <c r="MGD66" s="41"/>
      <c r="MGE66" s="41"/>
      <c r="MGF66" s="41"/>
      <c r="MGG66" s="41"/>
      <c r="MGH66" s="41"/>
      <c r="MGI66" s="41"/>
      <c r="MGJ66" s="41"/>
      <c r="MGK66" s="41"/>
      <c r="MGL66" s="41"/>
      <c r="MGM66" s="41"/>
      <c r="MGN66" s="41"/>
      <c r="MGO66" s="41"/>
      <c r="MGP66" s="41"/>
      <c r="MGQ66" s="41"/>
      <c r="MGR66" s="41"/>
      <c r="MGS66" s="41"/>
      <c r="MGT66" s="41"/>
      <c r="MGU66" s="41"/>
      <c r="MGV66" s="41"/>
      <c r="MGW66" s="41"/>
      <c r="MGX66" s="41"/>
      <c r="MGY66" s="41"/>
      <c r="MGZ66" s="41"/>
      <c r="MHA66" s="41"/>
      <c r="MHB66" s="41"/>
      <c r="MHC66" s="41"/>
      <c r="MHD66" s="41"/>
      <c r="MHE66" s="41"/>
      <c r="MHF66" s="41"/>
      <c r="MHG66" s="41"/>
      <c r="MHH66" s="41"/>
      <c r="MHI66" s="41"/>
      <c r="MHJ66" s="41"/>
      <c r="MHK66" s="41"/>
      <c r="MHL66" s="41"/>
      <c r="MHM66" s="41"/>
      <c r="MHN66" s="41"/>
      <c r="MHO66" s="41"/>
      <c r="MHP66" s="41"/>
      <c r="MHQ66" s="41"/>
      <c r="MHR66" s="41"/>
      <c r="MHS66" s="41"/>
      <c r="MHT66" s="41"/>
      <c r="MHU66" s="41"/>
      <c r="MHV66" s="41"/>
      <c r="MHW66" s="41"/>
      <c r="MHX66" s="41"/>
      <c r="MHY66" s="41"/>
      <c r="MHZ66" s="41"/>
      <c r="MIA66" s="41"/>
      <c r="MIB66" s="41"/>
      <c r="MIC66" s="41"/>
      <c r="MID66" s="41"/>
      <c r="MIE66" s="41"/>
      <c r="MIF66" s="41"/>
      <c r="MIG66" s="41"/>
      <c r="MIH66" s="41"/>
      <c r="MII66" s="41"/>
      <c r="MIJ66" s="41"/>
      <c r="MIK66" s="41"/>
      <c r="MIL66" s="41"/>
      <c r="MIM66" s="41"/>
      <c r="MIN66" s="41"/>
      <c r="MIO66" s="41"/>
      <c r="MIP66" s="41"/>
      <c r="MIQ66" s="41"/>
      <c r="MIR66" s="41"/>
      <c r="MIS66" s="41"/>
      <c r="MIT66" s="41"/>
      <c r="MIU66" s="41"/>
      <c r="MIV66" s="41"/>
      <c r="MIW66" s="41"/>
      <c r="MIX66" s="41"/>
      <c r="MIY66" s="41"/>
      <c r="MIZ66" s="41"/>
      <c r="MJA66" s="41"/>
      <c r="MJB66" s="41"/>
      <c r="MJC66" s="41"/>
      <c r="MJD66" s="41"/>
      <c r="MJE66" s="41"/>
      <c r="MJF66" s="41"/>
      <c r="MJG66" s="41"/>
      <c r="MJH66" s="41"/>
      <c r="MJI66" s="41"/>
      <c r="MJJ66" s="41"/>
      <c r="MJK66" s="41"/>
      <c r="MJL66" s="41"/>
      <c r="MJM66" s="41"/>
      <c r="MJN66" s="41"/>
      <c r="MJO66" s="41"/>
      <c r="MJP66" s="41"/>
      <c r="MJQ66" s="41"/>
      <c r="MJR66" s="41"/>
      <c r="MJS66" s="41"/>
      <c r="MJT66" s="41"/>
      <c r="MJU66" s="41"/>
      <c r="MJV66" s="41"/>
      <c r="MJW66" s="41"/>
      <c r="MJX66" s="41"/>
      <c r="MJY66" s="41"/>
      <c r="MJZ66" s="41"/>
      <c r="MKA66" s="41"/>
      <c r="MKB66" s="41"/>
      <c r="MKC66" s="41"/>
      <c r="MKD66" s="41"/>
      <c r="MKE66" s="41"/>
      <c r="MKF66" s="41"/>
      <c r="MKG66" s="41"/>
      <c r="MKH66" s="41"/>
      <c r="MKI66" s="41"/>
      <c r="MKJ66" s="41"/>
      <c r="MKK66" s="41"/>
      <c r="MKL66" s="41"/>
      <c r="MKM66" s="41"/>
      <c r="MKN66" s="41"/>
      <c r="MKO66" s="41"/>
      <c r="MKP66" s="41"/>
      <c r="MKQ66" s="41"/>
      <c r="MKR66" s="41"/>
      <c r="MKS66" s="41"/>
      <c r="MKT66" s="41"/>
      <c r="MKU66" s="41"/>
      <c r="MKV66" s="41"/>
      <c r="MKW66" s="41"/>
      <c r="MKX66" s="41"/>
      <c r="MKY66" s="41"/>
      <c r="MKZ66" s="41"/>
      <c r="MLA66" s="41"/>
      <c r="MLB66" s="41"/>
      <c r="MLC66" s="41"/>
      <c r="MLD66" s="41"/>
      <c r="MLE66" s="41"/>
      <c r="MLF66" s="41"/>
      <c r="MLG66" s="41"/>
      <c r="MLH66" s="41"/>
      <c r="MLI66" s="41"/>
      <c r="MLJ66" s="41"/>
      <c r="MLK66" s="41"/>
      <c r="MLL66" s="41"/>
      <c r="MLM66" s="41"/>
      <c r="MLN66" s="41"/>
      <c r="MLO66" s="41"/>
      <c r="MLP66" s="41"/>
      <c r="MLQ66" s="41"/>
      <c r="MLR66" s="41"/>
      <c r="MLS66" s="41"/>
      <c r="MLT66" s="41"/>
      <c r="MLU66" s="41"/>
      <c r="MLV66" s="41"/>
      <c r="MLW66" s="41"/>
      <c r="MLX66" s="41"/>
      <c r="MLY66" s="41"/>
      <c r="MLZ66" s="41"/>
      <c r="MMA66" s="41"/>
      <c r="MMB66" s="41"/>
      <c r="MMC66" s="41"/>
      <c r="MMD66" s="41"/>
      <c r="MME66" s="41"/>
      <c r="MMF66" s="41"/>
      <c r="MMG66" s="41"/>
      <c r="MMH66" s="41"/>
      <c r="MMI66" s="41"/>
      <c r="MMJ66" s="41"/>
      <c r="MMK66" s="41"/>
      <c r="MML66" s="41"/>
      <c r="MMM66" s="41"/>
      <c r="MMN66" s="41"/>
      <c r="MMO66" s="41"/>
      <c r="MMP66" s="41"/>
      <c r="MMQ66" s="41"/>
      <c r="MMR66" s="41"/>
      <c r="MMS66" s="41"/>
      <c r="MMT66" s="41"/>
      <c r="MMU66" s="41"/>
      <c r="MMV66" s="41"/>
      <c r="MMW66" s="41"/>
      <c r="MMX66" s="41"/>
      <c r="MMY66" s="41"/>
      <c r="MMZ66" s="41"/>
      <c r="MNA66" s="41"/>
      <c r="MNB66" s="41"/>
      <c r="MNC66" s="41"/>
      <c r="MND66" s="41"/>
      <c r="MNE66" s="41"/>
      <c r="MNF66" s="41"/>
      <c r="MNG66" s="41"/>
      <c r="MNH66" s="41"/>
      <c r="MNI66" s="41"/>
      <c r="MNJ66" s="41"/>
      <c r="MNK66" s="41"/>
      <c r="MNL66" s="41"/>
      <c r="MNM66" s="41"/>
      <c r="MNN66" s="41"/>
      <c r="MNO66" s="41"/>
      <c r="MNP66" s="41"/>
      <c r="MNQ66" s="41"/>
      <c r="MNR66" s="41"/>
      <c r="MNS66" s="41"/>
      <c r="MNT66" s="41"/>
      <c r="MNU66" s="41"/>
      <c r="MNV66" s="41"/>
      <c r="MNW66" s="41"/>
      <c r="MNX66" s="41"/>
      <c r="MNY66" s="41"/>
      <c r="MNZ66" s="41"/>
      <c r="MOA66" s="41"/>
      <c r="MOB66" s="41"/>
      <c r="MOC66" s="41"/>
      <c r="MOD66" s="41"/>
      <c r="MOE66" s="41"/>
      <c r="MOF66" s="41"/>
      <c r="MOG66" s="41"/>
      <c r="MOH66" s="41"/>
      <c r="MOI66" s="41"/>
      <c r="MOJ66" s="41"/>
      <c r="MOK66" s="41"/>
      <c r="MOL66" s="41"/>
      <c r="MOM66" s="41"/>
      <c r="MON66" s="41"/>
      <c r="MOO66" s="41"/>
      <c r="MOP66" s="41"/>
      <c r="MOQ66" s="41"/>
      <c r="MOR66" s="41"/>
      <c r="MOS66" s="41"/>
      <c r="MOT66" s="41"/>
      <c r="MOU66" s="41"/>
      <c r="MOV66" s="41"/>
      <c r="MOW66" s="41"/>
      <c r="MOX66" s="41"/>
      <c r="MOY66" s="41"/>
      <c r="MOZ66" s="41"/>
      <c r="MPA66" s="41"/>
      <c r="MPB66" s="41"/>
      <c r="MPC66" s="41"/>
      <c r="MPD66" s="41"/>
      <c r="MPE66" s="41"/>
      <c r="MPF66" s="41"/>
      <c r="MPG66" s="41"/>
      <c r="MPH66" s="41"/>
      <c r="MPI66" s="41"/>
      <c r="MPJ66" s="41"/>
      <c r="MPK66" s="41"/>
      <c r="MPL66" s="41"/>
      <c r="MPM66" s="41"/>
      <c r="MPN66" s="41"/>
      <c r="MPO66" s="41"/>
      <c r="MPP66" s="41"/>
      <c r="MPQ66" s="41"/>
      <c r="MPR66" s="41"/>
      <c r="MPS66" s="41"/>
      <c r="MPT66" s="41"/>
      <c r="MPU66" s="41"/>
      <c r="MPV66" s="41"/>
      <c r="MPW66" s="41"/>
      <c r="MPX66" s="41"/>
      <c r="MPY66" s="41"/>
      <c r="MPZ66" s="41"/>
      <c r="MQA66" s="41"/>
      <c r="MQB66" s="41"/>
      <c r="MQC66" s="41"/>
      <c r="MQD66" s="41"/>
      <c r="MQE66" s="41"/>
      <c r="MQF66" s="41"/>
      <c r="MQG66" s="41"/>
      <c r="MQH66" s="41"/>
      <c r="MQI66" s="41"/>
      <c r="MQJ66" s="41"/>
      <c r="MQK66" s="41"/>
      <c r="MQL66" s="41"/>
      <c r="MQM66" s="41"/>
      <c r="MQN66" s="41"/>
      <c r="MQO66" s="41"/>
      <c r="MQP66" s="41"/>
      <c r="MQQ66" s="41"/>
      <c r="MQR66" s="41"/>
      <c r="MQS66" s="41"/>
      <c r="MQT66" s="41"/>
      <c r="MQU66" s="41"/>
      <c r="MQV66" s="41"/>
      <c r="MQW66" s="41"/>
      <c r="MQX66" s="41"/>
      <c r="MQY66" s="41"/>
      <c r="MQZ66" s="41"/>
      <c r="MRA66" s="41"/>
      <c r="MRB66" s="41"/>
      <c r="MRC66" s="41"/>
      <c r="MRD66" s="41"/>
      <c r="MRE66" s="41"/>
      <c r="MRF66" s="41"/>
      <c r="MRG66" s="41"/>
      <c r="MRH66" s="41"/>
      <c r="MRI66" s="41"/>
      <c r="MRJ66" s="41"/>
      <c r="MRK66" s="41"/>
      <c r="MRL66" s="41"/>
      <c r="MRM66" s="41"/>
      <c r="MRN66" s="41"/>
      <c r="MRO66" s="41"/>
      <c r="MRP66" s="41"/>
      <c r="MRQ66" s="41"/>
      <c r="MRR66" s="41"/>
      <c r="MRS66" s="41"/>
      <c r="MRT66" s="41"/>
      <c r="MRU66" s="41"/>
      <c r="MRV66" s="41"/>
      <c r="MRW66" s="41"/>
      <c r="MRX66" s="41"/>
      <c r="MRY66" s="41"/>
      <c r="MRZ66" s="41"/>
      <c r="MSA66" s="41"/>
      <c r="MSB66" s="41"/>
      <c r="MSC66" s="41"/>
      <c r="MSD66" s="41"/>
      <c r="MSE66" s="41"/>
      <c r="MSF66" s="41"/>
      <c r="MSG66" s="41"/>
      <c r="MSH66" s="41"/>
      <c r="MSI66" s="41"/>
      <c r="MSJ66" s="41"/>
      <c r="MSK66" s="41"/>
      <c r="MSL66" s="41"/>
      <c r="MSM66" s="41"/>
      <c r="MSN66" s="41"/>
      <c r="MSO66" s="41"/>
      <c r="MSP66" s="41"/>
      <c r="MSQ66" s="41"/>
      <c r="MSR66" s="41"/>
      <c r="MSS66" s="41"/>
      <c r="MST66" s="41"/>
      <c r="MSU66" s="41"/>
      <c r="MSV66" s="41"/>
      <c r="MSW66" s="41"/>
      <c r="MSX66" s="41"/>
      <c r="MSY66" s="41"/>
      <c r="MSZ66" s="41"/>
      <c r="MTA66" s="41"/>
      <c r="MTB66" s="41"/>
      <c r="MTC66" s="41"/>
      <c r="MTD66" s="41"/>
      <c r="MTE66" s="41"/>
      <c r="MTF66" s="41"/>
      <c r="MTG66" s="41"/>
      <c r="MTH66" s="41"/>
      <c r="MTI66" s="41"/>
      <c r="MTJ66" s="41"/>
      <c r="MTK66" s="41"/>
      <c r="MTL66" s="41"/>
      <c r="MTM66" s="41"/>
      <c r="MTN66" s="41"/>
      <c r="MTO66" s="41"/>
      <c r="MTP66" s="41"/>
      <c r="MTQ66" s="41"/>
      <c r="MTR66" s="41"/>
      <c r="MTS66" s="41"/>
      <c r="MTT66" s="41"/>
      <c r="MTU66" s="41"/>
      <c r="MTV66" s="41"/>
      <c r="MTW66" s="41"/>
      <c r="MTX66" s="41"/>
      <c r="MTY66" s="41"/>
      <c r="MTZ66" s="41"/>
      <c r="MUA66" s="41"/>
      <c r="MUB66" s="41"/>
      <c r="MUC66" s="41"/>
      <c r="MUD66" s="41"/>
      <c r="MUE66" s="41"/>
      <c r="MUF66" s="41"/>
      <c r="MUG66" s="41"/>
      <c r="MUH66" s="41"/>
      <c r="MUI66" s="41"/>
      <c r="MUJ66" s="41"/>
      <c r="MUK66" s="41"/>
      <c r="MUL66" s="41"/>
      <c r="MUM66" s="41"/>
      <c r="MUN66" s="41"/>
      <c r="MUO66" s="41"/>
      <c r="MUP66" s="41"/>
      <c r="MUQ66" s="41"/>
      <c r="MUR66" s="41"/>
      <c r="MUS66" s="41"/>
      <c r="MUT66" s="41"/>
      <c r="MUU66" s="41"/>
      <c r="MUV66" s="41"/>
      <c r="MUW66" s="41"/>
      <c r="MUX66" s="41"/>
      <c r="MUY66" s="41"/>
      <c r="MUZ66" s="41"/>
      <c r="MVA66" s="41"/>
      <c r="MVB66" s="41"/>
      <c r="MVC66" s="41"/>
      <c r="MVD66" s="41"/>
      <c r="MVE66" s="41"/>
      <c r="MVF66" s="41"/>
      <c r="MVG66" s="41"/>
      <c r="MVH66" s="41"/>
      <c r="MVI66" s="41"/>
      <c r="MVJ66" s="41"/>
      <c r="MVK66" s="41"/>
      <c r="MVL66" s="41"/>
      <c r="MVM66" s="41"/>
      <c r="MVN66" s="41"/>
      <c r="MVO66" s="41"/>
      <c r="MVP66" s="41"/>
      <c r="MVQ66" s="41"/>
      <c r="MVR66" s="41"/>
      <c r="MVS66" s="41"/>
      <c r="MVT66" s="41"/>
      <c r="MVU66" s="41"/>
      <c r="MVV66" s="41"/>
      <c r="MVW66" s="41"/>
      <c r="MVX66" s="41"/>
      <c r="MVY66" s="41"/>
      <c r="MVZ66" s="41"/>
      <c r="MWA66" s="41"/>
      <c r="MWB66" s="41"/>
      <c r="MWC66" s="41"/>
      <c r="MWD66" s="41"/>
      <c r="MWE66" s="41"/>
      <c r="MWF66" s="41"/>
      <c r="MWG66" s="41"/>
      <c r="MWH66" s="41"/>
      <c r="MWI66" s="41"/>
      <c r="MWJ66" s="41"/>
      <c r="MWK66" s="41"/>
      <c r="MWL66" s="41"/>
      <c r="MWM66" s="41"/>
      <c r="MWN66" s="41"/>
      <c r="MWO66" s="41"/>
      <c r="MWP66" s="41"/>
      <c r="MWQ66" s="41"/>
      <c r="MWR66" s="41"/>
      <c r="MWS66" s="41"/>
      <c r="MWT66" s="41"/>
      <c r="MWU66" s="41"/>
      <c r="MWV66" s="41"/>
      <c r="MWW66" s="41"/>
      <c r="MWX66" s="41"/>
      <c r="MWY66" s="41"/>
      <c r="MWZ66" s="41"/>
      <c r="MXA66" s="41"/>
      <c r="MXB66" s="41"/>
      <c r="MXC66" s="41"/>
      <c r="MXD66" s="41"/>
      <c r="MXE66" s="41"/>
      <c r="MXF66" s="41"/>
      <c r="MXG66" s="41"/>
      <c r="MXH66" s="41"/>
      <c r="MXI66" s="41"/>
      <c r="MXJ66" s="41"/>
      <c r="MXK66" s="41"/>
      <c r="MXL66" s="41"/>
      <c r="MXM66" s="41"/>
      <c r="MXN66" s="41"/>
      <c r="MXO66" s="41"/>
      <c r="MXP66" s="41"/>
      <c r="MXQ66" s="41"/>
      <c r="MXR66" s="41"/>
      <c r="MXS66" s="41"/>
      <c r="MXT66" s="41"/>
      <c r="MXU66" s="41"/>
      <c r="MXV66" s="41"/>
      <c r="MXW66" s="41"/>
      <c r="MXX66" s="41"/>
      <c r="MXY66" s="41"/>
      <c r="MXZ66" s="41"/>
      <c r="MYA66" s="41"/>
      <c r="MYB66" s="41"/>
      <c r="MYC66" s="41"/>
      <c r="MYD66" s="41"/>
      <c r="MYE66" s="41"/>
      <c r="MYF66" s="41"/>
      <c r="MYG66" s="41"/>
      <c r="MYH66" s="41"/>
      <c r="MYI66" s="41"/>
      <c r="MYJ66" s="41"/>
      <c r="MYK66" s="41"/>
      <c r="MYL66" s="41"/>
      <c r="MYM66" s="41"/>
      <c r="MYN66" s="41"/>
      <c r="MYO66" s="41"/>
      <c r="MYP66" s="41"/>
      <c r="MYQ66" s="41"/>
      <c r="MYR66" s="41"/>
      <c r="MYS66" s="41"/>
      <c r="MYT66" s="41"/>
      <c r="MYU66" s="41"/>
      <c r="MYV66" s="41"/>
      <c r="MYW66" s="41"/>
      <c r="MYX66" s="41"/>
      <c r="MYY66" s="41"/>
      <c r="MYZ66" s="41"/>
      <c r="MZA66" s="41"/>
      <c r="MZB66" s="41"/>
      <c r="MZC66" s="41"/>
      <c r="MZD66" s="41"/>
      <c r="MZE66" s="41"/>
      <c r="MZF66" s="41"/>
      <c r="MZG66" s="41"/>
      <c r="MZH66" s="41"/>
      <c r="MZI66" s="41"/>
      <c r="MZJ66" s="41"/>
      <c r="MZK66" s="41"/>
      <c r="MZL66" s="41"/>
      <c r="MZM66" s="41"/>
      <c r="MZN66" s="41"/>
      <c r="MZO66" s="41"/>
      <c r="MZP66" s="41"/>
      <c r="MZQ66" s="41"/>
      <c r="MZR66" s="41"/>
      <c r="MZS66" s="41"/>
      <c r="MZT66" s="41"/>
      <c r="MZU66" s="41"/>
      <c r="MZV66" s="41"/>
      <c r="MZW66" s="41"/>
      <c r="MZX66" s="41"/>
      <c r="MZY66" s="41"/>
      <c r="MZZ66" s="41"/>
      <c r="NAA66" s="41"/>
      <c r="NAB66" s="41"/>
      <c r="NAC66" s="41"/>
      <c r="NAD66" s="41"/>
      <c r="NAE66" s="41"/>
      <c r="NAF66" s="41"/>
      <c r="NAG66" s="41"/>
      <c r="NAH66" s="41"/>
      <c r="NAI66" s="41"/>
      <c r="NAJ66" s="41"/>
      <c r="NAK66" s="41"/>
      <c r="NAL66" s="41"/>
      <c r="NAM66" s="41"/>
      <c r="NAN66" s="41"/>
      <c r="NAO66" s="41"/>
      <c r="NAP66" s="41"/>
      <c r="NAQ66" s="41"/>
      <c r="NAR66" s="41"/>
      <c r="NAS66" s="41"/>
      <c r="NAT66" s="41"/>
      <c r="NAU66" s="41"/>
      <c r="NAV66" s="41"/>
      <c r="NAW66" s="41"/>
      <c r="NAX66" s="41"/>
      <c r="NAY66" s="41"/>
      <c r="NAZ66" s="41"/>
      <c r="NBA66" s="41"/>
      <c r="NBB66" s="41"/>
      <c r="NBC66" s="41"/>
      <c r="NBD66" s="41"/>
      <c r="NBE66" s="41"/>
      <c r="NBF66" s="41"/>
      <c r="NBG66" s="41"/>
      <c r="NBH66" s="41"/>
      <c r="NBI66" s="41"/>
      <c r="NBJ66" s="41"/>
      <c r="NBK66" s="41"/>
      <c r="NBL66" s="41"/>
      <c r="NBM66" s="41"/>
      <c r="NBN66" s="41"/>
      <c r="NBO66" s="41"/>
      <c r="NBP66" s="41"/>
      <c r="NBQ66" s="41"/>
      <c r="NBR66" s="41"/>
      <c r="NBS66" s="41"/>
      <c r="NBT66" s="41"/>
      <c r="NBU66" s="41"/>
      <c r="NBV66" s="41"/>
      <c r="NBW66" s="41"/>
      <c r="NBX66" s="41"/>
      <c r="NBY66" s="41"/>
      <c r="NBZ66" s="41"/>
      <c r="NCA66" s="41"/>
      <c r="NCB66" s="41"/>
      <c r="NCC66" s="41"/>
      <c r="NCD66" s="41"/>
      <c r="NCE66" s="41"/>
      <c r="NCF66" s="41"/>
      <c r="NCG66" s="41"/>
      <c r="NCH66" s="41"/>
      <c r="NCI66" s="41"/>
      <c r="NCJ66" s="41"/>
      <c r="NCK66" s="41"/>
      <c r="NCL66" s="41"/>
      <c r="NCM66" s="41"/>
      <c r="NCN66" s="41"/>
      <c r="NCO66" s="41"/>
      <c r="NCP66" s="41"/>
      <c r="NCQ66" s="41"/>
      <c r="NCR66" s="41"/>
      <c r="NCS66" s="41"/>
      <c r="NCT66" s="41"/>
      <c r="NCU66" s="41"/>
      <c r="NCV66" s="41"/>
      <c r="NCW66" s="41"/>
      <c r="NCX66" s="41"/>
      <c r="NCY66" s="41"/>
      <c r="NCZ66" s="41"/>
      <c r="NDA66" s="41"/>
      <c r="NDB66" s="41"/>
      <c r="NDC66" s="41"/>
      <c r="NDD66" s="41"/>
      <c r="NDE66" s="41"/>
      <c r="NDF66" s="41"/>
      <c r="NDG66" s="41"/>
      <c r="NDH66" s="41"/>
      <c r="NDI66" s="41"/>
      <c r="NDJ66" s="41"/>
      <c r="NDK66" s="41"/>
      <c r="NDL66" s="41"/>
      <c r="NDM66" s="41"/>
      <c r="NDN66" s="41"/>
      <c r="NDO66" s="41"/>
      <c r="NDP66" s="41"/>
      <c r="NDQ66" s="41"/>
      <c r="NDR66" s="41"/>
      <c r="NDS66" s="41"/>
      <c r="NDT66" s="41"/>
      <c r="NDU66" s="41"/>
      <c r="NDV66" s="41"/>
      <c r="NDW66" s="41"/>
      <c r="NDX66" s="41"/>
      <c r="NDY66" s="41"/>
      <c r="NDZ66" s="41"/>
      <c r="NEA66" s="41"/>
      <c r="NEB66" s="41"/>
      <c r="NEC66" s="41"/>
      <c r="NED66" s="41"/>
      <c r="NEE66" s="41"/>
      <c r="NEF66" s="41"/>
      <c r="NEG66" s="41"/>
      <c r="NEH66" s="41"/>
      <c r="NEI66" s="41"/>
      <c r="NEJ66" s="41"/>
      <c r="NEK66" s="41"/>
      <c r="NEL66" s="41"/>
      <c r="NEM66" s="41"/>
      <c r="NEN66" s="41"/>
      <c r="NEO66" s="41"/>
      <c r="NEP66" s="41"/>
      <c r="NEQ66" s="41"/>
      <c r="NER66" s="41"/>
      <c r="NES66" s="41"/>
      <c r="NET66" s="41"/>
      <c r="NEU66" s="41"/>
      <c r="NEV66" s="41"/>
      <c r="NEW66" s="41"/>
      <c r="NEX66" s="41"/>
      <c r="NEY66" s="41"/>
      <c r="NEZ66" s="41"/>
      <c r="NFA66" s="41"/>
      <c r="NFB66" s="41"/>
      <c r="NFC66" s="41"/>
      <c r="NFD66" s="41"/>
      <c r="NFE66" s="41"/>
      <c r="NFF66" s="41"/>
      <c r="NFG66" s="41"/>
      <c r="NFH66" s="41"/>
      <c r="NFI66" s="41"/>
      <c r="NFJ66" s="41"/>
      <c r="NFK66" s="41"/>
      <c r="NFL66" s="41"/>
      <c r="NFM66" s="41"/>
      <c r="NFN66" s="41"/>
      <c r="NFO66" s="41"/>
      <c r="NFP66" s="41"/>
      <c r="NFQ66" s="41"/>
      <c r="NFR66" s="41"/>
      <c r="NFS66" s="41"/>
      <c r="NFT66" s="41"/>
      <c r="NFU66" s="41"/>
      <c r="NFV66" s="41"/>
      <c r="NFW66" s="41"/>
      <c r="NFX66" s="41"/>
      <c r="NFY66" s="41"/>
      <c r="NFZ66" s="41"/>
      <c r="NGA66" s="41"/>
      <c r="NGB66" s="41"/>
      <c r="NGC66" s="41"/>
      <c r="NGD66" s="41"/>
      <c r="NGE66" s="41"/>
      <c r="NGF66" s="41"/>
      <c r="NGG66" s="41"/>
      <c r="NGH66" s="41"/>
      <c r="NGI66" s="41"/>
      <c r="NGJ66" s="41"/>
      <c r="NGK66" s="41"/>
      <c r="NGL66" s="41"/>
      <c r="NGM66" s="41"/>
      <c r="NGN66" s="41"/>
      <c r="NGO66" s="41"/>
      <c r="NGP66" s="41"/>
      <c r="NGQ66" s="41"/>
      <c r="NGR66" s="41"/>
      <c r="NGS66" s="41"/>
      <c r="NGT66" s="41"/>
      <c r="NGU66" s="41"/>
      <c r="NGV66" s="41"/>
      <c r="NGW66" s="41"/>
      <c r="NGX66" s="41"/>
      <c r="NGY66" s="41"/>
      <c r="NGZ66" s="41"/>
      <c r="NHA66" s="41"/>
      <c r="NHB66" s="41"/>
      <c r="NHC66" s="41"/>
      <c r="NHD66" s="41"/>
      <c r="NHE66" s="41"/>
      <c r="NHF66" s="41"/>
      <c r="NHG66" s="41"/>
      <c r="NHH66" s="41"/>
      <c r="NHI66" s="41"/>
      <c r="NHJ66" s="41"/>
      <c r="NHK66" s="41"/>
      <c r="NHL66" s="41"/>
      <c r="NHM66" s="41"/>
      <c r="NHN66" s="41"/>
      <c r="NHO66" s="41"/>
      <c r="NHP66" s="41"/>
      <c r="NHQ66" s="41"/>
      <c r="NHR66" s="41"/>
      <c r="NHS66" s="41"/>
      <c r="NHT66" s="41"/>
      <c r="NHU66" s="41"/>
      <c r="NHV66" s="41"/>
      <c r="NHW66" s="41"/>
      <c r="NHX66" s="41"/>
      <c r="NHY66" s="41"/>
      <c r="NHZ66" s="41"/>
      <c r="NIA66" s="41"/>
      <c r="NIB66" s="41"/>
      <c r="NIC66" s="41"/>
      <c r="NID66" s="41"/>
      <c r="NIE66" s="41"/>
      <c r="NIF66" s="41"/>
      <c r="NIG66" s="41"/>
      <c r="NIH66" s="41"/>
      <c r="NII66" s="41"/>
      <c r="NIJ66" s="41"/>
      <c r="NIK66" s="41"/>
      <c r="NIL66" s="41"/>
      <c r="NIM66" s="41"/>
      <c r="NIN66" s="41"/>
      <c r="NIO66" s="41"/>
      <c r="NIP66" s="41"/>
      <c r="NIQ66" s="41"/>
      <c r="NIR66" s="41"/>
      <c r="NIS66" s="41"/>
      <c r="NIT66" s="41"/>
      <c r="NIU66" s="41"/>
      <c r="NIV66" s="41"/>
      <c r="NIW66" s="41"/>
      <c r="NIX66" s="41"/>
      <c r="NIY66" s="41"/>
      <c r="NIZ66" s="41"/>
      <c r="NJA66" s="41"/>
      <c r="NJB66" s="41"/>
      <c r="NJC66" s="41"/>
      <c r="NJD66" s="41"/>
      <c r="NJE66" s="41"/>
      <c r="NJF66" s="41"/>
      <c r="NJG66" s="41"/>
      <c r="NJH66" s="41"/>
      <c r="NJI66" s="41"/>
      <c r="NJJ66" s="41"/>
      <c r="NJK66" s="41"/>
      <c r="NJL66" s="41"/>
      <c r="NJM66" s="41"/>
      <c r="NJN66" s="41"/>
      <c r="NJO66" s="41"/>
      <c r="NJP66" s="41"/>
      <c r="NJQ66" s="41"/>
      <c r="NJR66" s="41"/>
      <c r="NJS66" s="41"/>
      <c r="NJT66" s="41"/>
      <c r="NJU66" s="41"/>
      <c r="NJV66" s="41"/>
      <c r="NJW66" s="41"/>
      <c r="NJX66" s="41"/>
      <c r="NJY66" s="41"/>
      <c r="NJZ66" s="41"/>
      <c r="NKA66" s="41"/>
      <c r="NKB66" s="41"/>
      <c r="NKC66" s="41"/>
      <c r="NKD66" s="41"/>
      <c r="NKE66" s="41"/>
      <c r="NKF66" s="41"/>
      <c r="NKG66" s="41"/>
      <c r="NKH66" s="41"/>
      <c r="NKI66" s="41"/>
      <c r="NKJ66" s="41"/>
      <c r="NKK66" s="41"/>
      <c r="NKL66" s="41"/>
      <c r="NKM66" s="41"/>
      <c r="NKN66" s="41"/>
      <c r="NKO66" s="41"/>
      <c r="NKP66" s="41"/>
      <c r="NKQ66" s="41"/>
      <c r="NKR66" s="41"/>
      <c r="NKS66" s="41"/>
      <c r="NKT66" s="41"/>
      <c r="NKU66" s="41"/>
      <c r="NKV66" s="41"/>
      <c r="NKW66" s="41"/>
      <c r="NKX66" s="41"/>
      <c r="NKY66" s="41"/>
      <c r="NKZ66" s="41"/>
      <c r="NLA66" s="41"/>
      <c r="NLB66" s="41"/>
      <c r="NLC66" s="41"/>
      <c r="NLD66" s="41"/>
      <c r="NLE66" s="41"/>
      <c r="NLF66" s="41"/>
      <c r="NLG66" s="41"/>
      <c r="NLH66" s="41"/>
      <c r="NLI66" s="41"/>
      <c r="NLJ66" s="41"/>
      <c r="NLK66" s="41"/>
      <c r="NLL66" s="41"/>
      <c r="NLM66" s="41"/>
      <c r="NLN66" s="41"/>
      <c r="NLO66" s="41"/>
      <c r="NLP66" s="41"/>
      <c r="NLQ66" s="41"/>
      <c r="NLR66" s="41"/>
      <c r="NLS66" s="41"/>
      <c r="NLT66" s="41"/>
      <c r="NLU66" s="41"/>
      <c r="NLV66" s="41"/>
      <c r="NLW66" s="41"/>
      <c r="NLX66" s="41"/>
      <c r="NLY66" s="41"/>
      <c r="NLZ66" s="41"/>
      <c r="NMA66" s="41"/>
      <c r="NMB66" s="41"/>
      <c r="NMC66" s="41"/>
      <c r="NMD66" s="41"/>
      <c r="NME66" s="41"/>
      <c r="NMF66" s="41"/>
      <c r="NMG66" s="41"/>
      <c r="NMH66" s="41"/>
      <c r="NMI66" s="41"/>
      <c r="NMJ66" s="41"/>
      <c r="NMK66" s="41"/>
      <c r="NML66" s="41"/>
      <c r="NMM66" s="41"/>
      <c r="NMN66" s="41"/>
      <c r="NMO66" s="41"/>
      <c r="NMP66" s="41"/>
      <c r="NMQ66" s="41"/>
      <c r="NMR66" s="41"/>
      <c r="NMS66" s="41"/>
      <c r="NMT66" s="41"/>
      <c r="NMU66" s="41"/>
      <c r="NMV66" s="41"/>
      <c r="NMW66" s="41"/>
      <c r="NMX66" s="41"/>
      <c r="NMY66" s="41"/>
      <c r="NMZ66" s="41"/>
      <c r="NNA66" s="41"/>
      <c r="NNB66" s="41"/>
      <c r="NNC66" s="41"/>
      <c r="NND66" s="41"/>
      <c r="NNE66" s="41"/>
      <c r="NNF66" s="41"/>
      <c r="NNG66" s="41"/>
      <c r="NNH66" s="41"/>
      <c r="NNI66" s="41"/>
      <c r="NNJ66" s="41"/>
      <c r="NNK66" s="41"/>
      <c r="NNL66" s="41"/>
      <c r="NNM66" s="41"/>
      <c r="NNN66" s="41"/>
      <c r="NNO66" s="41"/>
      <c r="NNP66" s="41"/>
      <c r="NNQ66" s="41"/>
      <c r="NNR66" s="41"/>
      <c r="NNS66" s="41"/>
      <c r="NNT66" s="41"/>
      <c r="NNU66" s="41"/>
      <c r="NNV66" s="41"/>
      <c r="NNW66" s="41"/>
      <c r="NNX66" s="41"/>
      <c r="NNY66" s="41"/>
      <c r="NNZ66" s="41"/>
      <c r="NOA66" s="41"/>
      <c r="NOB66" s="41"/>
      <c r="NOC66" s="41"/>
      <c r="NOD66" s="41"/>
      <c r="NOE66" s="41"/>
      <c r="NOF66" s="41"/>
      <c r="NOG66" s="41"/>
      <c r="NOH66" s="41"/>
      <c r="NOI66" s="41"/>
      <c r="NOJ66" s="41"/>
      <c r="NOK66" s="41"/>
      <c r="NOL66" s="41"/>
      <c r="NOM66" s="41"/>
      <c r="NON66" s="41"/>
      <c r="NOO66" s="41"/>
      <c r="NOP66" s="41"/>
      <c r="NOQ66" s="41"/>
      <c r="NOR66" s="41"/>
      <c r="NOS66" s="41"/>
      <c r="NOT66" s="41"/>
      <c r="NOU66" s="41"/>
      <c r="NOV66" s="41"/>
      <c r="NOW66" s="41"/>
      <c r="NOX66" s="41"/>
      <c r="NOY66" s="41"/>
      <c r="NOZ66" s="41"/>
      <c r="NPA66" s="41"/>
      <c r="NPB66" s="41"/>
      <c r="NPC66" s="41"/>
      <c r="NPD66" s="41"/>
      <c r="NPE66" s="41"/>
      <c r="NPF66" s="41"/>
      <c r="NPG66" s="41"/>
      <c r="NPH66" s="41"/>
      <c r="NPI66" s="41"/>
      <c r="NPJ66" s="41"/>
      <c r="NPK66" s="41"/>
      <c r="NPL66" s="41"/>
      <c r="NPM66" s="41"/>
      <c r="NPN66" s="41"/>
      <c r="NPO66" s="41"/>
      <c r="NPP66" s="41"/>
      <c r="NPQ66" s="41"/>
      <c r="NPR66" s="41"/>
      <c r="NPS66" s="41"/>
      <c r="NPT66" s="41"/>
      <c r="NPU66" s="41"/>
      <c r="NPV66" s="41"/>
      <c r="NPW66" s="41"/>
      <c r="NPX66" s="41"/>
      <c r="NPY66" s="41"/>
      <c r="NPZ66" s="41"/>
      <c r="NQA66" s="41"/>
      <c r="NQB66" s="41"/>
      <c r="NQC66" s="41"/>
      <c r="NQD66" s="41"/>
      <c r="NQE66" s="41"/>
      <c r="NQF66" s="41"/>
      <c r="NQG66" s="41"/>
      <c r="NQH66" s="41"/>
      <c r="NQI66" s="41"/>
      <c r="NQJ66" s="41"/>
      <c r="NQK66" s="41"/>
      <c r="NQL66" s="41"/>
      <c r="NQM66" s="41"/>
      <c r="NQN66" s="41"/>
      <c r="NQO66" s="41"/>
      <c r="NQP66" s="41"/>
      <c r="NQQ66" s="41"/>
      <c r="NQR66" s="41"/>
      <c r="NQS66" s="41"/>
      <c r="NQT66" s="41"/>
      <c r="NQU66" s="41"/>
      <c r="NQV66" s="41"/>
      <c r="NQW66" s="41"/>
      <c r="NQX66" s="41"/>
      <c r="NQY66" s="41"/>
      <c r="NQZ66" s="41"/>
      <c r="NRA66" s="41"/>
      <c r="NRB66" s="41"/>
      <c r="NRC66" s="41"/>
      <c r="NRD66" s="41"/>
      <c r="NRE66" s="41"/>
      <c r="NRF66" s="41"/>
      <c r="NRG66" s="41"/>
      <c r="NRH66" s="41"/>
      <c r="NRI66" s="41"/>
      <c r="NRJ66" s="41"/>
      <c r="NRK66" s="41"/>
      <c r="NRL66" s="41"/>
      <c r="NRM66" s="41"/>
      <c r="NRN66" s="41"/>
      <c r="NRO66" s="41"/>
      <c r="NRP66" s="41"/>
      <c r="NRQ66" s="41"/>
      <c r="NRR66" s="41"/>
      <c r="NRS66" s="41"/>
      <c r="NRT66" s="41"/>
      <c r="NRU66" s="41"/>
      <c r="NRV66" s="41"/>
      <c r="NRW66" s="41"/>
      <c r="NRX66" s="41"/>
      <c r="NRY66" s="41"/>
      <c r="NRZ66" s="41"/>
      <c r="NSA66" s="41"/>
      <c r="NSB66" s="41"/>
      <c r="NSC66" s="41"/>
      <c r="NSD66" s="41"/>
      <c r="NSE66" s="41"/>
      <c r="NSF66" s="41"/>
      <c r="NSG66" s="41"/>
      <c r="NSH66" s="41"/>
      <c r="NSI66" s="41"/>
      <c r="NSJ66" s="41"/>
      <c r="NSK66" s="41"/>
      <c r="NSL66" s="41"/>
      <c r="NSM66" s="41"/>
      <c r="NSN66" s="41"/>
      <c r="NSO66" s="41"/>
      <c r="NSP66" s="41"/>
      <c r="NSQ66" s="41"/>
      <c r="NSR66" s="41"/>
      <c r="NSS66" s="41"/>
      <c r="NST66" s="41"/>
      <c r="NSU66" s="41"/>
      <c r="NSV66" s="41"/>
      <c r="NSW66" s="41"/>
      <c r="NSX66" s="41"/>
      <c r="NSY66" s="41"/>
      <c r="NSZ66" s="41"/>
      <c r="NTA66" s="41"/>
      <c r="NTB66" s="41"/>
      <c r="NTC66" s="41"/>
      <c r="NTD66" s="41"/>
      <c r="NTE66" s="41"/>
      <c r="NTF66" s="41"/>
      <c r="NTG66" s="41"/>
      <c r="NTH66" s="41"/>
      <c r="NTI66" s="41"/>
      <c r="NTJ66" s="41"/>
      <c r="NTK66" s="41"/>
      <c r="NTL66" s="41"/>
      <c r="NTM66" s="41"/>
      <c r="NTN66" s="41"/>
      <c r="NTO66" s="41"/>
      <c r="NTP66" s="41"/>
      <c r="NTQ66" s="41"/>
      <c r="NTR66" s="41"/>
      <c r="NTS66" s="41"/>
      <c r="NTT66" s="41"/>
      <c r="NTU66" s="41"/>
      <c r="NTV66" s="41"/>
      <c r="NTW66" s="41"/>
      <c r="NTX66" s="41"/>
      <c r="NTY66" s="41"/>
      <c r="NTZ66" s="41"/>
      <c r="NUA66" s="41"/>
      <c r="NUB66" s="41"/>
      <c r="NUC66" s="41"/>
      <c r="NUD66" s="41"/>
      <c r="NUE66" s="41"/>
      <c r="NUF66" s="41"/>
      <c r="NUG66" s="41"/>
      <c r="NUH66" s="41"/>
      <c r="NUI66" s="41"/>
      <c r="NUJ66" s="41"/>
      <c r="NUK66" s="41"/>
      <c r="NUL66" s="41"/>
      <c r="NUM66" s="41"/>
      <c r="NUN66" s="41"/>
      <c r="NUO66" s="41"/>
      <c r="NUP66" s="41"/>
      <c r="NUQ66" s="41"/>
      <c r="NUR66" s="41"/>
      <c r="NUS66" s="41"/>
      <c r="NUT66" s="41"/>
      <c r="NUU66" s="41"/>
      <c r="NUV66" s="41"/>
      <c r="NUW66" s="41"/>
      <c r="NUX66" s="41"/>
      <c r="NUY66" s="41"/>
      <c r="NUZ66" s="41"/>
      <c r="NVA66" s="41"/>
      <c r="NVB66" s="41"/>
      <c r="NVC66" s="41"/>
      <c r="NVD66" s="41"/>
      <c r="NVE66" s="41"/>
      <c r="NVF66" s="41"/>
      <c r="NVG66" s="41"/>
      <c r="NVH66" s="41"/>
      <c r="NVI66" s="41"/>
      <c r="NVJ66" s="41"/>
      <c r="NVK66" s="41"/>
      <c r="NVL66" s="41"/>
      <c r="NVM66" s="41"/>
      <c r="NVN66" s="41"/>
      <c r="NVO66" s="41"/>
      <c r="NVP66" s="41"/>
      <c r="NVQ66" s="41"/>
      <c r="NVR66" s="41"/>
      <c r="NVS66" s="41"/>
      <c r="NVT66" s="41"/>
      <c r="NVU66" s="41"/>
      <c r="NVV66" s="41"/>
      <c r="NVW66" s="41"/>
      <c r="NVX66" s="41"/>
      <c r="NVY66" s="41"/>
      <c r="NVZ66" s="41"/>
      <c r="NWA66" s="41"/>
      <c r="NWB66" s="41"/>
      <c r="NWC66" s="41"/>
      <c r="NWD66" s="41"/>
      <c r="NWE66" s="41"/>
      <c r="NWF66" s="41"/>
      <c r="NWG66" s="41"/>
      <c r="NWH66" s="41"/>
      <c r="NWI66" s="41"/>
      <c r="NWJ66" s="41"/>
      <c r="NWK66" s="41"/>
      <c r="NWL66" s="41"/>
      <c r="NWM66" s="41"/>
      <c r="NWN66" s="41"/>
      <c r="NWO66" s="41"/>
      <c r="NWP66" s="41"/>
      <c r="NWQ66" s="41"/>
      <c r="NWR66" s="41"/>
      <c r="NWS66" s="41"/>
      <c r="NWT66" s="41"/>
      <c r="NWU66" s="41"/>
      <c r="NWV66" s="41"/>
      <c r="NWW66" s="41"/>
      <c r="NWX66" s="41"/>
      <c r="NWY66" s="41"/>
      <c r="NWZ66" s="41"/>
      <c r="NXA66" s="41"/>
      <c r="NXB66" s="41"/>
      <c r="NXC66" s="41"/>
      <c r="NXD66" s="41"/>
      <c r="NXE66" s="41"/>
      <c r="NXF66" s="41"/>
      <c r="NXG66" s="41"/>
      <c r="NXH66" s="41"/>
      <c r="NXI66" s="41"/>
      <c r="NXJ66" s="41"/>
      <c r="NXK66" s="41"/>
      <c r="NXL66" s="41"/>
      <c r="NXM66" s="41"/>
      <c r="NXN66" s="41"/>
      <c r="NXO66" s="41"/>
      <c r="NXP66" s="41"/>
      <c r="NXQ66" s="41"/>
      <c r="NXR66" s="41"/>
      <c r="NXS66" s="41"/>
      <c r="NXT66" s="41"/>
      <c r="NXU66" s="41"/>
      <c r="NXV66" s="41"/>
      <c r="NXW66" s="41"/>
      <c r="NXX66" s="41"/>
      <c r="NXY66" s="41"/>
      <c r="NXZ66" s="41"/>
      <c r="NYA66" s="41"/>
      <c r="NYB66" s="41"/>
      <c r="NYC66" s="41"/>
      <c r="NYD66" s="41"/>
      <c r="NYE66" s="41"/>
      <c r="NYF66" s="41"/>
      <c r="NYG66" s="41"/>
      <c r="NYH66" s="41"/>
      <c r="NYI66" s="41"/>
      <c r="NYJ66" s="41"/>
      <c r="NYK66" s="41"/>
      <c r="NYL66" s="41"/>
      <c r="NYM66" s="41"/>
      <c r="NYN66" s="41"/>
      <c r="NYO66" s="41"/>
      <c r="NYP66" s="41"/>
      <c r="NYQ66" s="41"/>
      <c r="NYR66" s="41"/>
      <c r="NYS66" s="41"/>
      <c r="NYT66" s="41"/>
      <c r="NYU66" s="41"/>
      <c r="NYV66" s="41"/>
      <c r="NYW66" s="41"/>
      <c r="NYX66" s="41"/>
      <c r="NYY66" s="41"/>
      <c r="NYZ66" s="41"/>
      <c r="NZA66" s="41"/>
      <c r="NZB66" s="41"/>
      <c r="NZC66" s="41"/>
      <c r="NZD66" s="41"/>
      <c r="NZE66" s="41"/>
      <c r="NZF66" s="41"/>
      <c r="NZG66" s="41"/>
      <c r="NZH66" s="41"/>
      <c r="NZI66" s="41"/>
      <c r="NZJ66" s="41"/>
      <c r="NZK66" s="41"/>
      <c r="NZL66" s="41"/>
      <c r="NZM66" s="41"/>
      <c r="NZN66" s="41"/>
      <c r="NZO66" s="41"/>
      <c r="NZP66" s="41"/>
      <c r="NZQ66" s="41"/>
      <c r="NZR66" s="41"/>
      <c r="NZS66" s="41"/>
      <c r="NZT66" s="41"/>
      <c r="NZU66" s="41"/>
      <c r="NZV66" s="41"/>
      <c r="NZW66" s="41"/>
      <c r="NZX66" s="41"/>
      <c r="NZY66" s="41"/>
      <c r="NZZ66" s="41"/>
      <c r="OAA66" s="41"/>
      <c r="OAB66" s="41"/>
      <c r="OAC66" s="41"/>
      <c r="OAD66" s="41"/>
      <c r="OAE66" s="41"/>
      <c r="OAF66" s="41"/>
      <c r="OAG66" s="41"/>
      <c r="OAH66" s="41"/>
      <c r="OAI66" s="41"/>
      <c r="OAJ66" s="41"/>
      <c r="OAK66" s="41"/>
      <c r="OAL66" s="41"/>
      <c r="OAM66" s="41"/>
      <c r="OAN66" s="41"/>
      <c r="OAO66" s="41"/>
      <c r="OAP66" s="41"/>
      <c r="OAQ66" s="41"/>
      <c r="OAR66" s="41"/>
      <c r="OAS66" s="41"/>
      <c r="OAT66" s="41"/>
      <c r="OAU66" s="41"/>
      <c r="OAV66" s="41"/>
      <c r="OAW66" s="41"/>
      <c r="OAX66" s="41"/>
      <c r="OAY66" s="41"/>
      <c r="OAZ66" s="41"/>
      <c r="OBA66" s="41"/>
      <c r="OBB66" s="41"/>
      <c r="OBC66" s="41"/>
      <c r="OBD66" s="41"/>
      <c r="OBE66" s="41"/>
      <c r="OBF66" s="41"/>
      <c r="OBG66" s="41"/>
      <c r="OBH66" s="41"/>
      <c r="OBI66" s="41"/>
      <c r="OBJ66" s="41"/>
      <c r="OBK66" s="41"/>
      <c r="OBL66" s="41"/>
      <c r="OBM66" s="41"/>
      <c r="OBN66" s="41"/>
      <c r="OBO66" s="41"/>
      <c r="OBP66" s="41"/>
      <c r="OBQ66" s="41"/>
      <c r="OBR66" s="41"/>
      <c r="OBS66" s="41"/>
      <c r="OBT66" s="41"/>
      <c r="OBU66" s="41"/>
      <c r="OBV66" s="41"/>
      <c r="OBW66" s="41"/>
      <c r="OBX66" s="41"/>
      <c r="OBY66" s="41"/>
      <c r="OBZ66" s="41"/>
      <c r="OCA66" s="41"/>
      <c r="OCB66" s="41"/>
      <c r="OCC66" s="41"/>
      <c r="OCD66" s="41"/>
      <c r="OCE66" s="41"/>
      <c r="OCF66" s="41"/>
      <c r="OCG66" s="41"/>
      <c r="OCH66" s="41"/>
      <c r="OCI66" s="41"/>
      <c r="OCJ66" s="41"/>
      <c r="OCK66" s="41"/>
      <c r="OCL66" s="41"/>
      <c r="OCM66" s="41"/>
      <c r="OCN66" s="41"/>
      <c r="OCO66" s="41"/>
      <c r="OCP66" s="41"/>
      <c r="OCQ66" s="41"/>
      <c r="OCR66" s="41"/>
      <c r="OCS66" s="41"/>
      <c r="OCT66" s="41"/>
      <c r="OCU66" s="41"/>
      <c r="OCV66" s="41"/>
      <c r="OCW66" s="41"/>
      <c r="OCX66" s="41"/>
      <c r="OCY66" s="41"/>
      <c r="OCZ66" s="41"/>
      <c r="ODA66" s="41"/>
      <c r="ODB66" s="41"/>
      <c r="ODC66" s="41"/>
      <c r="ODD66" s="41"/>
      <c r="ODE66" s="41"/>
      <c r="ODF66" s="41"/>
      <c r="ODG66" s="41"/>
      <c r="ODH66" s="41"/>
      <c r="ODI66" s="41"/>
      <c r="ODJ66" s="41"/>
      <c r="ODK66" s="41"/>
      <c r="ODL66" s="41"/>
      <c r="ODM66" s="41"/>
      <c r="ODN66" s="41"/>
      <c r="ODO66" s="41"/>
      <c r="ODP66" s="41"/>
      <c r="ODQ66" s="41"/>
      <c r="ODR66" s="41"/>
      <c r="ODS66" s="41"/>
      <c r="ODT66" s="41"/>
      <c r="ODU66" s="41"/>
      <c r="ODV66" s="41"/>
      <c r="ODW66" s="41"/>
      <c r="ODX66" s="41"/>
      <c r="ODY66" s="41"/>
      <c r="ODZ66" s="41"/>
      <c r="OEA66" s="41"/>
      <c r="OEB66" s="41"/>
      <c r="OEC66" s="41"/>
      <c r="OED66" s="41"/>
      <c r="OEE66" s="41"/>
      <c r="OEF66" s="41"/>
      <c r="OEG66" s="41"/>
      <c r="OEH66" s="41"/>
      <c r="OEI66" s="41"/>
      <c r="OEJ66" s="41"/>
      <c r="OEK66" s="41"/>
      <c r="OEL66" s="41"/>
      <c r="OEM66" s="41"/>
      <c r="OEN66" s="41"/>
      <c r="OEO66" s="41"/>
      <c r="OEP66" s="41"/>
      <c r="OEQ66" s="41"/>
      <c r="OER66" s="41"/>
      <c r="OES66" s="41"/>
      <c r="OET66" s="41"/>
      <c r="OEU66" s="41"/>
      <c r="OEV66" s="41"/>
      <c r="OEW66" s="41"/>
      <c r="OEX66" s="41"/>
      <c r="OEY66" s="41"/>
      <c r="OEZ66" s="41"/>
      <c r="OFA66" s="41"/>
      <c r="OFB66" s="41"/>
      <c r="OFC66" s="41"/>
      <c r="OFD66" s="41"/>
      <c r="OFE66" s="41"/>
      <c r="OFF66" s="41"/>
      <c r="OFG66" s="41"/>
      <c r="OFH66" s="41"/>
      <c r="OFI66" s="41"/>
      <c r="OFJ66" s="41"/>
      <c r="OFK66" s="41"/>
      <c r="OFL66" s="41"/>
      <c r="OFM66" s="41"/>
      <c r="OFN66" s="41"/>
      <c r="OFO66" s="41"/>
      <c r="OFP66" s="41"/>
      <c r="OFQ66" s="41"/>
      <c r="OFR66" s="41"/>
      <c r="OFS66" s="41"/>
      <c r="OFT66" s="41"/>
      <c r="OFU66" s="41"/>
      <c r="OFV66" s="41"/>
      <c r="OFW66" s="41"/>
      <c r="OFX66" s="41"/>
      <c r="OFY66" s="41"/>
      <c r="OFZ66" s="41"/>
      <c r="OGA66" s="41"/>
      <c r="OGB66" s="41"/>
      <c r="OGC66" s="41"/>
      <c r="OGD66" s="41"/>
      <c r="OGE66" s="41"/>
      <c r="OGF66" s="41"/>
      <c r="OGG66" s="41"/>
      <c r="OGH66" s="41"/>
      <c r="OGI66" s="41"/>
      <c r="OGJ66" s="41"/>
      <c r="OGK66" s="41"/>
      <c r="OGL66" s="41"/>
      <c r="OGM66" s="41"/>
      <c r="OGN66" s="41"/>
      <c r="OGO66" s="41"/>
      <c r="OGP66" s="41"/>
      <c r="OGQ66" s="41"/>
      <c r="OGR66" s="41"/>
      <c r="OGS66" s="41"/>
      <c r="OGT66" s="41"/>
      <c r="OGU66" s="41"/>
      <c r="OGV66" s="41"/>
      <c r="OGW66" s="41"/>
      <c r="OGX66" s="41"/>
      <c r="OGY66" s="41"/>
      <c r="OGZ66" s="41"/>
      <c r="OHA66" s="41"/>
      <c r="OHB66" s="41"/>
      <c r="OHC66" s="41"/>
      <c r="OHD66" s="41"/>
      <c r="OHE66" s="41"/>
      <c r="OHF66" s="41"/>
      <c r="OHG66" s="41"/>
      <c r="OHH66" s="41"/>
      <c r="OHI66" s="41"/>
      <c r="OHJ66" s="41"/>
      <c r="OHK66" s="41"/>
      <c r="OHL66" s="41"/>
      <c r="OHM66" s="41"/>
      <c r="OHN66" s="41"/>
      <c r="OHO66" s="41"/>
      <c r="OHP66" s="41"/>
      <c r="OHQ66" s="41"/>
      <c r="OHR66" s="41"/>
      <c r="OHS66" s="41"/>
      <c r="OHT66" s="41"/>
      <c r="OHU66" s="41"/>
      <c r="OHV66" s="41"/>
      <c r="OHW66" s="41"/>
      <c r="OHX66" s="41"/>
      <c r="OHY66" s="41"/>
      <c r="OHZ66" s="41"/>
      <c r="OIA66" s="41"/>
      <c r="OIB66" s="41"/>
      <c r="OIC66" s="41"/>
      <c r="OID66" s="41"/>
      <c r="OIE66" s="41"/>
      <c r="OIF66" s="41"/>
      <c r="OIG66" s="41"/>
      <c r="OIH66" s="41"/>
      <c r="OII66" s="41"/>
      <c r="OIJ66" s="41"/>
      <c r="OIK66" s="41"/>
      <c r="OIL66" s="41"/>
      <c r="OIM66" s="41"/>
      <c r="OIN66" s="41"/>
      <c r="OIO66" s="41"/>
      <c r="OIP66" s="41"/>
      <c r="OIQ66" s="41"/>
      <c r="OIR66" s="41"/>
      <c r="OIS66" s="41"/>
      <c r="OIT66" s="41"/>
      <c r="OIU66" s="41"/>
      <c r="OIV66" s="41"/>
      <c r="OIW66" s="41"/>
      <c r="OIX66" s="41"/>
      <c r="OIY66" s="41"/>
      <c r="OIZ66" s="41"/>
      <c r="OJA66" s="41"/>
      <c r="OJB66" s="41"/>
      <c r="OJC66" s="41"/>
      <c r="OJD66" s="41"/>
      <c r="OJE66" s="41"/>
      <c r="OJF66" s="41"/>
      <c r="OJG66" s="41"/>
      <c r="OJH66" s="41"/>
      <c r="OJI66" s="41"/>
      <c r="OJJ66" s="41"/>
      <c r="OJK66" s="41"/>
      <c r="OJL66" s="41"/>
      <c r="OJM66" s="41"/>
      <c r="OJN66" s="41"/>
      <c r="OJO66" s="41"/>
      <c r="OJP66" s="41"/>
      <c r="OJQ66" s="41"/>
      <c r="OJR66" s="41"/>
      <c r="OJS66" s="41"/>
      <c r="OJT66" s="41"/>
      <c r="OJU66" s="41"/>
      <c r="OJV66" s="41"/>
      <c r="OJW66" s="41"/>
      <c r="OJX66" s="41"/>
      <c r="OJY66" s="41"/>
      <c r="OJZ66" s="41"/>
      <c r="OKA66" s="41"/>
      <c r="OKB66" s="41"/>
      <c r="OKC66" s="41"/>
      <c r="OKD66" s="41"/>
      <c r="OKE66" s="41"/>
      <c r="OKF66" s="41"/>
      <c r="OKG66" s="41"/>
      <c r="OKH66" s="41"/>
      <c r="OKI66" s="41"/>
      <c r="OKJ66" s="41"/>
      <c r="OKK66" s="41"/>
      <c r="OKL66" s="41"/>
      <c r="OKM66" s="41"/>
      <c r="OKN66" s="41"/>
      <c r="OKO66" s="41"/>
      <c r="OKP66" s="41"/>
      <c r="OKQ66" s="41"/>
      <c r="OKR66" s="41"/>
      <c r="OKS66" s="41"/>
      <c r="OKT66" s="41"/>
      <c r="OKU66" s="41"/>
      <c r="OKV66" s="41"/>
      <c r="OKW66" s="41"/>
      <c r="OKX66" s="41"/>
      <c r="OKY66" s="41"/>
      <c r="OKZ66" s="41"/>
      <c r="OLA66" s="41"/>
      <c r="OLB66" s="41"/>
      <c r="OLC66" s="41"/>
      <c r="OLD66" s="41"/>
      <c r="OLE66" s="41"/>
      <c r="OLF66" s="41"/>
      <c r="OLG66" s="41"/>
      <c r="OLH66" s="41"/>
      <c r="OLI66" s="41"/>
      <c r="OLJ66" s="41"/>
      <c r="OLK66" s="41"/>
      <c r="OLL66" s="41"/>
      <c r="OLM66" s="41"/>
      <c r="OLN66" s="41"/>
      <c r="OLO66" s="41"/>
      <c r="OLP66" s="41"/>
      <c r="OLQ66" s="41"/>
      <c r="OLR66" s="41"/>
      <c r="OLS66" s="41"/>
      <c r="OLT66" s="41"/>
      <c r="OLU66" s="41"/>
      <c r="OLV66" s="41"/>
      <c r="OLW66" s="41"/>
      <c r="OLX66" s="41"/>
      <c r="OLY66" s="41"/>
      <c r="OLZ66" s="41"/>
      <c r="OMA66" s="41"/>
      <c r="OMB66" s="41"/>
      <c r="OMC66" s="41"/>
      <c r="OMD66" s="41"/>
      <c r="OME66" s="41"/>
      <c r="OMF66" s="41"/>
      <c r="OMG66" s="41"/>
      <c r="OMH66" s="41"/>
      <c r="OMI66" s="41"/>
      <c r="OMJ66" s="41"/>
      <c r="OMK66" s="41"/>
      <c r="OML66" s="41"/>
      <c r="OMM66" s="41"/>
      <c r="OMN66" s="41"/>
      <c r="OMO66" s="41"/>
      <c r="OMP66" s="41"/>
      <c r="OMQ66" s="41"/>
      <c r="OMR66" s="41"/>
      <c r="OMS66" s="41"/>
      <c r="OMT66" s="41"/>
      <c r="OMU66" s="41"/>
      <c r="OMV66" s="41"/>
      <c r="OMW66" s="41"/>
      <c r="OMX66" s="41"/>
      <c r="OMY66" s="41"/>
      <c r="OMZ66" s="41"/>
      <c r="ONA66" s="41"/>
      <c r="ONB66" s="41"/>
      <c r="ONC66" s="41"/>
      <c r="OND66" s="41"/>
      <c r="ONE66" s="41"/>
      <c r="ONF66" s="41"/>
      <c r="ONG66" s="41"/>
      <c r="ONH66" s="41"/>
      <c r="ONI66" s="41"/>
      <c r="ONJ66" s="41"/>
      <c r="ONK66" s="41"/>
      <c r="ONL66" s="41"/>
      <c r="ONM66" s="41"/>
      <c r="ONN66" s="41"/>
      <c r="ONO66" s="41"/>
      <c r="ONP66" s="41"/>
      <c r="ONQ66" s="41"/>
      <c r="ONR66" s="41"/>
      <c r="ONS66" s="41"/>
      <c r="ONT66" s="41"/>
      <c r="ONU66" s="41"/>
      <c r="ONV66" s="41"/>
      <c r="ONW66" s="41"/>
      <c r="ONX66" s="41"/>
      <c r="ONY66" s="41"/>
      <c r="ONZ66" s="41"/>
      <c r="OOA66" s="41"/>
      <c r="OOB66" s="41"/>
      <c r="OOC66" s="41"/>
      <c r="OOD66" s="41"/>
      <c r="OOE66" s="41"/>
      <c r="OOF66" s="41"/>
      <c r="OOG66" s="41"/>
      <c r="OOH66" s="41"/>
      <c r="OOI66" s="41"/>
      <c r="OOJ66" s="41"/>
      <c r="OOK66" s="41"/>
      <c r="OOL66" s="41"/>
      <c r="OOM66" s="41"/>
      <c r="OON66" s="41"/>
      <c r="OOO66" s="41"/>
      <c r="OOP66" s="41"/>
      <c r="OOQ66" s="41"/>
      <c r="OOR66" s="41"/>
      <c r="OOS66" s="41"/>
      <c r="OOT66" s="41"/>
      <c r="OOU66" s="41"/>
      <c r="OOV66" s="41"/>
      <c r="OOW66" s="41"/>
      <c r="OOX66" s="41"/>
      <c r="OOY66" s="41"/>
      <c r="OOZ66" s="41"/>
      <c r="OPA66" s="41"/>
      <c r="OPB66" s="41"/>
      <c r="OPC66" s="41"/>
      <c r="OPD66" s="41"/>
      <c r="OPE66" s="41"/>
      <c r="OPF66" s="41"/>
      <c r="OPG66" s="41"/>
      <c r="OPH66" s="41"/>
      <c r="OPI66" s="41"/>
      <c r="OPJ66" s="41"/>
      <c r="OPK66" s="41"/>
      <c r="OPL66" s="41"/>
      <c r="OPM66" s="41"/>
      <c r="OPN66" s="41"/>
      <c r="OPO66" s="41"/>
      <c r="OPP66" s="41"/>
      <c r="OPQ66" s="41"/>
      <c r="OPR66" s="41"/>
      <c r="OPS66" s="41"/>
      <c r="OPT66" s="41"/>
      <c r="OPU66" s="41"/>
      <c r="OPV66" s="41"/>
      <c r="OPW66" s="41"/>
      <c r="OPX66" s="41"/>
      <c r="OPY66" s="41"/>
      <c r="OPZ66" s="41"/>
      <c r="OQA66" s="41"/>
      <c r="OQB66" s="41"/>
      <c r="OQC66" s="41"/>
      <c r="OQD66" s="41"/>
      <c r="OQE66" s="41"/>
      <c r="OQF66" s="41"/>
      <c r="OQG66" s="41"/>
      <c r="OQH66" s="41"/>
      <c r="OQI66" s="41"/>
      <c r="OQJ66" s="41"/>
      <c r="OQK66" s="41"/>
      <c r="OQL66" s="41"/>
      <c r="OQM66" s="41"/>
      <c r="OQN66" s="41"/>
      <c r="OQO66" s="41"/>
      <c r="OQP66" s="41"/>
      <c r="OQQ66" s="41"/>
      <c r="OQR66" s="41"/>
      <c r="OQS66" s="41"/>
      <c r="OQT66" s="41"/>
      <c r="OQU66" s="41"/>
      <c r="OQV66" s="41"/>
      <c r="OQW66" s="41"/>
      <c r="OQX66" s="41"/>
      <c r="OQY66" s="41"/>
      <c r="OQZ66" s="41"/>
      <c r="ORA66" s="41"/>
      <c r="ORB66" s="41"/>
      <c r="ORC66" s="41"/>
      <c r="ORD66" s="41"/>
      <c r="ORE66" s="41"/>
      <c r="ORF66" s="41"/>
      <c r="ORG66" s="41"/>
      <c r="ORH66" s="41"/>
      <c r="ORI66" s="41"/>
      <c r="ORJ66" s="41"/>
      <c r="ORK66" s="41"/>
      <c r="ORL66" s="41"/>
      <c r="ORM66" s="41"/>
      <c r="ORN66" s="41"/>
      <c r="ORO66" s="41"/>
      <c r="ORP66" s="41"/>
      <c r="ORQ66" s="41"/>
      <c r="ORR66" s="41"/>
      <c r="ORS66" s="41"/>
      <c r="ORT66" s="41"/>
      <c r="ORU66" s="41"/>
      <c r="ORV66" s="41"/>
      <c r="ORW66" s="41"/>
      <c r="ORX66" s="41"/>
      <c r="ORY66" s="41"/>
      <c r="ORZ66" s="41"/>
      <c r="OSA66" s="41"/>
      <c r="OSB66" s="41"/>
      <c r="OSC66" s="41"/>
      <c r="OSD66" s="41"/>
      <c r="OSE66" s="41"/>
      <c r="OSF66" s="41"/>
      <c r="OSG66" s="41"/>
      <c r="OSH66" s="41"/>
      <c r="OSI66" s="41"/>
      <c r="OSJ66" s="41"/>
      <c r="OSK66" s="41"/>
      <c r="OSL66" s="41"/>
      <c r="OSM66" s="41"/>
      <c r="OSN66" s="41"/>
      <c r="OSO66" s="41"/>
      <c r="OSP66" s="41"/>
      <c r="OSQ66" s="41"/>
      <c r="OSR66" s="41"/>
      <c r="OSS66" s="41"/>
      <c r="OST66" s="41"/>
      <c r="OSU66" s="41"/>
      <c r="OSV66" s="41"/>
      <c r="OSW66" s="41"/>
      <c r="OSX66" s="41"/>
      <c r="OSY66" s="41"/>
      <c r="OSZ66" s="41"/>
      <c r="OTA66" s="41"/>
      <c r="OTB66" s="41"/>
      <c r="OTC66" s="41"/>
      <c r="OTD66" s="41"/>
      <c r="OTE66" s="41"/>
      <c r="OTF66" s="41"/>
      <c r="OTG66" s="41"/>
      <c r="OTH66" s="41"/>
      <c r="OTI66" s="41"/>
      <c r="OTJ66" s="41"/>
      <c r="OTK66" s="41"/>
      <c r="OTL66" s="41"/>
      <c r="OTM66" s="41"/>
      <c r="OTN66" s="41"/>
      <c r="OTO66" s="41"/>
      <c r="OTP66" s="41"/>
      <c r="OTQ66" s="41"/>
      <c r="OTR66" s="41"/>
      <c r="OTS66" s="41"/>
      <c r="OTT66" s="41"/>
      <c r="OTU66" s="41"/>
      <c r="OTV66" s="41"/>
      <c r="OTW66" s="41"/>
      <c r="OTX66" s="41"/>
      <c r="OTY66" s="41"/>
      <c r="OTZ66" s="41"/>
      <c r="OUA66" s="41"/>
      <c r="OUB66" s="41"/>
      <c r="OUC66" s="41"/>
      <c r="OUD66" s="41"/>
      <c r="OUE66" s="41"/>
      <c r="OUF66" s="41"/>
      <c r="OUG66" s="41"/>
      <c r="OUH66" s="41"/>
      <c r="OUI66" s="41"/>
      <c r="OUJ66" s="41"/>
      <c r="OUK66" s="41"/>
      <c r="OUL66" s="41"/>
      <c r="OUM66" s="41"/>
      <c r="OUN66" s="41"/>
      <c r="OUO66" s="41"/>
      <c r="OUP66" s="41"/>
      <c r="OUQ66" s="41"/>
      <c r="OUR66" s="41"/>
      <c r="OUS66" s="41"/>
      <c r="OUT66" s="41"/>
      <c r="OUU66" s="41"/>
      <c r="OUV66" s="41"/>
      <c r="OUW66" s="41"/>
      <c r="OUX66" s="41"/>
      <c r="OUY66" s="41"/>
      <c r="OUZ66" s="41"/>
      <c r="OVA66" s="41"/>
      <c r="OVB66" s="41"/>
      <c r="OVC66" s="41"/>
      <c r="OVD66" s="41"/>
      <c r="OVE66" s="41"/>
      <c r="OVF66" s="41"/>
      <c r="OVG66" s="41"/>
      <c r="OVH66" s="41"/>
      <c r="OVI66" s="41"/>
      <c r="OVJ66" s="41"/>
      <c r="OVK66" s="41"/>
      <c r="OVL66" s="41"/>
      <c r="OVM66" s="41"/>
      <c r="OVN66" s="41"/>
      <c r="OVO66" s="41"/>
      <c r="OVP66" s="41"/>
      <c r="OVQ66" s="41"/>
      <c r="OVR66" s="41"/>
      <c r="OVS66" s="41"/>
      <c r="OVT66" s="41"/>
      <c r="OVU66" s="41"/>
      <c r="OVV66" s="41"/>
      <c r="OVW66" s="41"/>
      <c r="OVX66" s="41"/>
      <c r="OVY66" s="41"/>
      <c r="OVZ66" s="41"/>
      <c r="OWA66" s="41"/>
      <c r="OWB66" s="41"/>
      <c r="OWC66" s="41"/>
      <c r="OWD66" s="41"/>
      <c r="OWE66" s="41"/>
      <c r="OWF66" s="41"/>
      <c r="OWG66" s="41"/>
      <c r="OWH66" s="41"/>
      <c r="OWI66" s="41"/>
      <c r="OWJ66" s="41"/>
      <c r="OWK66" s="41"/>
      <c r="OWL66" s="41"/>
      <c r="OWM66" s="41"/>
      <c r="OWN66" s="41"/>
      <c r="OWO66" s="41"/>
      <c r="OWP66" s="41"/>
      <c r="OWQ66" s="41"/>
      <c r="OWR66" s="41"/>
      <c r="OWS66" s="41"/>
      <c r="OWT66" s="41"/>
      <c r="OWU66" s="41"/>
      <c r="OWV66" s="41"/>
      <c r="OWW66" s="41"/>
      <c r="OWX66" s="41"/>
      <c r="OWY66" s="41"/>
      <c r="OWZ66" s="41"/>
      <c r="OXA66" s="41"/>
      <c r="OXB66" s="41"/>
      <c r="OXC66" s="41"/>
      <c r="OXD66" s="41"/>
      <c r="OXE66" s="41"/>
      <c r="OXF66" s="41"/>
      <c r="OXG66" s="41"/>
      <c r="OXH66" s="41"/>
      <c r="OXI66" s="41"/>
      <c r="OXJ66" s="41"/>
      <c r="OXK66" s="41"/>
      <c r="OXL66" s="41"/>
      <c r="OXM66" s="41"/>
      <c r="OXN66" s="41"/>
      <c r="OXO66" s="41"/>
      <c r="OXP66" s="41"/>
      <c r="OXQ66" s="41"/>
      <c r="OXR66" s="41"/>
      <c r="OXS66" s="41"/>
      <c r="OXT66" s="41"/>
      <c r="OXU66" s="41"/>
      <c r="OXV66" s="41"/>
      <c r="OXW66" s="41"/>
      <c r="OXX66" s="41"/>
      <c r="OXY66" s="41"/>
      <c r="OXZ66" s="41"/>
      <c r="OYA66" s="41"/>
      <c r="OYB66" s="41"/>
      <c r="OYC66" s="41"/>
      <c r="OYD66" s="41"/>
      <c r="OYE66" s="41"/>
      <c r="OYF66" s="41"/>
      <c r="OYG66" s="41"/>
      <c r="OYH66" s="41"/>
      <c r="OYI66" s="41"/>
      <c r="OYJ66" s="41"/>
      <c r="OYK66" s="41"/>
      <c r="OYL66" s="41"/>
      <c r="OYM66" s="41"/>
      <c r="OYN66" s="41"/>
      <c r="OYO66" s="41"/>
      <c r="OYP66" s="41"/>
      <c r="OYQ66" s="41"/>
      <c r="OYR66" s="41"/>
      <c r="OYS66" s="41"/>
      <c r="OYT66" s="41"/>
      <c r="OYU66" s="41"/>
      <c r="OYV66" s="41"/>
      <c r="OYW66" s="41"/>
      <c r="OYX66" s="41"/>
      <c r="OYY66" s="41"/>
      <c r="OYZ66" s="41"/>
      <c r="OZA66" s="41"/>
      <c r="OZB66" s="41"/>
      <c r="OZC66" s="41"/>
      <c r="OZD66" s="41"/>
      <c r="OZE66" s="41"/>
      <c r="OZF66" s="41"/>
      <c r="OZG66" s="41"/>
      <c r="OZH66" s="41"/>
      <c r="OZI66" s="41"/>
      <c r="OZJ66" s="41"/>
      <c r="OZK66" s="41"/>
      <c r="OZL66" s="41"/>
      <c r="OZM66" s="41"/>
      <c r="OZN66" s="41"/>
      <c r="OZO66" s="41"/>
      <c r="OZP66" s="41"/>
      <c r="OZQ66" s="41"/>
      <c r="OZR66" s="41"/>
      <c r="OZS66" s="41"/>
      <c r="OZT66" s="41"/>
      <c r="OZU66" s="41"/>
      <c r="OZV66" s="41"/>
      <c r="OZW66" s="41"/>
      <c r="OZX66" s="41"/>
      <c r="OZY66" s="41"/>
      <c r="OZZ66" s="41"/>
      <c r="PAA66" s="41"/>
      <c r="PAB66" s="41"/>
      <c r="PAC66" s="41"/>
      <c r="PAD66" s="41"/>
      <c r="PAE66" s="41"/>
      <c r="PAF66" s="41"/>
      <c r="PAG66" s="41"/>
      <c r="PAH66" s="41"/>
      <c r="PAI66" s="41"/>
      <c r="PAJ66" s="41"/>
      <c r="PAK66" s="41"/>
      <c r="PAL66" s="41"/>
      <c r="PAM66" s="41"/>
      <c r="PAN66" s="41"/>
      <c r="PAO66" s="41"/>
      <c r="PAP66" s="41"/>
      <c r="PAQ66" s="41"/>
      <c r="PAR66" s="41"/>
      <c r="PAS66" s="41"/>
      <c r="PAT66" s="41"/>
      <c r="PAU66" s="41"/>
      <c r="PAV66" s="41"/>
      <c r="PAW66" s="41"/>
      <c r="PAX66" s="41"/>
      <c r="PAY66" s="41"/>
      <c r="PAZ66" s="41"/>
      <c r="PBA66" s="41"/>
      <c r="PBB66" s="41"/>
      <c r="PBC66" s="41"/>
      <c r="PBD66" s="41"/>
      <c r="PBE66" s="41"/>
      <c r="PBF66" s="41"/>
      <c r="PBG66" s="41"/>
      <c r="PBH66" s="41"/>
      <c r="PBI66" s="41"/>
      <c r="PBJ66" s="41"/>
      <c r="PBK66" s="41"/>
      <c r="PBL66" s="41"/>
      <c r="PBM66" s="41"/>
      <c r="PBN66" s="41"/>
      <c r="PBO66" s="41"/>
      <c r="PBP66" s="41"/>
      <c r="PBQ66" s="41"/>
      <c r="PBR66" s="41"/>
      <c r="PBS66" s="41"/>
      <c r="PBT66" s="41"/>
      <c r="PBU66" s="41"/>
      <c r="PBV66" s="41"/>
      <c r="PBW66" s="41"/>
      <c r="PBX66" s="41"/>
      <c r="PBY66" s="41"/>
      <c r="PBZ66" s="41"/>
      <c r="PCA66" s="41"/>
      <c r="PCB66" s="41"/>
      <c r="PCC66" s="41"/>
      <c r="PCD66" s="41"/>
      <c r="PCE66" s="41"/>
      <c r="PCF66" s="41"/>
      <c r="PCG66" s="41"/>
      <c r="PCH66" s="41"/>
      <c r="PCI66" s="41"/>
      <c r="PCJ66" s="41"/>
      <c r="PCK66" s="41"/>
      <c r="PCL66" s="41"/>
      <c r="PCM66" s="41"/>
      <c r="PCN66" s="41"/>
      <c r="PCO66" s="41"/>
      <c r="PCP66" s="41"/>
      <c r="PCQ66" s="41"/>
      <c r="PCR66" s="41"/>
      <c r="PCS66" s="41"/>
      <c r="PCT66" s="41"/>
      <c r="PCU66" s="41"/>
      <c r="PCV66" s="41"/>
      <c r="PCW66" s="41"/>
      <c r="PCX66" s="41"/>
      <c r="PCY66" s="41"/>
      <c r="PCZ66" s="41"/>
      <c r="PDA66" s="41"/>
      <c r="PDB66" s="41"/>
      <c r="PDC66" s="41"/>
      <c r="PDD66" s="41"/>
      <c r="PDE66" s="41"/>
      <c r="PDF66" s="41"/>
      <c r="PDG66" s="41"/>
      <c r="PDH66" s="41"/>
      <c r="PDI66" s="41"/>
      <c r="PDJ66" s="41"/>
      <c r="PDK66" s="41"/>
      <c r="PDL66" s="41"/>
      <c r="PDM66" s="41"/>
      <c r="PDN66" s="41"/>
      <c r="PDO66" s="41"/>
      <c r="PDP66" s="41"/>
      <c r="PDQ66" s="41"/>
      <c r="PDR66" s="41"/>
      <c r="PDS66" s="41"/>
      <c r="PDT66" s="41"/>
      <c r="PDU66" s="41"/>
      <c r="PDV66" s="41"/>
      <c r="PDW66" s="41"/>
      <c r="PDX66" s="41"/>
      <c r="PDY66" s="41"/>
      <c r="PDZ66" s="41"/>
      <c r="PEA66" s="41"/>
      <c r="PEB66" s="41"/>
      <c r="PEC66" s="41"/>
      <c r="PED66" s="41"/>
      <c r="PEE66" s="41"/>
      <c r="PEF66" s="41"/>
      <c r="PEG66" s="41"/>
      <c r="PEH66" s="41"/>
      <c r="PEI66" s="41"/>
      <c r="PEJ66" s="41"/>
      <c r="PEK66" s="41"/>
      <c r="PEL66" s="41"/>
      <c r="PEM66" s="41"/>
      <c r="PEN66" s="41"/>
      <c r="PEO66" s="41"/>
      <c r="PEP66" s="41"/>
      <c r="PEQ66" s="41"/>
      <c r="PER66" s="41"/>
      <c r="PES66" s="41"/>
      <c r="PET66" s="41"/>
      <c r="PEU66" s="41"/>
      <c r="PEV66" s="41"/>
      <c r="PEW66" s="41"/>
      <c r="PEX66" s="41"/>
      <c r="PEY66" s="41"/>
      <c r="PEZ66" s="41"/>
      <c r="PFA66" s="41"/>
      <c r="PFB66" s="41"/>
      <c r="PFC66" s="41"/>
      <c r="PFD66" s="41"/>
      <c r="PFE66" s="41"/>
      <c r="PFF66" s="41"/>
      <c r="PFG66" s="41"/>
      <c r="PFH66" s="41"/>
      <c r="PFI66" s="41"/>
      <c r="PFJ66" s="41"/>
      <c r="PFK66" s="41"/>
      <c r="PFL66" s="41"/>
      <c r="PFM66" s="41"/>
      <c r="PFN66" s="41"/>
      <c r="PFO66" s="41"/>
      <c r="PFP66" s="41"/>
      <c r="PFQ66" s="41"/>
      <c r="PFR66" s="41"/>
      <c r="PFS66" s="41"/>
      <c r="PFT66" s="41"/>
      <c r="PFU66" s="41"/>
      <c r="PFV66" s="41"/>
      <c r="PFW66" s="41"/>
      <c r="PFX66" s="41"/>
      <c r="PFY66" s="41"/>
      <c r="PFZ66" s="41"/>
      <c r="PGA66" s="41"/>
      <c r="PGB66" s="41"/>
      <c r="PGC66" s="41"/>
      <c r="PGD66" s="41"/>
      <c r="PGE66" s="41"/>
      <c r="PGF66" s="41"/>
      <c r="PGG66" s="41"/>
      <c r="PGH66" s="41"/>
      <c r="PGI66" s="41"/>
      <c r="PGJ66" s="41"/>
      <c r="PGK66" s="41"/>
      <c r="PGL66" s="41"/>
      <c r="PGM66" s="41"/>
      <c r="PGN66" s="41"/>
      <c r="PGO66" s="41"/>
      <c r="PGP66" s="41"/>
      <c r="PGQ66" s="41"/>
      <c r="PGR66" s="41"/>
      <c r="PGS66" s="41"/>
      <c r="PGT66" s="41"/>
      <c r="PGU66" s="41"/>
      <c r="PGV66" s="41"/>
      <c r="PGW66" s="41"/>
      <c r="PGX66" s="41"/>
      <c r="PGY66" s="41"/>
      <c r="PGZ66" s="41"/>
      <c r="PHA66" s="41"/>
      <c r="PHB66" s="41"/>
      <c r="PHC66" s="41"/>
      <c r="PHD66" s="41"/>
      <c r="PHE66" s="41"/>
      <c r="PHF66" s="41"/>
      <c r="PHG66" s="41"/>
      <c r="PHH66" s="41"/>
      <c r="PHI66" s="41"/>
      <c r="PHJ66" s="41"/>
      <c r="PHK66" s="41"/>
      <c r="PHL66" s="41"/>
      <c r="PHM66" s="41"/>
      <c r="PHN66" s="41"/>
      <c r="PHO66" s="41"/>
      <c r="PHP66" s="41"/>
      <c r="PHQ66" s="41"/>
      <c r="PHR66" s="41"/>
      <c r="PHS66" s="41"/>
      <c r="PHT66" s="41"/>
      <c r="PHU66" s="41"/>
      <c r="PHV66" s="41"/>
      <c r="PHW66" s="41"/>
      <c r="PHX66" s="41"/>
      <c r="PHY66" s="41"/>
      <c r="PHZ66" s="41"/>
      <c r="PIA66" s="41"/>
      <c r="PIB66" s="41"/>
      <c r="PIC66" s="41"/>
      <c r="PID66" s="41"/>
      <c r="PIE66" s="41"/>
      <c r="PIF66" s="41"/>
      <c r="PIG66" s="41"/>
      <c r="PIH66" s="41"/>
      <c r="PII66" s="41"/>
      <c r="PIJ66" s="41"/>
      <c r="PIK66" s="41"/>
      <c r="PIL66" s="41"/>
      <c r="PIM66" s="41"/>
      <c r="PIN66" s="41"/>
      <c r="PIO66" s="41"/>
      <c r="PIP66" s="41"/>
      <c r="PIQ66" s="41"/>
      <c r="PIR66" s="41"/>
      <c r="PIS66" s="41"/>
      <c r="PIT66" s="41"/>
      <c r="PIU66" s="41"/>
      <c r="PIV66" s="41"/>
      <c r="PIW66" s="41"/>
      <c r="PIX66" s="41"/>
      <c r="PIY66" s="41"/>
      <c r="PIZ66" s="41"/>
      <c r="PJA66" s="41"/>
      <c r="PJB66" s="41"/>
      <c r="PJC66" s="41"/>
      <c r="PJD66" s="41"/>
      <c r="PJE66" s="41"/>
      <c r="PJF66" s="41"/>
      <c r="PJG66" s="41"/>
      <c r="PJH66" s="41"/>
      <c r="PJI66" s="41"/>
      <c r="PJJ66" s="41"/>
      <c r="PJK66" s="41"/>
      <c r="PJL66" s="41"/>
      <c r="PJM66" s="41"/>
      <c r="PJN66" s="41"/>
      <c r="PJO66" s="41"/>
      <c r="PJP66" s="41"/>
      <c r="PJQ66" s="41"/>
      <c r="PJR66" s="41"/>
      <c r="PJS66" s="41"/>
      <c r="PJT66" s="41"/>
      <c r="PJU66" s="41"/>
      <c r="PJV66" s="41"/>
      <c r="PJW66" s="41"/>
      <c r="PJX66" s="41"/>
      <c r="PJY66" s="41"/>
      <c r="PJZ66" s="41"/>
      <c r="PKA66" s="41"/>
      <c r="PKB66" s="41"/>
      <c r="PKC66" s="41"/>
      <c r="PKD66" s="41"/>
      <c r="PKE66" s="41"/>
      <c r="PKF66" s="41"/>
      <c r="PKG66" s="41"/>
      <c r="PKH66" s="41"/>
      <c r="PKI66" s="41"/>
      <c r="PKJ66" s="41"/>
      <c r="PKK66" s="41"/>
      <c r="PKL66" s="41"/>
      <c r="PKM66" s="41"/>
      <c r="PKN66" s="41"/>
      <c r="PKO66" s="41"/>
      <c r="PKP66" s="41"/>
      <c r="PKQ66" s="41"/>
      <c r="PKR66" s="41"/>
      <c r="PKS66" s="41"/>
      <c r="PKT66" s="41"/>
      <c r="PKU66" s="41"/>
      <c r="PKV66" s="41"/>
      <c r="PKW66" s="41"/>
      <c r="PKX66" s="41"/>
      <c r="PKY66" s="41"/>
      <c r="PKZ66" s="41"/>
      <c r="PLA66" s="41"/>
      <c r="PLB66" s="41"/>
      <c r="PLC66" s="41"/>
      <c r="PLD66" s="41"/>
      <c r="PLE66" s="41"/>
      <c r="PLF66" s="41"/>
      <c r="PLG66" s="41"/>
      <c r="PLH66" s="41"/>
      <c r="PLI66" s="41"/>
      <c r="PLJ66" s="41"/>
      <c r="PLK66" s="41"/>
      <c r="PLL66" s="41"/>
      <c r="PLM66" s="41"/>
      <c r="PLN66" s="41"/>
      <c r="PLO66" s="41"/>
      <c r="PLP66" s="41"/>
      <c r="PLQ66" s="41"/>
      <c r="PLR66" s="41"/>
      <c r="PLS66" s="41"/>
      <c r="PLT66" s="41"/>
      <c r="PLU66" s="41"/>
      <c r="PLV66" s="41"/>
      <c r="PLW66" s="41"/>
      <c r="PLX66" s="41"/>
      <c r="PLY66" s="41"/>
      <c r="PLZ66" s="41"/>
      <c r="PMA66" s="41"/>
      <c r="PMB66" s="41"/>
      <c r="PMC66" s="41"/>
      <c r="PMD66" s="41"/>
      <c r="PME66" s="41"/>
      <c r="PMF66" s="41"/>
      <c r="PMG66" s="41"/>
      <c r="PMH66" s="41"/>
      <c r="PMI66" s="41"/>
      <c r="PMJ66" s="41"/>
      <c r="PMK66" s="41"/>
      <c r="PML66" s="41"/>
      <c r="PMM66" s="41"/>
      <c r="PMN66" s="41"/>
      <c r="PMO66" s="41"/>
      <c r="PMP66" s="41"/>
      <c r="PMQ66" s="41"/>
      <c r="PMR66" s="41"/>
      <c r="PMS66" s="41"/>
      <c r="PMT66" s="41"/>
      <c r="PMU66" s="41"/>
      <c r="PMV66" s="41"/>
      <c r="PMW66" s="41"/>
      <c r="PMX66" s="41"/>
      <c r="PMY66" s="41"/>
      <c r="PMZ66" s="41"/>
      <c r="PNA66" s="41"/>
      <c r="PNB66" s="41"/>
      <c r="PNC66" s="41"/>
      <c r="PND66" s="41"/>
      <c r="PNE66" s="41"/>
      <c r="PNF66" s="41"/>
      <c r="PNG66" s="41"/>
      <c r="PNH66" s="41"/>
      <c r="PNI66" s="41"/>
      <c r="PNJ66" s="41"/>
      <c r="PNK66" s="41"/>
      <c r="PNL66" s="41"/>
      <c r="PNM66" s="41"/>
      <c r="PNN66" s="41"/>
      <c r="PNO66" s="41"/>
      <c r="PNP66" s="41"/>
      <c r="PNQ66" s="41"/>
      <c r="PNR66" s="41"/>
      <c r="PNS66" s="41"/>
      <c r="PNT66" s="41"/>
      <c r="PNU66" s="41"/>
      <c r="PNV66" s="41"/>
      <c r="PNW66" s="41"/>
      <c r="PNX66" s="41"/>
      <c r="PNY66" s="41"/>
      <c r="PNZ66" s="41"/>
      <c r="POA66" s="41"/>
      <c r="POB66" s="41"/>
      <c r="POC66" s="41"/>
      <c r="POD66" s="41"/>
      <c r="POE66" s="41"/>
      <c r="POF66" s="41"/>
      <c r="POG66" s="41"/>
      <c r="POH66" s="41"/>
      <c r="POI66" s="41"/>
      <c r="POJ66" s="41"/>
      <c r="POK66" s="41"/>
      <c r="POL66" s="41"/>
      <c r="POM66" s="41"/>
      <c r="PON66" s="41"/>
      <c r="POO66" s="41"/>
      <c r="POP66" s="41"/>
      <c r="POQ66" s="41"/>
      <c r="POR66" s="41"/>
      <c r="POS66" s="41"/>
      <c r="POT66" s="41"/>
      <c r="POU66" s="41"/>
      <c r="POV66" s="41"/>
      <c r="POW66" s="41"/>
      <c r="POX66" s="41"/>
      <c r="POY66" s="41"/>
      <c r="POZ66" s="41"/>
      <c r="PPA66" s="41"/>
      <c r="PPB66" s="41"/>
      <c r="PPC66" s="41"/>
      <c r="PPD66" s="41"/>
      <c r="PPE66" s="41"/>
      <c r="PPF66" s="41"/>
      <c r="PPG66" s="41"/>
      <c r="PPH66" s="41"/>
      <c r="PPI66" s="41"/>
      <c r="PPJ66" s="41"/>
      <c r="PPK66" s="41"/>
      <c r="PPL66" s="41"/>
      <c r="PPM66" s="41"/>
      <c r="PPN66" s="41"/>
      <c r="PPO66" s="41"/>
      <c r="PPP66" s="41"/>
      <c r="PPQ66" s="41"/>
      <c r="PPR66" s="41"/>
      <c r="PPS66" s="41"/>
      <c r="PPT66" s="41"/>
      <c r="PPU66" s="41"/>
      <c r="PPV66" s="41"/>
      <c r="PPW66" s="41"/>
      <c r="PPX66" s="41"/>
      <c r="PPY66" s="41"/>
      <c r="PPZ66" s="41"/>
      <c r="PQA66" s="41"/>
      <c r="PQB66" s="41"/>
      <c r="PQC66" s="41"/>
      <c r="PQD66" s="41"/>
      <c r="PQE66" s="41"/>
      <c r="PQF66" s="41"/>
      <c r="PQG66" s="41"/>
      <c r="PQH66" s="41"/>
      <c r="PQI66" s="41"/>
      <c r="PQJ66" s="41"/>
      <c r="PQK66" s="41"/>
      <c r="PQL66" s="41"/>
      <c r="PQM66" s="41"/>
      <c r="PQN66" s="41"/>
      <c r="PQO66" s="41"/>
      <c r="PQP66" s="41"/>
      <c r="PQQ66" s="41"/>
      <c r="PQR66" s="41"/>
      <c r="PQS66" s="41"/>
      <c r="PQT66" s="41"/>
      <c r="PQU66" s="41"/>
      <c r="PQV66" s="41"/>
      <c r="PQW66" s="41"/>
      <c r="PQX66" s="41"/>
      <c r="PQY66" s="41"/>
      <c r="PQZ66" s="41"/>
      <c r="PRA66" s="41"/>
      <c r="PRB66" s="41"/>
      <c r="PRC66" s="41"/>
      <c r="PRD66" s="41"/>
      <c r="PRE66" s="41"/>
      <c r="PRF66" s="41"/>
      <c r="PRG66" s="41"/>
      <c r="PRH66" s="41"/>
      <c r="PRI66" s="41"/>
      <c r="PRJ66" s="41"/>
      <c r="PRK66" s="41"/>
      <c r="PRL66" s="41"/>
      <c r="PRM66" s="41"/>
      <c r="PRN66" s="41"/>
      <c r="PRO66" s="41"/>
      <c r="PRP66" s="41"/>
      <c r="PRQ66" s="41"/>
      <c r="PRR66" s="41"/>
      <c r="PRS66" s="41"/>
      <c r="PRT66" s="41"/>
      <c r="PRU66" s="41"/>
      <c r="PRV66" s="41"/>
      <c r="PRW66" s="41"/>
      <c r="PRX66" s="41"/>
      <c r="PRY66" s="41"/>
      <c r="PRZ66" s="41"/>
      <c r="PSA66" s="41"/>
      <c r="PSB66" s="41"/>
      <c r="PSC66" s="41"/>
      <c r="PSD66" s="41"/>
      <c r="PSE66" s="41"/>
      <c r="PSF66" s="41"/>
      <c r="PSG66" s="41"/>
      <c r="PSH66" s="41"/>
      <c r="PSI66" s="41"/>
      <c r="PSJ66" s="41"/>
      <c r="PSK66" s="41"/>
      <c r="PSL66" s="41"/>
      <c r="PSM66" s="41"/>
      <c r="PSN66" s="41"/>
      <c r="PSO66" s="41"/>
      <c r="PSP66" s="41"/>
      <c r="PSQ66" s="41"/>
      <c r="PSR66" s="41"/>
      <c r="PSS66" s="41"/>
      <c r="PST66" s="41"/>
      <c r="PSU66" s="41"/>
      <c r="PSV66" s="41"/>
      <c r="PSW66" s="41"/>
      <c r="PSX66" s="41"/>
      <c r="PSY66" s="41"/>
      <c r="PSZ66" s="41"/>
      <c r="PTA66" s="41"/>
      <c r="PTB66" s="41"/>
      <c r="PTC66" s="41"/>
      <c r="PTD66" s="41"/>
      <c r="PTE66" s="41"/>
      <c r="PTF66" s="41"/>
      <c r="PTG66" s="41"/>
      <c r="PTH66" s="41"/>
      <c r="PTI66" s="41"/>
      <c r="PTJ66" s="41"/>
      <c r="PTK66" s="41"/>
      <c r="PTL66" s="41"/>
      <c r="PTM66" s="41"/>
      <c r="PTN66" s="41"/>
      <c r="PTO66" s="41"/>
      <c r="PTP66" s="41"/>
      <c r="PTQ66" s="41"/>
      <c r="PTR66" s="41"/>
      <c r="PTS66" s="41"/>
      <c r="PTT66" s="41"/>
      <c r="PTU66" s="41"/>
      <c r="PTV66" s="41"/>
      <c r="PTW66" s="41"/>
      <c r="PTX66" s="41"/>
      <c r="PTY66" s="41"/>
      <c r="PTZ66" s="41"/>
      <c r="PUA66" s="41"/>
      <c r="PUB66" s="41"/>
      <c r="PUC66" s="41"/>
      <c r="PUD66" s="41"/>
      <c r="PUE66" s="41"/>
      <c r="PUF66" s="41"/>
      <c r="PUG66" s="41"/>
      <c r="PUH66" s="41"/>
      <c r="PUI66" s="41"/>
      <c r="PUJ66" s="41"/>
      <c r="PUK66" s="41"/>
      <c r="PUL66" s="41"/>
      <c r="PUM66" s="41"/>
      <c r="PUN66" s="41"/>
      <c r="PUO66" s="41"/>
      <c r="PUP66" s="41"/>
      <c r="PUQ66" s="41"/>
      <c r="PUR66" s="41"/>
      <c r="PUS66" s="41"/>
      <c r="PUT66" s="41"/>
      <c r="PUU66" s="41"/>
      <c r="PUV66" s="41"/>
      <c r="PUW66" s="41"/>
      <c r="PUX66" s="41"/>
      <c r="PUY66" s="41"/>
      <c r="PUZ66" s="41"/>
      <c r="PVA66" s="41"/>
      <c r="PVB66" s="41"/>
      <c r="PVC66" s="41"/>
      <c r="PVD66" s="41"/>
      <c r="PVE66" s="41"/>
      <c r="PVF66" s="41"/>
      <c r="PVG66" s="41"/>
      <c r="PVH66" s="41"/>
      <c r="PVI66" s="41"/>
      <c r="PVJ66" s="41"/>
      <c r="PVK66" s="41"/>
      <c r="PVL66" s="41"/>
      <c r="PVM66" s="41"/>
      <c r="PVN66" s="41"/>
      <c r="PVO66" s="41"/>
      <c r="PVP66" s="41"/>
      <c r="PVQ66" s="41"/>
      <c r="PVR66" s="41"/>
      <c r="PVS66" s="41"/>
      <c r="PVT66" s="41"/>
      <c r="PVU66" s="41"/>
      <c r="PVV66" s="41"/>
      <c r="PVW66" s="41"/>
      <c r="PVX66" s="41"/>
      <c r="PVY66" s="41"/>
      <c r="PVZ66" s="41"/>
      <c r="PWA66" s="41"/>
      <c r="PWB66" s="41"/>
      <c r="PWC66" s="41"/>
      <c r="PWD66" s="41"/>
      <c r="PWE66" s="41"/>
      <c r="PWF66" s="41"/>
      <c r="PWG66" s="41"/>
      <c r="PWH66" s="41"/>
      <c r="PWI66" s="41"/>
      <c r="PWJ66" s="41"/>
      <c r="PWK66" s="41"/>
      <c r="PWL66" s="41"/>
      <c r="PWM66" s="41"/>
      <c r="PWN66" s="41"/>
      <c r="PWO66" s="41"/>
      <c r="PWP66" s="41"/>
      <c r="PWQ66" s="41"/>
      <c r="PWR66" s="41"/>
      <c r="PWS66" s="41"/>
      <c r="PWT66" s="41"/>
      <c r="PWU66" s="41"/>
      <c r="PWV66" s="41"/>
      <c r="PWW66" s="41"/>
      <c r="PWX66" s="41"/>
      <c r="PWY66" s="41"/>
      <c r="PWZ66" s="41"/>
      <c r="PXA66" s="41"/>
      <c r="PXB66" s="41"/>
      <c r="PXC66" s="41"/>
      <c r="PXD66" s="41"/>
      <c r="PXE66" s="41"/>
      <c r="PXF66" s="41"/>
      <c r="PXG66" s="41"/>
      <c r="PXH66" s="41"/>
      <c r="PXI66" s="41"/>
      <c r="PXJ66" s="41"/>
      <c r="PXK66" s="41"/>
      <c r="PXL66" s="41"/>
      <c r="PXM66" s="41"/>
      <c r="PXN66" s="41"/>
      <c r="PXO66" s="41"/>
      <c r="PXP66" s="41"/>
      <c r="PXQ66" s="41"/>
      <c r="PXR66" s="41"/>
      <c r="PXS66" s="41"/>
      <c r="PXT66" s="41"/>
      <c r="PXU66" s="41"/>
      <c r="PXV66" s="41"/>
      <c r="PXW66" s="41"/>
      <c r="PXX66" s="41"/>
      <c r="PXY66" s="41"/>
      <c r="PXZ66" s="41"/>
      <c r="PYA66" s="41"/>
      <c r="PYB66" s="41"/>
      <c r="PYC66" s="41"/>
      <c r="PYD66" s="41"/>
      <c r="PYE66" s="41"/>
      <c r="PYF66" s="41"/>
      <c r="PYG66" s="41"/>
      <c r="PYH66" s="41"/>
      <c r="PYI66" s="41"/>
      <c r="PYJ66" s="41"/>
      <c r="PYK66" s="41"/>
      <c r="PYL66" s="41"/>
      <c r="PYM66" s="41"/>
      <c r="PYN66" s="41"/>
      <c r="PYO66" s="41"/>
      <c r="PYP66" s="41"/>
      <c r="PYQ66" s="41"/>
      <c r="PYR66" s="41"/>
      <c r="PYS66" s="41"/>
      <c r="PYT66" s="41"/>
      <c r="PYU66" s="41"/>
      <c r="PYV66" s="41"/>
      <c r="PYW66" s="41"/>
      <c r="PYX66" s="41"/>
      <c r="PYY66" s="41"/>
      <c r="PYZ66" s="41"/>
      <c r="PZA66" s="41"/>
      <c r="PZB66" s="41"/>
      <c r="PZC66" s="41"/>
      <c r="PZD66" s="41"/>
      <c r="PZE66" s="41"/>
      <c r="PZF66" s="41"/>
      <c r="PZG66" s="41"/>
      <c r="PZH66" s="41"/>
      <c r="PZI66" s="41"/>
      <c r="PZJ66" s="41"/>
      <c r="PZK66" s="41"/>
      <c r="PZL66" s="41"/>
      <c r="PZM66" s="41"/>
      <c r="PZN66" s="41"/>
      <c r="PZO66" s="41"/>
      <c r="PZP66" s="41"/>
      <c r="PZQ66" s="41"/>
      <c r="PZR66" s="41"/>
      <c r="PZS66" s="41"/>
      <c r="PZT66" s="41"/>
      <c r="PZU66" s="41"/>
      <c r="PZV66" s="41"/>
      <c r="PZW66" s="41"/>
      <c r="PZX66" s="41"/>
      <c r="PZY66" s="41"/>
      <c r="PZZ66" s="41"/>
      <c r="QAA66" s="41"/>
      <c r="QAB66" s="41"/>
      <c r="QAC66" s="41"/>
      <c r="QAD66" s="41"/>
      <c r="QAE66" s="41"/>
      <c r="QAF66" s="41"/>
      <c r="QAG66" s="41"/>
      <c r="QAH66" s="41"/>
      <c r="QAI66" s="41"/>
      <c r="QAJ66" s="41"/>
      <c r="QAK66" s="41"/>
      <c r="QAL66" s="41"/>
      <c r="QAM66" s="41"/>
      <c r="QAN66" s="41"/>
      <c r="QAO66" s="41"/>
      <c r="QAP66" s="41"/>
      <c r="QAQ66" s="41"/>
      <c r="QAR66" s="41"/>
      <c r="QAS66" s="41"/>
      <c r="QAT66" s="41"/>
      <c r="QAU66" s="41"/>
      <c r="QAV66" s="41"/>
      <c r="QAW66" s="41"/>
      <c r="QAX66" s="41"/>
      <c r="QAY66" s="41"/>
      <c r="QAZ66" s="41"/>
      <c r="QBA66" s="41"/>
      <c r="QBB66" s="41"/>
      <c r="QBC66" s="41"/>
      <c r="QBD66" s="41"/>
      <c r="QBE66" s="41"/>
      <c r="QBF66" s="41"/>
      <c r="QBG66" s="41"/>
      <c r="QBH66" s="41"/>
      <c r="QBI66" s="41"/>
      <c r="QBJ66" s="41"/>
      <c r="QBK66" s="41"/>
      <c r="QBL66" s="41"/>
      <c r="QBM66" s="41"/>
      <c r="QBN66" s="41"/>
      <c r="QBO66" s="41"/>
      <c r="QBP66" s="41"/>
      <c r="QBQ66" s="41"/>
      <c r="QBR66" s="41"/>
      <c r="QBS66" s="41"/>
      <c r="QBT66" s="41"/>
      <c r="QBU66" s="41"/>
      <c r="QBV66" s="41"/>
      <c r="QBW66" s="41"/>
      <c r="QBX66" s="41"/>
      <c r="QBY66" s="41"/>
      <c r="QBZ66" s="41"/>
      <c r="QCA66" s="41"/>
      <c r="QCB66" s="41"/>
      <c r="QCC66" s="41"/>
      <c r="QCD66" s="41"/>
      <c r="QCE66" s="41"/>
      <c r="QCF66" s="41"/>
      <c r="QCG66" s="41"/>
      <c r="QCH66" s="41"/>
      <c r="QCI66" s="41"/>
      <c r="QCJ66" s="41"/>
      <c r="QCK66" s="41"/>
      <c r="QCL66" s="41"/>
      <c r="QCM66" s="41"/>
      <c r="QCN66" s="41"/>
      <c r="QCO66" s="41"/>
      <c r="QCP66" s="41"/>
      <c r="QCQ66" s="41"/>
      <c r="QCR66" s="41"/>
      <c r="QCS66" s="41"/>
      <c r="QCT66" s="41"/>
      <c r="QCU66" s="41"/>
      <c r="QCV66" s="41"/>
      <c r="QCW66" s="41"/>
      <c r="QCX66" s="41"/>
      <c r="QCY66" s="41"/>
      <c r="QCZ66" s="41"/>
      <c r="QDA66" s="41"/>
      <c r="QDB66" s="41"/>
      <c r="QDC66" s="41"/>
      <c r="QDD66" s="41"/>
      <c r="QDE66" s="41"/>
      <c r="QDF66" s="41"/>
      <c r="QDG66" s="41"/>
      <c r="QDH66" s="41"/>
      <c r="QDI66" s="41"/>
      <c r="QDJ66" s="41"/>
      <c r="QDK66" s="41"/>
      <c r="QDL66" s="41"/>
      <c r="QDM66" s="41"/>
      <c r="QDN66" s="41"/>
      <c r="QDO66" s="41"/>
      <c r="QDP66" s="41"/>
      <c r="QDQ66" s="41"/>
      <c r="QDR66" s="41"/>
      <c r="QDS66" s="41"/>
      <c r="QDT66" s="41"/>
      <c r="QDU66" s="41"/>
      <c r="QDV66" s="41"/>
      <c r="QDW66" s="41"/>
      <c r="QDX66" s="41"/>
      <c r="QDY66" s="41"/>
      <c r="QDZ66" s="41"/>
      <c r="QEA66" s="41"/>
      <c r="QEB66" s="41"/>
      <c r="QEC66" s="41"/>
      <c r="QED66" s="41"/>
      <c r="QEE66" s="41"/>
      <c r="QEF66" s="41"/>
      <c r="QEG66" s="41"/>
      <c r="QEH66" s="41"/>
      <c r="QEI66" s="41"/>
      <c r="QEJ66" s="41"/>
      <c r="QEK66" s="41"/>
      <c r="QEL66" s="41"/>
      <c r="QEM66" s="41"/>
      <c r="QEN66" s="41"/>
      <c r="QEO66" s="41"/>
      <c r="QEP66" s="41"/>
      <c r="QEQ66" s="41"/>
      <c r="QER66" s="41"/>
      <c r="QES66" s="41"/>
      <c r="QET66" s="41"/>
      <c r="QEU66" s="41"/>
      <c r="QEV66" s="41"/>
      <c r="QEW66" s="41"/>
      <c r="QEX66" s="41"/>
      <c r="QEY66" s="41"/>
      <c r="QEZ66" s="41"/>
      <c r="QFA66" s="41"/>
      <c r="QFB66" s="41"/>
      <c r="QFC66" s="41"/>
      <c r="QFD66" s="41"/>
      <c r="QFE66" s="41"/>
      <c r="QFF66" s="41"/>
      <c r="QFG66" s="41"/>
      <c r="QFH66" s="41"/>
      <c r="QFI66" s="41"/>
      <c r="QFJ66" s="41"/>
      <c r="QFK66" s="41"/>
      <c r="QFL66" s="41"/>
      <c r="QFM66" s="41"/>
      <c r="QFN66" s="41"/>
      <c r="QFO66" s="41"/>
      <c r="QFP66" s="41"/>
      <c r="QFQ66" s="41"/>
      <c r="QFR66" s="41"/>
      <c r="QFS66" s="41"/>
      <c r="QFT66" s="41"/>
      <c r="QFU66" s="41"/>
      <c r="QFV66" s="41"/>
      <c r="QFW66" s="41"/>
      <c r="QFX66" s="41"/>
      <c r="QFY66" s="41"/>
      <c r="QFZ66" s="41"/>
      <c r="QGA66" s="41"/>
      <c r="QGB66" s="41"/>
      <c r="QGC66" s="41"/>
      <c r="QGD66" s="41"/>
      <c r="QGE66" s="41"/>
      <c r="QGF66" s="41"/>
      <c r="QGG66" s="41"/>
      <c r="QGH66" s="41"/>
      <c r="QGI66" s="41"/>
      <c r="QGJ66" s="41"/>
      <c r="QGK66" s="41"/>
      <c r="QGL66" s="41"/>
      <c r="QGM66" s="41"/>
      <c r="QGN66" s="41"/>
      <c r="QGO66" s="41"/>
      <c r="QGP66" s="41"/>
      <c r="QGQ66" s="41"/>
      <c r="QGR66" s="41"/>
      <c r="QGS66" s="41"/>
      <c r="QGT66" s="41"/>
      <c r="QGU66" s="41"/>
      <c r="QGV66" s="41"/>
      <c r="QGW66" s="41"/>
      <c r="QGX66" s="41"/>
      <c r="QGY66" s="41"/>
      <c r="QGZ66" s="41"/>
      <c r="QHA66" s="41"/>
      <c r="QHB66" s="41"/>
      <c r="QHC66" s="41"/>
      <c r="QHD66" s="41"/>
      <c r="QHE66" s="41"/>
      <c r="QHF66" s="41"/>
      <c r="QHG66" s="41"/>
      <c r="QHH66" s="41"/>
      <c r="QHI66" s="41"/>
      <c r="QHJ66" s="41"/>
      <c r="QHK66" s="41"/>
      <c r="QHL66" s="41"/>
      <c r="QHM66" s="41"/>
      <c r="QHN66" s="41"/>
      <c r="QHO66" s="41"/>
      <c r="QHP66" s="41"/>
      <c r="QHQ66" s="41"/>
      <c r="QHR66" s="41"/>
      <c r="QHS66" s="41"/>
      <c r="QHT66" s="41"/>
      <c r="QHU66" s="41"/>
      <c r="QHV66" s="41"/>
      <c r="QHW66" s="41"/>
      <c r="QHX66" s="41"/>
      <c r="QHY66" s="41"/>
      <c r="QHZ66" s="41"/>
      <c r="QIA66" s="41"/>
      <c r="QIB66" s="41"/>
      <c r="QIC66" s="41"/>
      <c r="QID66" s="41"/>
      <c r="QIE66" s="41"/>
      <c r="QIF66" s="41"/>
      <c r="QIG66" s="41"/>
      <c r="QIH66" s="41"/>
      <c r="QII66" s="41"/>
      <c r="QIJ66" s="41"/>
      <c r="QIK66" s="41"/>
      <c r="QIL66" s="41"/>
      <c r="QIM66" s="41"/>
      <c r="QIN66" s="41"/>
      <c r="QIO66" s="41"/>
      <c r="QIP66" s="41"/>
      <c r="QIQ66" s="41"/>
      <c r="QIR66" s="41"/>
      <c r="QIS66" s="41"/>
      <c r="QIT66" s="41"/>
      <c r="QIU66" s="41"/>
      <c r="QIV66" s="41"/>
      <c r="QIW66" s="41"/>
      <c r="QIX66" s="41"/>
      <c r="QIY66" s="41"/>
      <c r="QIZ66" s="41"/>
      <c r="QJA66" s="41"/>
      <c r="QJB66" s="41"/>
      <c r="QJC66" s="41"/>
      <c r="QJD66" s="41"/>
      <c r="QJE66" s="41"/>
      <c r="QJF66" s="41"/>
      <c r="QJG66" s="41"/>
      <c r="QJH66" s="41"/>
      <c r="QJI66" s="41"/>
      <c r="QJJ66" s="41"/>
      <c r="QJK66" s="41"/>
      <c r="QJL66" s="41"/>
      <c r="QJM66" s="41"/>
      <c r="QJN66" s="41"/>
      <c r="QJO66" s="41"/>
      <c r="QJP66" s="41"/>
      <c r="QJQ66" s="41"/>
      <c r="QJR66" s="41"/>
      <c r="QJS66" s="41"/>
      <c r="QJT66" s="41"/>
      <c r="QJU66" s="41"/>
      <c r="QJV66" s="41"/>
      <c r="QJW66" s="41"/>
      <c r="QJX66" s="41"/>
      <c r="QJY66" s="41"/>
      <c r="QJZ66" s="41"/>
      <c r="QKA66" s="41"/>
      <c r="QKB66" s="41"/>
      <c r="QKC66" s="41"/>
      <c r="QKD66" s="41"/>
      <c r="QKE66" s="41"/>
      <c r="QKF66" s="41"/>
      <c r="QKG66" s="41"/>
      <c r="QKH66" s="41"/>
      <c r="QKI66" s="41"/>
      <c r="QKJ66" s="41"/>
      <c r="QKK66" s="41"/>
      <c r="QKL66" s="41"/>
      <c r="QKM66" s="41"/>
      <c r="QKN66" s="41"/>
      <c r="QKO66" s="41"/>
      <c r="QKP66" s="41"/>
      <c r="QKQ66" s="41"/>
      <c r="QKR66" s="41"/>
      <c r="QKS66" s="41"/>
      <c r="QKT66" s="41"/>
      <c r="QKU66" s="41"/>
      <c r="QKV66" s="41"/>
      <c r="QKW66" s="41"/>
      <c r="QKX66" s="41"/>
      <c r="QKY66" s="41"/>
      <c r="QKZ66" s="41"/>
      <c r="QLA66" s="41"/>
      <c r="QLB66" s="41"/>
      <c r="QLC66" s="41"/>
      <c r="QLD66" s="41"/>
      <c r="QLE66" s="41"/>
      <c r="QLF66" s="41"/>
      <c r="QLG66" s="41"/>
      <c r="QLH66" s="41"/>
      <c r="QLI66" s="41"/>
      <c r="QLJ66" s="41"/>
      <c r="QLK66" s="41"/>
      <c r="QLL66" s="41"/>
      <c r="QLM66" s="41"/>
      <c r="QLN66" s="41"/>
      <c r="QLO66" s="41"/>
      <c r="QLP66" s="41"/>
      <c r="QLQ66" s="41"/>
      <c r="QLR66" s="41"/>
      <c r="QLS66" s="41"/>
      <c r="QLT66" s="41"/>
      <c r="QLU66" s="41"/>
      <c r="QLV66" s="41"/>
      <c r="QLW66" s="41"/>
      <c r="QLX66" s="41"/>
      <c r="QLY66" s="41"/>
      <c r="QLZ66" s="41"/>
      <c r="QMA66" s="41"/>
      <c r="QMB66" s="41"/>
      <c r="QMC66" s="41"/>
      <c r="QMD66" s="41"/>
      <c r="QME66" s="41"/>
      <c r="QMF66" s="41"/>
      <c r="QMG66" s="41"/>
      <c r="QMH66" s="41"/>
      <c r="QMI66" s="41"/>
      <c r="QMJ66" s="41"/>
      <c r="QMK66" s="41"/>
      <c r="QML66" s="41"/>
      <c r="QMM66" s="41"/>
      <c r="QMN66" s="41"/>
      <c r="QMO66" s="41"/>
      <c r="QMP66" s="41"/>
      <c r="QMQ66" s="41"/>
      <c r="QMR66" s="41"/>
      <c r="QMS66" s="41"/>
      <c r="QMT66" s="41"/>
      <c r="QMU66" s="41"/>
      <c r="QMV66" s="41"/>
      <c r="QMW66" s="41"/>
      <c r="QMX66" s="41"/>
      <c r="QMY66" s="41"/>
      <c r="QMZ66" s="41"/>
      <c r="QNA66" s="41"/>
      <c r="QNB66" s="41"/>
      <c r="QNC66" s="41"/>
      <c r="QND66" s="41"/>
      <c r="QNE66" s="41"/>
      <c r="QNF66" s="41"/>
      <c r="QNG66" s="41"/>
      <c r="QNH66" s="41"/>
      <c r="QNI66" s="41"/>
      <c r="QNJ66" s="41"/>
      <c r="QNK66" s="41"/>
      <c r="QNL66" s="41"/>
      <c r="QNM66" s="41"/>
      <c r="QNN66" s="41"/>
      <c r="QNO66" s="41"/>
      <c r="QNP66" s="41"/>
      <c r="QNQ66" s="41"/>
      <c r="QNR66" s="41"/>
      <c r="QNS66" s="41"/>
      <c r="QNT66" s="41"/>
      <c r="QNU66" s="41"/>
      <c r="QNV66" s="41"/>
      <c r="QNW66" s="41"/>
      <c r="QNX66" s="41"/>
      <c r="QNY66" s="41"/>
      <c r="QNZ66" s="41"/>
      <c r="QOA66" s="41"/>
      <c r="QOB66" s="41"/>
      <c r="QOC66" s="41"/>
      <c r="QOD66" s="41"/>
      <c r="QOE66" s="41"/>
      <c r="QOF66" s="41"/>
      <c r="QOG66" s="41"/>
      <c r="QOH66" s="41"/>
      <c r="QOI66" s="41"/>
      <c r="QOJ66" s="41"/>
      <c r="QOK66" s="41"/>
      <c r="QOL66" s="41"/>
      <c r="QOM66" s="41"/>
      <c r="QON66" s="41"/>
      <c r="QOO66" s="41"/>
      <c r="QOP66" s="41"/>
      <c r="QOQ66" s="41"/>
      <c r="QOR66" s="41"/>
      <c r="QOS66" s="41"/>
      <c r="QOT66" s="41"/>
      <c r="QOU66" s="41"/>
      <c r="QOV66" s="41"/>
      <c r="QOW66" s="41"/>
      <c r="QOX66" s="41"/>
      <c r="QOY66" s="41"/>
      <c r="QOZ66" s="41"/>
      <c r="QPA66" s="41"/>
      <c r="QPB66" s="41"/>
      <c r="QPC66" s="41"/>
      <c r="QPD66" s="41"/>
      <c r="QPE66" s="41"/>
      <c r="QPF66" s="41"/>
      <c r="QPG66" s="41"/>
      <c r="QPH66" s="41"/>
      <c r="QPI66" s="41"/>
      <c r="QPJ66" s="41"/>
      <c r="QPK66" s="41"/>
      <c r="QPL66" s="41"/>
      <c r="QPM66" s="41"/>
      <c r="QPN66" s="41"/>
      <c r="QPO66" s="41"/>
      <c r="QPP66" s="41"/>
      <c r="QPQ66" s="41"/>
      <c r="QPR66" s="41"/>
      <c r="QPS66" s="41"/>
      <c r="QPT66" s="41"/>
      <c r="QPU66" s="41"/>
      <c r="QPV66" s="41"/>
      <c r="QPW66" s="41"/>
      <c r="QPX66" s="41"/>
      <c r="QPY66" s="41"/>
      <c r="QPZ66" s="41"/>
      <c r="QQA66" s="41"/>
      <c r="QQB66" s="41"/>
      <c r="QQC66" s="41"/>
      <c r="QQD66" s="41"/>
      <c r="QQE66" s="41"/>
      <c r="QQF66" s="41"/>
      <c r="QQG66" s="41"/>
      <c r="QQH66" s="41"/>
      <c r="QQI66" s="41"/>
      <c r="QQJ66" s="41"/>
      <c r="QQK66" s="41"/>
      <c r="QQL66" s="41"/>
      <c r="QQM66" s="41"/>
      <c r="QQN66" s="41"/>
      <c r="QQO66" s="41"/>
      <c r="QQP66" s="41"/>
      <c r="QQQ66" s="41"/>
      <c r="QQR66" s="41"/>
      <c r="QQS66" s="41"/>
      <c r="QQT66" s="41"/>
      <c r="QQU66" s="41"/>
      <c r="QQV66" s="41"/>
      <c r="QQW66" s="41"/>
      <c r="QQX66" s="41"/>
      <c r="QQY66" s="41"/>
      <c r="QQZ66" s="41"/>
      <c r="QRA66" s="41"/>
      <c r="QRB66" s="41"/>
      <c r="QRC66" s="41"/>
      <c r="QRD66" s="41"/>
      <c r="QRE66" s="41"/>
      <c r="QRF66" s="41"/>
      <c r="QRG66" s="41"/>
      <c r="QRH66" s="41"/>
      <c r="QRI66" s="41"/>
      <c r="QRJ66" s="41"/>
      <c r="QRK66" s="41"/>
      <c r="QRL66" s="41"/>
      <c r="QRM66" s="41"/>
      <c r="QRN66" s="41"/>
      <c r="QRO66" s="41"/>
      <c r="QRP66" s="41"/>
      <c r="QRQ66" s="41"/>
      <c r="QRR66" s="41"/>
      <c r="QRS66" s="41"/>
      <c r="QRT66" s="41"/>
      <c r="QRU66" s="41"/>
      <c r="QRV66" s="41"/>
      <c r="QRW66" s="41"/>
      <c r="QRX66" s="41"/>
      <c r="QRY66" s="41"/>
      <c r="QRZ66" s="41"/>
      <c r="QSA66" s="41"/>
      <c r="QSB66" s="41"/>
      <c r="QSC66" s="41"/>
      <c r="QSD66" s="41"/>
      <c r="QSE66" s="41"/>
      <c r="QSF66" s="41"/>
      <c r="QSG66" s="41"/>
      <c r="QSH66" s="41"/>
      <c r="QSI66" s="41"/>
      <c r="QSJ66" s="41"/>
      <c r="QSK66" s="41"/>
      <c r="QSL66" s="41"/>
      <c r="QSM66" s="41"/>
      <c r="QSN66" s="41"/>
      <c r="QSO66" s="41"/>
      <c r="QSP66" s="41"/>
      <c r="QSQ66" s="41"/>
      <c r="QSR66" s="41"/>
      <c r="QSS66" s="41"/>
      <c r="QST66" s="41"/>
      <c r="QSU66" s="41"/>
      <c r="QSV66" s="41"/>
      <c r="QSW66" s="41"/>
      <c r="QSX66" s="41"/>
      <c r="QSY66" s="41"/>
      <c r="QSZ66" s="41"/>
      <c r="QTA66" s="41"/>
      <c r="QTB66" s="41"/>
      <c r="QTC66" s="41"/>
      <c r="QTD66" s="41"/>
      <c r="QTE66" s="41"/>
      <c r="QTF66" s="41"/>
      <c r="QTG66" s="41"/>
      <c r="QTH66" s="41"/>
      <c r="QTI66" s="41"/>
      <c r="QTJ66" s="41"/>
      <c r="QTK66" s="41"/>
      <c r="QTL66" s="41"/>
      <c r="QTM66" s="41"/>
      <c r="QTN66" s="41"/>
      <c r="QTO66" s="41"/>
      <c r="QTP66" s="41"/>
      <c r="QTQ66" s="41"/>
      <c r="QTR66" s="41"/>
      <c r="QTS66" s="41"/>
      <c r="QTT66" s="41"/>
      <c r="QTU66" s="41"/>
      <c r="QTV66" s="41"/>
      <c r="QTW66" s="41"/>
      <c r="QTX66" s="41"/>
      <c r="QTY66" s="41"/>
      <c r="QTZ66" s="41"/>
      <c r="QUA66" s="41"/>
      <c r="QUB66" s="41"/>
      <c r="QUC66" s="41"/>
      <c r="QUD66" s="41"/>
      <c r="QUE66" s="41"/>
      <c r="QUF66" s="41"/>
      <c r="QUG66" s="41"/>
      <c r="QUH66" s="41"/>
      <c r="QUI66" s="41"/>
      <c r="QUJ66" s="41"/>
      <c r="QUK66" s="41"/>
      <c r="QUL66" s="41"/>
      <c r="QUM66" s="41"/>
      <c r="QUN66" s="41"/>
      <c r="QUO66" s="41"/>
      <c r="QUP66" s="41"/>
      <c r="QUQ66" s="41"/>
      <c r="QUR66" s="41"/>
      <c r="QUS66" s="41"/>
      <c r="QUT66" s="41"/>
      <c r="QUU66" s="41"/>
      <c r="QUV66" s="41"/>
      <c r="QUW66" s="41"/>
      <c r="QUX66" s="41"/>
      <c r="QUY66" s="41"/>
      <c r="QUZ66" s="41"/>
      <c r="QVA66" s="41"/>
      <c r="QVB66" s="41"/>
      <c r="QVC66" s="41"/>
      <c r="QVD66" s="41"/>
      <c r="QVE66" s="41"/>
      <c r="QVF66" s="41"/>
      <c r="QVG66" s="41"/>
      <c r="QVH66" s="41"/>
      <c r="QVI66" s="41"/>
      <c r="QVJ66" s="41"/>
      <c r="QVK66" s="41"/>
      <c r="QVL66" s="41"/>
      <c r="QVM66" s="41"/>
      <c r="QVN66" s="41"/>
      <c r="QVO66" s="41"/>
      <c r="QVP66" s="41"/>
      <c r="QVQ66" s="41"/>
      <c r="QVR66" s="41"/>
      <c r="QVS66" s="41"/>
      <c r="QVT66" s="41"/>
      <c r="QVU66" s="41"/>
      <c r="QVV66" s="41"/>
      <c r="QVW66" s="41"/>
      <c r="QVX66" s="41"/>
      <c r="QVY66" s="41"/>
      <c r="QVZ66" s="41"/>
      <c r="QWA66" s="41"/>
      <c r="QWB66" s="41"/>
      <c r="QWC66" s="41"/>
      <c r="QWD66" s="41"/>
      <c r="QWE66" s="41"/>
      <c r="QWF66" s="41"/>
      <c r="QWG66" s="41"/>
      <c r="QWH66" s="41"/>
      <c r="QWI66" s="41"/>
      <c r="QWJ66" s="41"/>
      <c r="QWK66" s="41"/>
      <c r="QWL66" s="41"/>
      <c r="QWM66" s="41"/>
      <c r="QWN66" s="41"/>
      <c r="QWO66" s="41"/>
      <c r="QWP66" s="41"/>
      <c r="QWQ66" s="41"/>
      <c r="QWR66" s="41"/>
      <c r="QWS66" s="41"/>
      <c r="QWT66" s="41"/>
      <c r="QWU66" s="41"/>
      <c r="QWV66" s="41"/>
      <c r="QWW66" s="41"/>
      <c r="QWX66" s="41"/>
      <c r="QWY66" s="41"/>
      <c r="QWZ66" s="41"/>
      <c r="QXA66" s="41"/>
      <c r="QXB66" s="41"/>
      <c r="QXC66" s="41"/>
      <c r="QXD66" s="41"/>
      <c r="QXE66" s="41"/>
      <c r="QXF66" s="41"/>
      <c r="QXG66" s="41"/>
      <c r="QXH66" s="41"/>
      <c r="QXI66" s="41"/>
      <c r="QXJ66" s="41"/>
      <c r="QXK66" s="41"/>
      <c r="QXL66" s="41"/>
      <c r="QXM66" s="41"/>
      <c r="QXN66" s="41"/>
      <c r="QXO66" s="41"/>
      <c r="QXP66" s="41"/>
      <c r="QXQ66" s="41"/>
      <c r="QXR66" s="41"/>
      <c r="QXS66" s="41"/>
      <c r="QXT66" s="41"/>
      <c r="QXU66" s="41"/>
      <c r="QXV66" s="41"/>
      <c r="QXW66" s="41"/>
      <c r="QXX66" s="41"/>
      <c r="QXY66" s="41"/>
      <c r="QXZ66" s="41"/>
      <c r="QYA66" s="41"/>
      <c r="QYB66" s="41"/>
      <c r="QYC66" s="41"/>
      <c r="QYD66" s="41"/>
      <c r="QYE66" s="41"/>
      <c r="QYF66" s="41"/>
      <c r="QYG66" s="41"/>
      <c r="QYH66" s="41"/>
      <c r="QYI66" s="41"/>
      <c r="QYJ66" s="41"/>
      <c r="QYK66" s="41"/>
      <c r="QYL66" s="41"/>
      <c r="QYM66" s="41"/>
      <c r="QYN66" s="41"/>
      <c r="QYO66" s="41"/>
      <c r="QYP66" s="41"/>
      <c r="QYQ66" s="41"/>
      <c r="QYR66" s="41"/>
      <c r="QYS66" s="41"/>
      <c r="QYT66" s="41"/>
      <c r="QYU66" s="41"/>
      <c r="QYV66" s="41"/>
      <c r="QYW66" s="41"/>
      <c r="QYX66" s="41"/>
      <c r="QYY66" s="41"/>
      <c r="QYZ66" s="41"/>
      <c r="QZA66" s="41"/>
      <c r="QZB66" s="41"/>
      <c r="QZC66" s="41"/>
      <c r="QZD66" s="41"/>
      <c r="QZE66" s="41"/>
      <c r="QZF66" s="41"/>
      <c r="QZG66" s="41"/>
      <c r="QZH66" s="41"/>
      <c r="QZI66" s="41"/>
      <c r="QZJ66" s="41"/>
      <c r="QZK66" s="41"/>
      <c r="QZL66" s="41"/>
      <c r="QZM66" s="41"/>
      <c r="QZN66" s="41"/>
      <c r="QZO66" s="41"/>
      <c r="QZP66" s="41"/>
      <c r="QZQ66" s="41"/>
      <c r="QZR66" s="41"/>
      <c r="QZS66" s="41"/>
      <c r="QZT66" s="41"/>
      <c r="QZU66" s="41"/>
      <c r="QZV66" s="41"/>
      <c r="QZW66" s="41"/>
      <c r="QZX66" s="41"/>
      <c r="QZY66" s="41"/>
      <c r="QZZ66" s="41"/>
      <c r="RAA66" s="41"/>
      <c r="RAB66" s="41"/>
      <c r="RAC66" s="41"/>
      <c r="RAD66" s="41"/>
      <c r="RAE66" s="41"/>
      <c r="RAF66" s="41"/>
      <c r="RAG66" s="41"/>
      <c r="RAH66" s="41"/>
      <c r="RAI66" s="41"/>
      <c r="RAJ66" s="41"/>
      <c r="RAK66" s="41"/>
      <c r="RAL66" s="41"/>
      <c r="RAM66" s="41"/>
      <c r="RAN66" s="41"/>
      <c r="RAO66" s="41"/>
      <c r="RAP66" s="41"/>
      <c r="RAQ66" s="41"/>
      <c r="RAR66" s="41"/>
      <c r="RAS66" s="41"/>
      <c r="RAT66" s="41"/>
      <c r="RAU66" s="41"/>
      <c r="RAV66" s="41"/>
      <c r="RAW66" s="41"/>
      <c r="RAX66" s="41"/>
      <c r="RAY66" s="41"/>
      <c r="RAZ66" s="41"/>
      <c r="RBA66" s="41"/>
      <c r="RBB66" s="41"/>
      <c r="RBC66" s="41"/>
      <c r="RBD66" s="41"/>
      <c r="RBE66" s="41"/>
      <c r="RBF66" s="41"/>
      <c r="RBG66" s="41"/>
      <c r="RBH66" s="41"/>
      <c r="RBI66" s="41"/>
      <c r="RBJ66" s="41"/>
      <c r="RBK66" s="41"/>
      <c r="RBL66" s="41"/>
      <c r="RBM66" s="41"/>
      <c r="RBN66" s="41"/>
      <c r="RBO66" s="41"/>
      <c r="RBP66" s="41"/>
      <c r="RBQ66" s="41"/>
      <c r="RBR66" s="41"/>
      <c r="RBS66" s="41"/>
      <c r="RBT66" s="41"/>
      <c r="RBU66" s="41"/>
      <c r="RBV66" s="41"/>
      <c r="RBW66" s="41"/>
      <c r="RBX66" s="41"/>
      <c r="RBY66" s="41"/>
      <c r="RBZ66" s="41"/>
      <c r="RCA66" s="41"/>
      <c r="RCB66" s="41"/>
      <c r="RCC66" s="41"/>
      <c r="RCD66" s="41"/>
      <c r="RCE66" s="41"/>
      <c r="RCF66" s="41"/>
      <c r="RCG66" s="41"/>
      <c r="RCH66" s="41"/>
      <c r="RCI66" s="41"/>
      <c r="RCJ66" s="41"/>
      <c r="RCK66" s="41"/>
      <c r="RCL66" s="41"/>
      <c r="RCM66" s="41"/>
      <c r="RCN66" s="41"/>
      <c r="RCO66" s="41"/>
      <c r="RCP66" s="41"/>
      <c r="RCQ66" s="41"/>
      <c r="RCR66" s="41"/>
      <c r="RCS66" s="41"/>
      <c r="RCT66" s="41"/>
      <c r="RCU66" s="41"/>
      <c r="RCV66" s="41"/>
      <c r="RCW66" s="41"/>
      <c r="RCX66" s="41"/>
      <c r="RCY66" s="41"/>
      <c r="RCZ66" s="41"/>
      <c r="RDA66" s="41"/>
      <c r="RDB66" s="41"/>
      <c r="RDC66" s="41"/>
      <c r="RDD66" s="41"/>
      <c r="RDE66" s="41"/>
      <c r="RDF66" s="41"/>
      <c r="RDG66" s="41"/>
      <c r="RDH66" s="41"/>
      <c r="RDI66" s="41"/>
      <c r="RDJ66" s="41"/>
      <c r="RDK66" s="41"/>
      <c r="RDL66" s="41"/>
      <c r="RDM66" s="41"/>
      <c r="RDN66" s="41"/>
      <c r="RDO66" s="41"/>
      <c r="RDP66" s="41"/>
      <c r="RDQ66" s="41"/>
      <c r="RDR66" s="41"/>
      <c r="RDS66" s="41"/>
      <c r="RDT66" s="41"/>
      <c r="RDU66" s="41"/>
      <c r="RDV66" s="41"/>
      <c r="RDW66" s="41"/>
      <c r="RDX66" s="41"/>
      <c r="RDY66" s="41"/>
      <c r="RDZ66" s="41"/>
      <c r="REA66" s="41"/>
      <c r="REB66" s="41"/>
      <c r="REC66" s="41"/>
      <c r="RED66" s="41"/>
      <c r="REE66" s="41"/>
      <c r="REF66" s="41"/>
      <c r="REG66" s="41"/>
      <c r="REH66" s="41"/>
      <c r="REI66" s="41"/>
      <c r="REJ66" s="41"/>
      <c r="REK66" s="41"/>
      <c r="REL66" s="41"/>
      <c r="REM66" s="41"/>
      <c r="REN66" s="41"/>
      <c r="REO66" s="41"/>
      <c r="REP66" s="41"/>
      <c r="REQ66" s="41"/>
      <c r="RER66" s="41"/>
      <c r="RES66" s="41"/>
      <c r="RET66" s="41"/>
      <c r="REU66" s="41"/>
      <c r="REV66" s="41"/>
      <c r="REW66" s="41"/>
      <c r="REX66" s="41"/>
      <c r="REY66" s="41"/>
      <c r="REZ66" s="41"/>
      <c r="RFA66" s="41"/>
      <c r="RFB66" s="41"/>
      <c r="RFC66" s="41"/>
      <c r="RFD66" s="41"/>
      <c r="RFE66" s="41"/>
      <c r="RFF66" s="41"/>
      <c r="RFG66" s="41"/>
      <c r="RFH66" s="41"/>
      <c r="RFI66" s="41"/>
      <c r="RFJ66" s="41"/>
      <c r="RFK66" s="41"/>
      <c r="RFL66" s="41"/>
      <c r="RFM66" s="41"/>
      <c r="RFN66" s="41"/>
      <c r="RFO66" s="41"/>
      <c r="RFP66" s="41"/>
      <c r="RFQ66" s="41"/>
      <c r="RFR66" s="41"/>
      <c r="RFS66" s="41"/>
      <c r="RFT66" s="41"/>
      <c r="RFU66" s="41"/>
      <c r="RFV66" s="41"/>
      <c r="RFW66" s="41"/>
      <c r="RFX66" s="41"/>
      <c r="RFY66" s="41"/>
      <c r="RFZ66" s="41"/>
      <c r="RGA66" s="41"/>
      <c r="RGB66" s="41"/>
      <c r="RGC66" s="41"/>
      <c r="RGD66" s="41"/>
      <c r="RGE66" s="41"/>
      <c r="RGF66" s="41"/>
      <c r="RGG66" s="41"/>
      <c r="RGH66" s="41"/>
      <c r="RGI66" s="41"/>
      <c r="RGJ66" s="41"/>
      <c r="RGK66" s="41"/>
      <c r="RGL66" s="41"/>
      <c r="RGM66" s="41"/>
      <c r="RGN66" s="41"/>
      <c r="RGO66" s="41"/>
      <c r="RGP66" s="41"/>
      <c r="RGQ66" s="41"/>
      <c r="RGR66" s="41"/>
      <c r="RGS66" s="41"/>
      <c r="RGT66" s="41"/>
      <c r="RGU66" s="41"/>
      <c r="RGV66" s="41"/>
      <c r="RGW66" s="41"/>
      <c r="RGX66" s="41"/>
      <c r="RGY66" s="41"/>
      <c r="RGZ66" s="41"/>
      <c r="RHA66" s="41"/>
      <c r="RHB66" s="41"/>
      <c r="RHC66" s="41"/>
      <c r="RHD66" s="41"/>
      <c r="RHE66" s="41"/>
      <c r="RHF66" s="41"/>
      <c r="RHG66" s="41"/>
      <c r="RHH66" s="41"/>
      <c r="RHI66" s="41"/>
      <c r="RHJ66" s="41"/>
      <c r="RHK66" s="41"/>
      <c r="RHL66" s="41"/>
      <c r="RHM66" s="41"/>
      <c r="RHN66" s="41"/>
      <c r="RHO66" s="41"/>
      <c r="RHP66" s="41"/>
      <c r="RHQ66" s="41"/>
      <c r="RHR66" s="41"/>
      <c r="RHS66" s="41"/>
      <c r="RHT66" s="41"/>
      <c r="RHU66" s="41"/>
      <c r="RHV66" s="41"/>
      <c r="RHW66" s="41"/>
      <c r="RHX66" s="41"/>
      <c r="RHY66" s="41"/>
      <c r="RHZ66" s="41"/>
      <c r="RIA66" s="41"/>
      <c r="RIB66" s="41"/>
      <c r="RIC66" s="41"/>
      <c r="RID66" s="41"/>
      <c r="RIE66" s="41"/>
      <c r="RIF66" s="41"/>
      <c r="RIG66" s="41"/>
      <c r="RIH66" s="41"/>
      <c r="RII66" s="41"/>
      <c r="RIJ66" s="41"/>
      <c r="RIK66" s="41"/>
      <c r="RIL66" s="41"/>
      <c r="RIM66" s="41"/>
      <c r="RIN66" s="41"/>
      <c r="RIO66" s="41"/>
      <c r="RIP66" s="41"/>
      <c r="RIQ66" s="41"/>
      <c r="RIR66" s="41"/>
      <c r="RIS66" s="41"/>
      <c r="RIT66" s="41"/>
      <c r="RIU66" s="41"/>
      <c r="RIV66" s="41"/>
      <c r="RIW66" s="41"/>
      <c r="RIX66" s="41"/>
      <c r="RIY66" s="41"/>
      <c r="RIZ66" s="41"/>
      <c r="RJA66" s="41"/>
      <c r="RJB66" s="41"/>
      <c r="RJC66" s="41"/>
      <c r="RJD66" s="41"/>
      <c r="RJE66" s="41"/>
      <c r="RJF66" s="41"/>
      <c r="RJG66" s="41"/>
      <c r="RJH66" s="41"/>
      <c r="RJI66" s="41"/>
      <c r="RJJ66" s="41"/>
      <c r="RJK66" s="41"/>
      <c r="RJL66" s="41"/>
      <c r="RJM66" s="41"/>
      <c r="RJN66" s="41"/>
      <c r="RJO66" s="41"/>
      <c r="RJP66" s="41"/>
      <c r="RJQ66" s="41"/>
      <c r="RJR66" s="41"/>
      <c r="RJS66" s="41"/>
      <c r="RJT66" s="41"/>
      <c r="RJU66" s="41"/>
      <c r="RJV66" s="41"/>
      <c r="RJW66" s="41"/>
      <c r="RJX66" s="41"/>
      <c r="RJY66" s="41"/>
      <c r="RJZ66" s="41"/>
      <c r="RKA66" s="41"/>
      <c r="RKB66" s="41"/>
      <c r="RKC66" s="41"/>
      <c r="RKD66" s="41"/>
      <c r="RKE66" s="41"/>
      <c r="RKF66" s="41"/>
      <c r="RKG66" s="41"/>
      <c r="RKH66" s="41"/>
      <c r="RKI66" s="41"/>
      <c r="RKJ66" s="41"/>
      <c r="RKK66" s="41"/>
      <c r="RKL66" s="41"/>
      <c r="RKM66" s="41"/>
      <c r="RKN66" s="41"/>
      <c r="RKO66" s="41"/>
      <c r="RKP66" s="41"/>
      <c r="RKQ66" s="41"/>
      <c r="RKR66" s="41"/>
      <c r="RKS66" s="41"/>
      <c r="RKT66" s="41"/>
      <c r="RKU66" s="41"/>
      <c r="RKV66" s="41"/>
      <c r="RKW66" s="41"/>
      <c r="RKX66" s="41"/>
      <c r="RKY66" s="41"/>
      <c r="RKZ66" s="41"/>
      <c r="RLA66" s="41"/>
      <c r="RLB66" s="41"/>
      <c r="RLC66" s="41"/>
      <c r="RLD66" s="41"/>
      <c r="RLE66" s="41"/>
      <c r="RLF66" s="41"/>
      <c r="RLG66" s="41"/>
      <c r="RLH66" s="41"/>
      <c r="RLI66" s="41"/>
      <c r="RLJ66" s="41"/>
      <c r="RLK66" s="41"/>
      <c r="RLL66" s="41"/>
      <c r="RLM66" s="41"/>
      <c r="RLN66" s="41"/>
      <c r="RLO66" s="41"/>
      <c r="RLP66" s="41"/>
      <c r="RLQ66" s="41"/>
      <c r="RLR66" s="41"/>
      <c r="RLS66" s="41"/>
      <c r="RLT66" s="41"/>
      <c r="RLU66" s="41"/>
      <c r="RLV66" s="41"/>
      <c r="RLW66" s="41"/>
      <c r="RLX66" s="41"/>
      <c r="RLY66" s="41"/>
      <c r="RLZ66" s="41"/>
      <c r="RMA66" s="41"/>
      <c r="RMB66" s="41"/>
      <c r="RMC66" s="41"/>
      <c r="RMD66" s="41"/>
      <c r="RME66" s="41"/>
      <c r="RMF66" s="41"/>
      <c r="RMG66" s="41"/>
      <c r="RMH66" s="41"/>
      <c r="RMI66" s="41"/>
      <c r="RMJ66" s="41"/>
      <c r="RMK66" s="41"/>
      <c r="RML66" s="41"/>
      <c r="RMM66" s="41"/>
      <c r="RMN66" s="41"/>
      <c r="RMO66" s="41"/>
      <c r="RMP66" s="41"/>
      <c r="RMQ66" s="41"/>
      <c r="RMR66" s="41"/>
      <c r="RMS66" s="41"/>
      <c r="RMT66" s="41"/>
      <c r="RMU66" s="41"/>
      <c r="RMV66" s="41"/>
      <c r="RMW66" s="41"/>
      <c r="RMX66" s="41"/>
      <c r="RMY66" s="41"/>
      <c r="RMZ66" s="41"/>
      <c r="RNA66" s="41"/>
      <c r="RNB66" s="41"/>
      <c r="RNC66" s="41"/>
      <c r="RND66" s="41"/>
      <c r="RNE66" s="41"/>
      <c r="RNF66" s="41"/>
      <c r="RNG66" s="41"/>
      <c r="RNH66" s="41"/>
      <c r="RNI66" s="41"/>
      <c r="RNJ66" s="41"/>
      <c r="RNK66" s="41"/>
      <c r="RNL66" s="41"/>
      <c r="RNM66" s="41"/>
      <c r="RNN66" s="41"/>
      <c r="RNO66" s="41"/>
      <c r="RNP66" s="41"/>
      <c r="RNQ66" s="41"/>
      <c r="RNR66" s="41"/>
      <c r="RNS66" s="41"/>
      <c r="RNT66" s="41"/>
      <c r="RNU66" s="41"/>
      <c r="RNV66" s="41"/>
      <c r="RNW66" s="41"/>
      <c r="RNX66" s="41"/>
      <c r="RNY66" s="41"/>
      <c r="RNZ66" s="41"/>
      <c r="ROA66" s="41"/>
      <c r="ROB66" s="41"/>
      <c r="ROC66" s="41"/>
      <c r="ROD66" s="41"/>
      <c r="ROE66" s="41"/>
      <c r="ROF66" s="41"/>
      <c r="ROG66" s="41"/>
      <c r="ROH66" s="41"/>
      <c r="ROI66" s="41"/>
      <c r="ROJ66" s="41"/>
      <c r="ROK66" s="41"/>
      <c r="ROL66" s="41"/>
      <c r="ROM66" s="41"/>
      <c r="RON66" s="41"/>
      <c r="ROO66" s="41"/>
      <c r="ROP66" s="41"/>
      <c r="ROQ66" s="41"/>
      <c r="ROR66" s="41"/>
      <c r="ROS66" s="41"/>
      <c r="ROT66" s="41"/>
      <c r="ROU66" s="41"/>
      <c r="ROV66" s="41"/>
      <c r="ROW66" s="41"/>
      <c r="ROX66" s="41"/>
      <c r="ROY66" s="41"/>
      <c r="ROZ66" s="41"/>
      <c r="RPA66" s="41"/>
      <c r="RPB66" s="41"/>
      <c r="RPC66" s="41"/>
      <c r="RPD66" s="41"/>
      <c r="RPE66" s="41"/>
      <c r="RPF66" s="41"/>
      <c r="RPG66" s="41"/>
      <c r="RPH66" s="41"/>
      <c r="RPI66" s="41"/>
      <c r="RPJ66" s="41"/>
      <c r="RPK66" s="41"/>
      <c r="RPL66" s="41"/>
      <c r="RPM66" s="41"/>
      <c r="RPN66" s="41"/>
      <c r="RPO66" s="41"/>
      <c r="RPP66" s="41"/>
      <c r="RPQ66" s="41"/>
      <c r="RPR66" s="41"/>
      <c r="RPS66" s="41"/>
      <c r="RPT66" s="41"/>
      <c r="RPU66" s="41"/>
      <c r="RPV66" s="41"/>
      <c r="RPW66" s="41"/>
      <c r="RPX66" s="41"/>
      <c r="RPY66" s="41"/>
      <c r="RPZ66" s="41"/>
      <c r="RQA66" s="41"/>
      <c r="RQB66" s="41"/>
      <c r="RQC66" s="41"/>
      <c r="RQD66" s="41"/>
      <c r="RQE66" s="41"/>
      <c r="RQF66" s="41"/>
      <c r="RQG66" s="41"/>
      <c r="RQH66" s="41"/>
      <c r="RQI66" s="41"/>
      <c r="RQJ66" s="41"/>
      <c r="RQK66" s="41"/>
      <c r="RQL66" s="41"/>
      <c r="RQM66" s="41"/>
      <c r="RQN66" s="41"/>
      <c r="RQO66" s="41"/>
      <c r="RQP66" s="41"/>
      <c r="RQQ66" s="41"/>
      <c r="RQR66" s="41"/>
      <c r="RQS66" s="41"/>
      <c r="RQT66" s="41"/>
      <c r="RQU66" s="41"/>
      <c r="RQV66" s="41"/>
      <c r="RQW66" s="41"/>
      <c r="RQX66" s="41"/>
      <c r="RQY66" s="41"/>
      <c r="RQZ66" s="41"/>
      <c r="RRA66" s="41"/>
      <c r="RRB66" s="41"/>
      <c r="RRC66" s="41"/>
      <c r="RRD66" s="41"/>
      <c r="RRE66" s="41"/>
      <c r="RRF66" s="41"/>
      <c r="RRG66" s="41"/>
      <c r="RRH66" s="41"/>
      <c r="RRI66" s="41"/>
      <c r="RRJ66" s="41"/>
      <c r="RRK66" s="41"/>
      <c r="RRL66" s="41"/>
      <c r="RRM66" s="41"/>
      <c r="RRN66" s="41"/>
      <c r="RRO66" s="41"/>
      <c r="RRP66" s="41"/>
      <c r="RRQ66" s="41"/>
      <c r="RRR66" s="41"/>
      <c r="RRS66" s="41"/>
      <c r="RRT66" s="41"/>
      <c r="RRU66" s="41"/>
      <c r="RRV66" s="41"/>
      <c r="RRW66" s="41"/>
      <c r="RRX66" s="41"/>
      <c r="RRY66" s="41"/>
      <c r="RRZ66" s="41"/>
      <c r="RSA66" s="41"/>
      <c r="RSB66" s="41"/>
      <c r="RSC66" s="41"/>
      <c r="RSD66" s="41"/>
      <c r="RSE66" s="41"/>
      <c r="RSF66" s="41"/>
      <c r="RSG66" s="41"/>
      <c r="RSH66" s="41"/>
      <c r="RSI66" s="41"/>
      <c r="RSJ66" s="41"/>
      <c r="RSK66" s="41"/>
      <c r="RSL66" s="41"/>
      <c r="RSM66" s="41"/>
      <c r="RSN66" s="41"/>
      <c r="RSO66" s="41"/>
      <c r="RSP66" s="41"/>
      <c r="RSQ66" s="41"/>
      <c r="RSR66" s="41"/>
      <c r="RSS66" s="41"/>
      <c r="RST66" s="41"/>
      <c r="RSU66" s="41"/>
      <c r="RSV66" s="41"/>
      <c r="RSW66" s="41"/>
      <c r="RSX66" s="41"/>
      <c r="RSY66" s="41"/>
      <c r="RSZ66" s="41"/>
      <c r="RTA66" s="41"/>
      <c r="RTB66" s="41"/>
      <c r="RTC66" s="41"/>
      <c r="RTD66" s="41"/>
      <c r="RTE66" s="41"/>
      <c r="RTF66" s="41"/>
      <c r="RTG66" s="41"/>
      <c r="RTH66" s="41"/>
      <c r="RTI66" s="41"/>
      <c r="RTJ66" s="41"/>
      <c r="RTK66" s="41"/>
      <c r="RTL66" s="41"/>
      <c r="RTM66" s="41"/>
      <c r="RTN66" s="41"/>
      <c r="RTO66" s="41"/>
      <c r="RTP66" s="41"/>
      <c r="RTQ66" s="41"/>
      <c r="RTR66" s="41"/>
      <c r="RTS66" s="41"/>
      <c r="RTT66" s="41"/>
      <c r="RTU66" s="41"/>
      <c r="RTV66" s="41"/>
      <c r="RTW66" s="41"/>
      <c r="RTX66" s="41"/>
      <c r="RTY66" s="41"/>
      <c r="RTZ66" s="41"/>
      <c r="RUA66" s="41"/>
      <c r="RUB66" s="41"/>
      <c r="RUC66" s="41"/>
      <c r="RUD66" s="41"/>
      <c r="RUE66" s="41"/>
      <c r="RUF66" s="41"/>
      <c r="RUG66" s="41"/>
      <c r="RUH66" s="41"/>
      <c r="RUI66" s="41"/>
      <c r="RUJ66" s="41"/>
      <c r="RUK66" s="41"/>
      <c r="RUL66" s="41"/>
      <c r="RUM66" s="41"/>
      <c r="RUN66" s="41"/>
      <c r="RUO66" s="41"/>
      <c r="RUP66" s="41"/>
      <c r="RUQ66" s="41"/>
      <c r="RUR66" s="41"/>
      <c r="RUS66" s="41"/>
      <c r="RUT66" s="41"/>
      <c r="RUU66" s="41"/>
      <c r="RUV66" s="41"/>
      <c r="RUW66" s="41"/>
      <c r="RUX66" s="41"/>
      <c r="RUY66" s="41"/>
      <c r="RUZ66" s="41"/>
      <c r="RVA66" s="41"/>
      <c r="RVB66" s="41"/>
      <c r="RVC66" s="41"/>
      <c r="RVD66" s="41"/>
      <c r="RVE66" s="41"/>
      <c r="RVF66" s="41"/>
      <c r="RVG66" s="41"/>
      <c r="RVH66" s="41"/>
      <c r="RVI66" s="41"/>
      <c r="RVJ66" s="41"/>
      <c r="RVK66" s="41"/>
      <c r="RVL66" s="41"/>
      <c r="RVM66" s="41"/>
      <c r="RVN66" s="41"/>
      <c r="RVO66" s="41"/>
      <c r="RVP66" s="41"/>
      <c r="RVQ66" s="41"/>
      <c r="RVR66" s="41"/>
      <c r="RVS66" s="41"/>
      <c r="RVT66" s="41"/>
      <c r="RVU66" s="41"/>
      <c r="RVV66" s="41"/>
      <c r="RVW66" s="41"/>
      <c r="RVX66" s="41"/>
      <c r="RVY66" s="41"/>
      <c r="RVZ66" s="41"/>
      <c r="RWA66" s="41"/>
      <c r="RWB66" s="41"/>
      <c r="RWC66" s="41"/>
      <c r="RWD66" s="41"/>
      <c r="RWE66" s="41"/>
      <c r="RWF66" s="41"/>
      <c r="RWG66" s="41"/>
      <c r="RWH66" s="41"/>
      <c r="RWI66" s="41"/>
      <c r="RWJ66" s="41"/>
      <c r="RWK66" s="41"/>
      <c r="RWL66" s="41"/>
      <c r="RWM66" s="41"/>
      <c r="RWN66" s="41"/>
      <c r="RWO66" s="41"/>
      <c r="RWP66" s="41"/>
      <c r="RWQ66" s="41"/>
      <c r="RWR66" s="41"/>
      <c r="RWS66" s="41"/>
      <c r="RWT66" s="41"/>
      <c r="RWU66" s="41"/>
      <c r="RWV66" s="41"/>
      <c r="RWW66" s="41"/>
      <c r="RWX66" s="41"/>
      <c r="RWY66" s="41"/>
      <c r="RWZ66" s="41"/>
      <c r="RXA66" s="41"/>
      <c r="RXB66" s="41"/>
      <c r="RXC66" s="41"/>
      <c r="RXD66" s="41"/>
      <c r="RXE66" s="41"/>
      <c r="RXF66" s="41"/>
      <c r="RXG66" s="41"/>
      <c r="RXH66" s="41"/>
      <c r="RXI66" s="41"/>
      <c r="RXJ66" s="41"/>
      <c r="RXK66" s="41"/>
      <c r="RXL66" s="41"/>
      <c r="RXM66" s="41"/>
      <c r="RXN66" s="41"/>
      <c r="RXO66" s="41"/>
      <c r="RXP66" s="41"/>
      <c r="RXQ66" s="41"/>
      <c r="RXR66" s="41"/>
      <c r="RXS66" s="41"/>
      <c r="RXT66" s="41"/>
      <c r="RXU66" s="41"/>
      <c r="RXV66" s="41"/>
      <c r="RXW66" s="41"/>
      <c r="RXX66" s="41"/>
      <c r="RXY66" s="41"/>
      <c r="RXZ66" s="41"/>
      <c r="RYA66" s="41"/>
      <c r="RYB66" s="41"/>
      <c r="RYC66" s="41"/>
      <c r="RYD66" s="41"/>
      <c r="RYE66" s="41"/>
      <c r="RYF66" s="41"/>
      <c r="RYG66" s="41"/>
      <c r="RYH66" s="41"/>
      <c r="RYI66" s="41"/>
      <c r="RYJ66" s="41"/>
      <c r="RYK66" s="41"/>
      <c r="RYL66" s="41"/>
      <c r="RYM66" s="41"/>
      <c r="RYN66" s="41"/>
      <c r="RYO66" s="41"/>
      <c r="RYP66" s="41"/>
      <c r="RYQ66" s="41"/>
      <c r="RYR66" s="41"/>
      <c r="RYS66" s="41"/>
      <c r="RYT66" s="41"/>
      <c r="RYU66" s="41"/>
      <c r="RYV66" s="41"/>
      <c r="RYW66" s="41"/>
      <c r="RYX66" s="41"/>
      <c r="RYY66" s="41"/>
      <c r="RYZ66" s="41"/>
      <c r="RZA66" s="41"/>
      <c r="RZB66" s="41"/>
      <c r="RZC66" s="41"/>
      <c r="RZD66" s="41"/>
      <c r="RZE66" s="41"/>
      <c r="RZF66" s="41"/>
      <c r="RZG66" s="41"/>
      <c r="RZH66" s="41"/>
      <c r="RZI66" s="41"/>
      <c r="RZJ66" s="41"/>
      <c r="RZK66" s="41"/>
      <c r="RZL66" s="41"/>
      <c r="RZM66" s="41"/>
      <c r="RZN66" s="41"/>
      <c r="RZO66" s="41"/>
      <c r="RZP66" s="41"/>
      <c r="RZQ66" s="41"/>
      <c r="RZR66" s="41"/>
      <c r="RZS66" s="41"/>
      <c r="RZT66" s="41"/>
      <c r="RZU66" s="41"/>
      <c r="RZV66" s="41"/>
      <c r="RZW66" s="41"/>
      <c r="RZX66" s="41"/>
      <c r="RZY66" s="41"/>
      <c r="RZZ66" s="41"/>
      <c r="SAA66" s="41"/>
      <c r="SAB66" s="41"/>
      <c r="SAC66" s="41"/>
      <c r="SAD66" s="41"/>
      <c r="SAE66" s="41"/>
      <c r="SAF66" s="41"/>
      <c r="SAG66" s="41"/>
      <c r="SAH66" s="41"/>
      <c r="SAI66" s="41"/>
      <c r="SAJ66" s="41"/>
      <c r="SAK66" s="41"/>
      <c r="SAL66" s="41"/>
      <c r="SAM66" s="41"/>
      <c r="SAN66" s="41"/>
      <c r="SAO66" s="41"/>
      <c r="SAP66" s="41"/>
      <c r="SAQ66" s="41"/>
      <c r="SAR66" s="41"/>
      <c r="SAS66" s="41"/>
      <c r="SAT66" s="41"/>
      <c r="SAU66" s="41"/>
      <c r="SAV66" s="41"/>
      <c r="SAW66" s="41"/>
      <c r="SAX66" s="41"/>
      <c r="SAY66" s="41"/>
      <c r="SAZ66" s="41"/>
      <c r="SBA66" s="41"/>
      <c r="SBB66" s="41"/>
      <c r="SBC66" s="41"/>
      <c r="SBD66" s="41"/>
      <c r="SBE66" s="41"/>
      <c r="SBF66" s="41"/>
      <c r="SBG66" s="41"/>
      <c r="SBH66" s="41"/>
      <c r="SBI66" s="41"/>
      <c r="SBJ66" s="41"/>
      <c r="SBK66" s="41"/>
      <c r="SBL66" s="41"/>
      <c r="SBM66" s="41"/>
      <c r="SBN66" s="41"/>
      <c r="SBO66" s="41"/>
      <c r="SBP66" s="41"/>
      <c r="SBQ66" s="41"/>
      <c r="SBR66" s="41"/>
      <c r="SBS66" s="41"/>
      <c r="SBT66" s="41"/>
      <c r="SBU66" s="41"/>
      <c r="SBV66" s="41"/>
      <c r="SBW66" s="41"/>
      <c r="SBX66" s="41"/>
      <c r="SBY66" s="41"/>
      <c r="SBZ66" s="41"/>
      <c r="SCA66" s="41"/>
      <c r="SCB66" s="41"/>
      <c r="SCC66" s="41"/>
      <c r="SCD66" s="41"/>
      <c r="SCE66" s="41"/>
      <c r="SCF66" s="41"/>
      <c r="SCG66" s="41"/>
      <c r="SCH66" s="41"/>
      <c r="SCI66" s="41"/>
      <c r="SCJ66" s="41"/>
      <c r="SCK66" s="41"/>
      <c r="SCL66" s="41"/>
      <c r="SCM66" s="41"/>
      <c r="SCN66" s="41"/>
      <c r="SCO66" s="41"/>
      <c r="SCP66" s="41"/>
      <c r="SCQ66" s="41"/>
      <c r="SCR66" s="41"/>
      <c r="SCS66" s="41"/>
      <c r="SCT66" s="41"/>
      <c r="SCU66" s="41"/>
      <c r="SCV66" s="41"/>
      <c r="SCW66" s="41"/>
      <c r="SCX66" s="41"/>
      <c r="SCY66" s="41"/>
      <c r="SCZ66" s="41"/>
      <c r="SDA66" s="41"/>
      <c r="SDB66" s="41"/>
      <c r="SDC66" s="41"/>
      <c r="SDD66" s="41"/>
      <c r="SDE66" s="41"/>
      <c r="SDF66" s="41"/>
      <c r="SDG66" s="41"/>
      <c r="SDH66" s="41"/>
      <c r="SDI66" s="41"/>
      <c r="SDJ66" s="41"/>
      <c r="SDK66" s="41"/>
      <c r="SDL66" s="41"/>
      <c r="SDM66" s="41"/>
      <c r="SDN66" s="41"/>
      <c r="SDO66" s="41"/>
      <c r="SDP66" s="41"/>
      <c r="SDQ66" s="41"/>
      <c r="SDR66" s="41"/>
      <c r="SDS66" s="41"/>
      <c r="SDT66" s="41"/>
      <c r="SDU66" s="41"/>
      <c r="SDV66" s="41"/>
      <c r="SDW66" s="41"/>
      <c r="SDX66" s="41"/>
      <c r="SDY66" s="41"/>
      <c r="SDZ66" s="41"/>
      <c r="SEA66" s="41"/>
      <c r="SEB66" s="41"/>
      <c r="SEC66" s="41"/>
      <c r="SED66" s="41"/>
      <c r="SEE66" s="41"/>
      <c r="SEF66" s="41"/>
      <c r="SEG66" s="41"/>
      <c r="SEH66" s="41"/>
      <c r="SEI66" s="41"/>
      <c r="SEJ66" s="41"/>
      <c r="SEK66" s="41"/>
      <c r="SEL66" s="41"/>
      <c r="SEM66" s="41"/>
      <c r="SEN66" s="41"/>
      <c r="SEO66" s="41"/>
      <c r="SEP66" s="41"/>
      <c r="SEQ66" s="41"/>
      <c r="SER66" s="41"/>
      <c r="SES66" s="41"/>
      <c r="SET66" s="41"/>
      <c r="SEU66" s="41"/>
      <c r="SEV66" s="41"/>
      <c r="SEW66" s="41"/>
      <c r="SEX66" s="41"/>
      <c r="SEY66" s="41"/>
      <c r="SEZ66" s="41"/>
      <c r="SFA66" s="41"/>
      <c r="SFB66" s="41"/>
      <c r="SFC66" s="41"/>
      <c r="SFD66" s="41"/>
      <c r="SFE66" s="41"/>
      <c r="SFF66" s="41"/>
      <c r="SFG66" s="41"/>
      <c r="SFH66" s="41"/>
      <c r="SFI66" s="41"/>
      <c r="SFJ66" s="41"/>
      <c r="SFK66" s="41"/>
      <c r="SFL66" s="41"/>
      <c r="SFM66" s="41"/>
      <c r="SFN66" s="41"/>
      <c r="SFO66" s="41"/>
      <c r="SFP66" s="41"/>
      <c r="SFQ66" s="41"/>
      <c r="SFR66" s="41"/>
      <c r="SFS66" s="41"/>
      <c r="SFT66" s="41"/>
      <c r="SFU66" s="41"/>
      <c r="SFV66" s="41"/>
      <c r="SFW66" s="41"/>
      <c r="SFX66" s="41"/>
      <c r="SFY66" s="41"/>
      <c r="SFZ66" s="41"/>
      <c r="SGA66" s="41"/>
      <c r="SGB66" s="41"/>
      <c r="SGC66" s="41"/>
      <c r="SGD66" s="41"/>
      <c r="SGE66" s="41"/>
      <c r="SGF66" s="41"/>
      <c r="SGG66" s="41"/>
      <c r="SGH66" s="41"/>
      <c r="SGI66" s="41"/>
      <c r="SGJ66" s="41"/>
      <c r="SGK66" s="41"/>
      <c r="SGL66" s="41"/>
      <c r="SGM66" s="41"/>
      <c r="SGN66" s="41"/>
      <c r="SGO66" s="41"/>
      <c r="SGP66" s="41"/>
      <c r="SGQ66" s="41"/>
      <c r="SGR66" s="41"/>
      <c r="SGS66" s="41"/>
      <c r="SGT66" s="41"/>
      <c r="SGU66" s="41"/>
      <c r="SGV66" s="41"/>
      <c r="SGW66" s="41"/>
      <c r="SGX66" s="41"/>
      <c r="SGY66" s="41"/>
      <c r="SGZ66" s="41"/>
      <c r="SHA66" s="41"/>
      <c r="SHB66" s="41"/>
      <c r="SHC66" s="41"/>
      <c r="SHD66" s="41"/>
      <c r="SHE66" s="41"/>
      <c r="SHF66" s="41"/>
      <c r="SHG66" s="41"/>
      <c r="SHH66" s="41"/>
      <c r="SHI66" s="41"/>
      <c r="SHJ66" s="41"/>
      <c r="SHK66" s="41"/>
      <c r="SHL66" s="41"/>
      <c r="SHM66" s="41"/>
      <c r="SHN66" s="41"/>
      <c r="SHO66" s="41"/>
      <c r="SHP66" s="41"/>
      <c r="SHQ66" s="41"/>
      <c r="SHR66" s="41"/>
      <c r="SHS66" s="41"/>
      <c r="SHT66" s="41"/>
      <c r="SHU66" s="41"/>
      <c r="SHV66" s="41"/>
      <c r="SHW66" s="41"/>
      <c r="SHX66" s="41"/>
      <c r="SHY66" s="41"/>
      <c r="SHZ66" s="41"/>
      <c r="SIA66" s="41"/>
      <c r="SIB66" s="41"/>
      <c r="SIC66" s="41"/>
      <c r="SID66" s="41"/>
      <c r="SIE66" s="41"/>
      <c r="SIF66" s="41"/>
      <c r="SIG66" s="41"/>
      <c r="SIH66" s="41"/>
      <c r="SII66" s="41"/>
      <c r="SIJ66" s="41"/>
      <c r="SIK66" s="41"/>
      <c r="SIL66" s="41"/>
      <c r="SIM66" s="41"/>
      <c r="SIN66" s="41"/>
      <c r="SIO66" s="41"/>
      <c r="SIP66" s="41"/>
      <c r="SIQ66" s="41"/>
      <c r="SIR66" s="41"/>
      <c r="SIS66" s="41"/>
      <c r="SIT66" s="41"/>
      <c r="SIU66" s="41"/>
      <c r="SIV66" s="41"/>
      <c r="SIW66" s="41"/>
      <c r="SIX66" s="41"/>
      <c r="SIY66" s="41"/>
      <c r="SIZ66" s="41"/>
      <c r="SJA66" s="41"/>
      <c r="SJB66" s="41"/>
      <c r="SJC66" s="41"/>
      <c r="SJD66" s="41"/>
      <c r="SJE66" s="41"/>
      <c r="SJF66" s="41"/>
      <c r="SJG66" s="41"/>
      <c r="SJH66" s="41"/>
      <c r="SJI66" s="41"/>
      <c r="SJJ66" s="41"/>
      <c r="SJK66" s="41"/>
      <c r="SJL66" s="41"/>
      <c r="SJM66" s="41"/>
      <c r="SJN66" s="41"/>
      <c r="SJO66" s="41"/>
      <c r="SJP66" s="41"/>
      <c r="SJQ66" s="41"/>
      <c r="SJR66" s="41"/>
      <c r="SJS66" s="41"/>
      <c r="SJT66" s="41"/>
      <c r="SJU66" s="41"/>
      <c r="SJV66" s="41"/>
      <c r="SJW66" s="41"/>
      <c r="SJX66" s="41"/>
      <c r="SJY66" s="41"/>
      <c r="SJZ66" s="41"/>
      <c r="SKA66" s="41"/>
      <c r="SKB66" s="41"/>
      <c r="SKC66" s="41"/>
      <c r="SKD66" s="41"/>
      <c r="SKE66" s="41"/>
      <c r="SKF66" s="41"/>
      <c r="SKG66" s="41"/>
      <c r="SKH66" s="41"/>
      <c r="SKI66" s="41"/>
      <c r="SKJ66" s="41"/>
      <c r="SKK66" s="41"/>
      <c r="SKL66" s="41"/>
      <c r="SKM66" s="41"/>
      <c r="SKN66" s="41"/>
      <c r="SKO66" s="41"/>
      <c r="SKP66" s="41"/>
      <c r="SKQ66" s="41"/>
      <c r="SKR66" s="41"/>
      <c r="SKS66" s="41"/>
      <c r="SKT66" s="41"/>
      <c r="SKU66" s="41"/>
      <c r="SKV66" s="41"/>
      <c r="SKW66" s="41"/>
      <c r="SKX66" s="41"/>
      <c r="SKY66" s="41"/>
      <c r="SKZ66" s="41"/>
      <c r="SLA66" s="41"/>
      <c r="SLB66" s="41"/>
      <c r="SLC66" s="41"/>
      <c r="SLD66" s="41"/>
      <c r="SLE66" s="41"/>
      <c r="SLF66" s="41"/>
      <c r="SLG66" s="41"/>
      <c r="SLH66" s="41"/>
      <c r="SLI66" s="41"/>
      <c r="SLJ66" s="41"/>
      <c r="SLK66" s="41"/>
      <c r="SLL66" s="41"/>
      <c r="SLM66" s="41"/>
      <c r="SLN66" s="41"/>
      <c r="SLO66" s="41"/>
      <c r="SLP66" s="41"/>
      <c r="SLQ66" s="41"/>
      <c r="SLR66" s="41"/>
      <c r="SLS66" s="41"/>
      <c r="SLT66" s="41"/>
      <c r="SLU66" s="41"/>
      <c r="SLV66" s="41"/>
      <c r="SLW66" s="41"/>
      <c r="SLX66" s="41"/>
      <c r="SLY66" s="41"/>
      <c r="SLZ66" s="41"/>
      <c r="SMA66" s="41"/>
      <c r="SMB66" s="41"/>
      <c r="SMC66" s="41"/>
      <c r="SMD66" s="41"/>
      <c r="SME66" s="41"/>
      <c r="SMF66" s="41"/>
      <c r="SMG66" s="41"/>
      <c r="SMH66" s="41"/>
      <c r="SMI66" s="41"/>
      <c r="SMJ66" s="41"/>
      <c r="SMK66" s="41"/>
      <c r="SML66" s="41"/>
      <c r="SMM66" s="41"/>
      <c r="SMN66" s="41"/>
      <c r="SMO66" s="41"/>
      <c r="SMP66" s="41"/>
      <c r="SMQ66" s="41"/>
      <c r="SMR66" s="41"/>
      <c r="SMS66" s="41"/>
      <c r="SMT66" s="41"/>
      <c r="SMU66" s="41"/>
      <c r="SMV66" s="41"/>
      <c r="SMW66" s="41"/>
      <c r="SMX66" s="41"/>
      <c r="SMY66" s="41"/>
      <c r="SMZ66" s="41"/>
      <c r="SNA66" s="41"/>
      <c r="SNB66" s="41"/>
      <c r="SNC66" s="41"/>
      <c r="SND66" s="41"/>
      <c r="SNE66" s="41"/>
      <c r="SNF66" s="41"/>
      <c r="SNG66" s="41"/>
      <c r="SNH66" s="41"/>
      <c r="SNI66" s="41"/>
      <c r="SNJ66" s="41"/>
      <c r="SNK66" s="41"/>
      <c r="SNL66" s="41"/>
      <c r="SNM66" s="41"/>
      <c r="SNN66" s="41"/>
      <c r="SNO66" s="41"/>
      <c r="SNP66" s="41"/>
      <c r="SNQ66" s="41"/>
      <c r="SNR66" s="41"/>
      <c r="SNS66" s="41"/>
      <c r="SNT66" s="41"/>
      <c r="SNU66" s="41"/>
      <c r="SNV66" s="41"/>
      <c r="SNW66" s="41"/>
      <c r="SNX66" s="41"/>
      <c r="SNY66" s="41"/>
      <c r="SNZ66" s="41"/>
      <c r="SOA66" s="41"/>
      <c r="SOB66" s="41"/>
      <c r="SOC66" s="41"/>
      <c r="SOD66" s="41"/>
      <c r="SOE66" s="41"/>
      <c r="SOF66" s="41"/>
      <c r="SOG66" s="41"/>
      <c r="SOH66" s="41"/>
      <c r="SOI66" s="41"/>
      <c r="SOJ66" s="41"/>
      <c r="SOK66" s="41"/>
      <c r="SOL66" s="41"/>
      <c r="SOM66" s="41"/>
      <c r="SON66" s="41"/>
      <c r="SOO66" s="41"/>
      <c r="SOP66" s="41"/>
      <c r="SOQ66" s="41"/>
      <c r="SOR66" s="41"/>
      <c r="SOS66" s="41"/>
      <c r="SOT66" s="41"/>
      <c r="SOU66" s="41"/>
      <c r="SOV66" s="41"/>
      <c r="SOW66" s="41"/>
      <c r="SOX66" s="41"/>
      <c r="SOY66" s="41"/>
      <c r="SOZ66" s="41"/>
      <c r="SPA66" s="41"/>
      <c r="SPB66" s="41"/>
      <c r="SPC66" s="41"/>
      <c r="SPD66" s="41"/>
      <c r="SPE66" s="41"/>
      <c r="SPF66" s="41"/>
      <c r="SPG66" s="41"/>
      <c r="SPH66" s="41"/>
      <c r="SPI66" s="41"/>
      <c r="SPJ66" s="41"/>
      <c r="SPK66" s="41"/>
      <c r="SPL66" s="41"/>
      <c r="SPM66" s="41"/>
      <c r="SPN66" s="41"/>
      <c r="SPO66" s="41"/>
      <c r="SPP66" s="41"/>
      <c r="SPQ66" s="41"/>
      <c r="SPR66" s="41"/>
      <c r="SPS66" s="41"/>
      <c r="SPT66" s="41"/>
      <c r="SPU66" s="41"/>
      <c r="SPV66" s="41"/>
      <c r="SPW66" s="41"/>
      <c r="SPX66" s="41"/>
      <c r="SPY66" s="41"/>
      <c r="SPZ66" s="41"/>
      <c r="SQA66" s="41"/>
      <c r="SQB66" s="41"/>
      <c r="SQC66" s="41"/>
      <c r="SQD66" s="41"/>
      <c r="SQE66" s="41"/>
      <c r="SQF66" s="41"/>
      <c r="SQG66" s="41"/>
      <c r="SQH66" s="41"/>
      <c r="SQI66" s="41"/>
      <c r="SQJ66" s="41"/>
      <c r="SQK66" s="41"/>
      <c r="SQL66" s="41"/>
      <c r="SQM66" s="41"/>
      <c r="SQN66" s="41"/>
      <c r="SQO66" s="41"/>
      <c r="SQP66" s="41"/>
      <c r="SQQ66" s="41"/>
      <c r="SQR66" s="41"/>
      <c r="SQS66" s="41"/>
      <c r="SQT66" s="41"/>
      <c r="SQU66" s="41"/>
      <c r="SQV66" s="41"/>
      <c r="SQW66" s="41"/>
      <c r="SQX66" s="41"/>
      <c r="SQY66" s="41"/>
      <c r="SQZ66" s="41"/>
      <c r="SRA66" s="41"/>
      <c r="SRB66" s="41"/>
      <c r="SRC66" s="41"/>
      <c r="SRD66" s="41"/>
      <c r="SRE66" s="41"/>
      <c r="SRF66" s="41"/>
      <c r="SRG66" s="41"/>
      <c r="SRH66" s="41"/>
      <c r="SRI66" s="41"/>
      <c r="SRJ66" s="41"/>
      <c r="SRK66" s="41"/>
      <c r="SRL66" s="41"/>
      <c r="SRM66" s="41"/>
      <c r="SRN66" s="41"/>
      <c r="SRO66" s="41"/>
      <c r="SRP66" s="41"/>
      <c r="SRQ66" s="41"/>
      <c r="SRR66" s="41"/>
      <c r="SRS66" s="41"/>
      <c r="SRT66" s="41"/>
      <c r="SRU66" s="41"/>
      <c r="SRV66" s="41"/>
      <c r="SRW66" s="41"/>
      <c r="SRX66" s="41"/>
      <c r="SRY66" s="41"/>
      <c r="SRZ66" s="41"/>
      <c r="SSA66" s="41"/>
      <c r="SSB66" s="41"/>
      <c r="SSC66" s="41"/>
      <c r="SSD66" s="41"/>
      <c r="SSE66" s="41"/>
      <c r="SSF66" s="41"/>
      <c r="SSG66" s="41"/>
      <c r="SSH66" s="41"/>
      <c r="SSI66" s="41"/>
      <c r="SSJ66" s="41"/>
      <c r="SSK66" s="41"/>
      <c r="SSL66" s="41"/>
      <c r="SSM66" s="41"/>
      <c r="SSN66" s="41"/>
      <c r="SSO66" s="41"/>
      <c r="SSP66" s="41"/>
      <c r="SSQ66" s="41"/>
      <c r="SSR66" s="41"/>
      <c r="SSS66" s="41"/>
      <c r="SST66" s="41"/>
      <c r="SSU66" s="41"/>
      <c r="SSV66" s="41"/>
      <c r="SSW66" s="41"/>
      <c r="SSX66" s="41"/>
      <c r="SSY66" s="41"/>
      <c r="SSZ66" s="41"/>
      <c r="STA66" s="41"/>
      <c r="STB66" s="41"/>
      <c r="STC66" s="41"/>
      <c r="STD66" s="41"/>
      <c r="STE66" s="41"/>
      <c r="STF66" s="41"/>
      <c r="STG66" s="41"/>
      <c r="STH66" s="41"/>
      <c r="STI66" s="41"/>
      <c r="STJ66" s="41"/>
      <c r="STK66" s="41"/>
      <c r="STL66" s="41"/>
      <c r="STM66" s="41"/>
      <c r="STN66" s="41"/>
      <c r="STO66" s="41"/>
      <c r="STP66" s="41"/>
      <c r="STQ66" s="41"/>
      <c r="STR66" s="41"/>
      <c r="STS66" s="41"/>
      <c r="STT66" s="41"/>
      <c r="STU66" s="41"/>
      <c r="STV66" s="41"/>
      <c r="STW66" s="41"/>
      <c r="STX66" s="41"/>
      <c r="STY66" s="41"/>
      <c r="STZ66" s="41"/>
      <c r="SUA66" s="41"/>
      <c r="SUB66" s="41"/>
      <c r="SUC66" s="41"/>
      <c r="SUD66" s="41"/>
      <c r="SUE66" s="41"/>
      <c r="SUF66" s="41"/>
      <c r="SUG66" s="41"/>
      <c r="SUH66" s="41"/>
      <c r="SUI66" s="41"/>
      <c r="SUJ66" s="41"/>
      <c r="SUK66" s="41"/>
      <c r="SUL66" s="41"/>
      <c r="SUM66" s="41"/>
      <c r="SUN66" s="41"/>
      <c r="SUO66" s="41"/>
      <c r="SUP66" s="41"/>
      <c r="SUQ66" s="41"/>
      <c r="SUR66" s="41"/>
      <c r="SUS66" s="41"/>
      <c r="SUT66" s="41"/>
      <c r="SUU66" s="41"/>
      <c r="SUV66" s="41"/>
      <c r="SUW66" s="41"/>
      <c r="SUX66" s="41"/>
      <c r="SUY66" s="41"/>
      <c r="SUZ66" s="41"/>
      <c r="SVA66" s="41"/>
      <c r="SVB66" s="41"/>
      <c r="SVC66" s="41"/>
      <c r="SVD66" s="41"/>
      <c r="SVE66" s="41"/>
      <c r="SVF66" s="41"/>
      <c r="SVG66" s="41"/>
      <c r="SVH66" s="41"/>
      <c r="SVI66" s="41"/>
      <c r="SVJ66" s="41"/>
      <c r="SVK66" s="41"/>
      <c r="SVL66" s="41"/>
      <c r="SVM66" s="41"/>
      <c r="SVN66" s="41"/>
      <c r="SVO66" s="41"/>
      <c r="SVP66" s="41"/>
      <c r="SVQ66" s="41"/>
      <c r="SVR66" s="41"/>
      <c r="SVS66" s="41"/>
      <c r="SVT66" s="41"/>
      <c r="SVU66" s="41"/>
      <c r="SVV66" s="41"/>
      <c r="SVW66" s="41"/>
      <c r="SVX66" s="41"/>
      <c r="SVY66" s="41"/>
      <c r="SVZ66" s="41"/>
      <c r="SWA66" s="41"/>
      <c r="SWB66" s="41"/>
      <c r="SWC66" s="41"/>
      <c r="SWD66" s="41"/>
      <c r="SWE66" s="41"/>
      <c r="SWF66" s="41"/>
      <c r="SWG66" s="41"/>
      <c r="SWH66" s="41"/>
      <c r="SWI66" s="41"/>
      <c r="SWJ66" s="41"/>
      <c r="SWK66" s="41"/>
      <c r="SWL66" s="41"/>
      <c r="SWM66" s="41"/>
      <c r="SWN66" s="41"/>
      <c r="SWO66" s="41"/>
      <c r="SWP66" s="41"/>
      <c r="SWQ66" s="41"/>
      <c r="SWR66" s="41"/>
      <c r="SWS66" s="41"/>
      <c r="SWT66" s="41"/>
      <c r="SWU66" s="41"/>
      <c r="SWV66" s="41"/>
      <c r="SWW66" s="41"/>
      <c r="SWX66" s="41"/>
      <c r="SWY66" s="41"/>
      <c r="SWZ66" s="41"/>
      <c r="SXA66" s="41"/>
      <c r="SXB66" s="41"/>
      <c r="SXC66" s="41"/>
      <c r="SXD66" s="41"/>
      <c r="SXE66" s="41"/>
      <c r="SXF66" s="41"/>
      <c r="SXG66" s="41"/>
      <c r="SXH66" s="41"/>
      <c r="SXI66" s="41"/>
      <c r="SXJ66" s="41"/>
      <c r="SXK66" s="41"/>
      <c r="SXL66" s="41"/>
      <c r="SXM66" s="41"/>
      <c r="SXN66" s="41"/>
      <c r="SXO66" s="41"/>
      <c r="SXP66" s="41"/>
      <c r="SXQ66" s="41"/>
      <c r="SXR66" s="41"/>
      <c r="SXS66" s="41"/>
      <c r="SXT66" s="41"/>
      <c r="SXU66" s="41"/>
      <c r="SXV66" s="41"/>
      <c r="SXW66" s="41"/>
      <c r="SXX66" s="41"/>
      <c r="SXY66" s="41"/>
      <c r="SXZ66" s="41"/>
      <c r="SYA66" s="41"/>
      <c r="SYB66" s="41"/>
      <c r="SYC66" s="41"/>
      <c r="SYD66" s="41"/>
      <c r="SYE66" s="41"/>
      <c r="SYF66" s="41"/>
      <c r="SYG66" s="41"/>
      <c r="SYH66" s="41"/>
      <c r="SYI66" s="41"/>
      <c r="SYJ66" s="41"/>
      <c r="SYK66" s="41"/>
      <c r="SYL66" s="41"/>
      <c r="SYM66" s="41"/>
      <c r="SYN66" s="41"/>
      <c r="SYO66" s="41"/>
      <c r="SYP66" s="41"/>
      <c r="SYQ66" s="41"/>
      <c r="SYR66" s="41"/>
      <c r="SYS66" s="41"/>
      <c r="SYT66" s="41"/>
      <c r="SYU66" s="41"/>
      <c r="SYV66" s="41"/>
      <c r="SYW66" s="41"/>
      <c r="SYX66" s="41"/>
      <c r="SYY66" s="41"/>
      <c r="SYZ66" s="41"/>
      <c r="SZA66" s="41"/>
      <c r="SZB66" s="41"/>
      <c r="SZC66" s="41"/>
      <c r="SZD66" s="41"/>
      <c r="SZE66" s="41"/>
      <c r="SZF66" s="41"/>
      <c r="SZG66" s="41"/>
      <c r="SZH66" s="41"/>
      <c r="SZI66" s="41"/>
      <c r="SZJ66" s="41"/>
      <c r="SZK66" s="41"/>
      <c r="SZL66" s="41"/>
      <c r="SZM66" s="41"/>
      <c r="SZN66" s="41"/>
      <c r="SZO66" s="41"/>
      <c r="SZP66" s="41"/>
      <c r="SZQ66" s="41"/>
      <c r="SZR66" s="41"/>
      <c r="SZS66" s="41"/>
      <c r="SZT66" s="41"/>
      <c r="SZU66" s="41"/>
      <c r="SZV66" s="41"/>
      <c r="SZW66" s="41"/>
      <c r="SZX66" s="41"/>
      <c r="SZY66" s="41"/>
      <c r="SZZ66" s="41"/>
      <c r="TAA66" s="41"/>
      <c r="TAB66" s="41"/>
      <c r="TAC66" s="41"/>
      <c r="TAD66" s="41"/>
      <c r="TAE66" s="41"/>
      <c r="TAF66" s="41"/>
      <c r="TAG66" s="41"/>
      <c r="TAH66" s="41"/>
      <c r="TAI66" s="41"/>
      <c r="TAJ66" s="41"/>
      <c r="TAK66" s="41"/>
      <c r="TAL66" s="41"/>
      <c r="TAM66" s="41"/>
      <c r="TAN66" s="41"/>
      <c r="TAO66" s="41"/>
      <c r="TAP66" s="41"/>
      <c r="TAQ66" s="41"/>
      <c r="TAR66" s="41"/>
      <c r="TAS66" s="41"/>
      <c r="TAT66" s="41"/>
      <c r="TAU66" s="41"/>
      <c r="TAV66" s="41"/>
      <c r="TAW66" s="41"/>
      <c r="TAX66" s="41"/>
      <c r="TAY66" s="41"/>
      <c r="TAZ66" s="41"/>
      <c r="TBA66" s="41"/>
      <c r="TBB66" s="41"/>
      <c r="TBC66" s="41"/>
      <c r="TBD66" s="41"/>
      <c r="TBE66" s="41"/>
      <c r="TBF66" s="41"/>
      <c r="TBG66" s="41"/>
      <c r="TBH66" s="41"/>
      <c r="TBI66" s="41"/>
      <c r="TBJ66" s="41"/>
      <c r="TBK66" s="41"/>
      <c r="TBL66" s="41"/>
      <c r="TBM66" s="41"/>
      <c r="TBN66" s="41"/>
      <c r="TBO66" s="41"/>
      <c r="TBP66" s="41"/>
      <c r="TBQ66" s="41"/>
      <c r="TBR66" s="41"/>
      <c r="TBS66" s="41"/>
      <c r="TBT66" s="41"/>
      <c r="TBU66" s="41"/>
      <c r="TBV66" s="41"/>
      <c r="TBW66" s="41"/>
      <c r="TBX66" s="41"/>
      <c r="TBY66" s="41"/>
      <c r="TBZ66" s="41"/>
      <c r="TCA66" s="41"/>
      <c r="TCB66" s="41"/>
      <c r="TCC66" s="41"/>
      <c r="TCD66" s="41"/>
      <c r="TCE66" s="41"/>
      <c r="TCF66" s="41"/>
      <c r="TCG66" s="41"/>
      <c r="TCH66" s="41"/>
      <c r="TCI66" s="41"/>
      <c r="TCJ66" s="41"/>
      <c r="TCK66" s="41"/>
      <c r="TCL66" s="41"/>
      <c r="TCM66" s="41"/>
      <c r="TCN66" s="41"/>
      <c r="TCO66" s="41"/>
      <c r="TCP66" s="41"/>
      <c r="TCQ66" s="41"/>
      <c r="TCR66" s="41"/>
      <c r="TCS66" s="41"/>
      <c r="TCT66" s="41"/>
      <c r="TCU66" s="41"/>
      <c r="TCV66" s="41"/>
      <c r="TCW66" s="41"/>
      <c r="TCX66" s="41"/>
      <c r="TCY66" s="41"/>
      <c r="TCZ66" s="41"/>
      <c r="TDA66" s="41"/>
      <c r="TDB66" s="41"/>
      <c r="TDC66" s="41"/>
      <c r="TDD66" s="41"/>
      <c r="TDE66" s="41"/>
      <c r="TDF66" s="41"/>
      <c r="TDG66" s="41"/>
      <c r="TDH66" s="41"/>
      <c r="TDI66" s="41"/>
      <c r="TDJ66" s="41"/>
      <c r="TDK66" s="41"/>
      <c r="TDL66" s="41"/>
      <c r="TDM66" s="41"/>
      <c r="TDN66" s="41"/>
      <c r="TDO66" s="41"/>
      <c r="TDP66" s="41"/>
      <c r="TDQ66" s="41"/>
      <c r="TDR66" s="41"/>
      <c r="TDS66" s="41"/>
      <c r="TDT66" s="41"/>
      <c r="TDU66" s="41"/>
      <c r="TDV66" s="41"/>
      <c r="TDW66" s="41"/>
      <c r="TDX66" s="41"/>
      <c r="TDY66" s="41"/>
      <c r="TDZ66" s="41"/>
      <c r="TEA66" s="41"/>
      <c r="TEB66" s="41"/>
      <c r="TEC66" s="41"/>
      <c r="TED66" s="41"/>
      <c r="TEE66" s="41"/>
      <c r="TEF66" s="41"/>
      <c r="TEG66" s="41"/>
      <c r="TEH66" s="41"/>
      <c r="TEI66" s="41"/>
      <c r="TEJ66" s="41"/>
      <c r="TEK66" s="41"/>
      <c r="TEL66" s="41"/>
      <c r="TEM66" s="41"/>
      <c r="TEN66" s="41"/>
      <c r="TEO66" s="41"/>
      <c r="TEP66" s="41"/>
      <c r="TEQ66" s="41"/>
      <c r="TER66" s="41"/>
      <c r="TES66" s="41"/>
      <c r="TET66" s="41"/>
      <c r="TEU66" s="41"/>
      <c r="TEV66" s="41"/>
      <c r="TEW66" s="41"/>
      <c r="TEX66" s="41"/>
      <c r="TEY66" s="41"/>
      <c r="TEZ66" s="41"/>
      <c r="TFA66" s="41"/>
      <c r="TFB66" s="41"/>
      <c r="TFC66" s="41"/>
      <c r="TFD66" s="41"/>
      <c r="TFE66" s="41"/>
      <c r="TFF66" s="41"/>
      <c r="TFG66" s="41"/>
      <c r="TFH66" s="41"/>
      <c r="TFI66" s="41"/>
      <c r="TFJ66" s="41"/>
      <c r="TFK66" s="41"/>
      <c r="TFL66" s="41"/>
      <c r="TFM66" s="41"/>
      <c r="TFN66" s="41"/>
      <c r="TFO66" s="41"/>
      <c r="TFP66" s="41"/>
      <c r="TFQ66" s="41"/>
      <c r="TFR66" s="41"/>
      <c r="TFS66" s="41"/>
      <c r="TFT66" s="41"/>
      <c r="TFU66" s="41"/>
      <c r="TFV66" s="41"/>
      <c r="TFW66" s="41"/>
      <c r="TFX66" s="41"/>
      <c r="TFY66" s="41"/>
      <c r="TFZ66" s="41"/>
      <c r="TGA66" s="41"/>
      <c r="TGB66" s="41"/>
      <c r="TGC66" s="41"/>
      <c r="TGD66" s="41"/>
      <c r="TGE66" s="41"/>
      <c r="TGF66" s="41"/>
      <c r="TGG66" s="41"/>
      <c r="TGH66" s="41"/>
      <c r="TGI66" s="41"/>
      <c r="TGJ66" s="41"/>
      <c r="TGK66" s="41"/>
      <c r="TGL66" s="41"/>
      <c r="TGM66" s="41"/>
      <c r="TGN66" s="41"/>
      <c r="TGO66" s="41"/>
      <c r="TGP66" s="41"/>
      <c r="TGQ66" s="41"/>
      <c r="TGR66" s="41"/>
      <c r="TGS66" s="41"/>
      <c r="TGT66" s="41"/>
      <c r="TGU66" s="41"/>
      <c r="TGV66" s="41"/>
      <c r="TGW66" s="41"/>
      <c r="TGX66" s="41"/>
      <c r="TGY66" s="41"/>
      <c r="TGZ66" s="41"/>
      <c r="THA66" s="41"/>
      <c r="THB66" s="41"/>
      <c r="THC66" s="41"/>
      <c r="THD66" s="41"/>
      <c r="THE66" s="41"/>
      <c r="THF66" s="41"/>
      <c r="THG66" s="41"/>
      <c r="THH66" s="41"/>
      <c r="THI66" s="41"/>
      <c r="THJ66" s="41"/>
      <c r="THK66" s="41"/>
      <c r="THL66" s="41"/>
      <c r="THM66" s="41"/>
      <c r="THN66" s="41"/>
      <c r="THO66" s="41"/>
      <c r="THP66" s="41"/>
      <c r="THQ66" s="41"/>
      <c r="THR66" s="41"/>
      <c r="THS66" s="41"/>
      <c r="THT66" s="41"/>
      <c r="THU66" s="41"/>
      <c r="THV66" s="41"/>
      <c r="THW66" s="41"/>
      <c r="THX66" s="41"/>
      <c r="THY66" s="41"/>
      <c r="THZ66" s="41"/>
      <c r="TIA66" s="41"/>
      <c r="TIB66" s="41"/>
      <c r="TIC66" s="41"/>
      <c r="TID66" s="41"/>
      <c r="TIE66" s="41"/>
      <c r="TIF66" s="41"/>
      <c r="TIG66" s="41"/>
      <c r="TIH66" s="41"/>
      <c r="TII66" s="41"/>
      <c r="TIJ66" s="41"/>
      <c r="TIK66" s="41"/>
      <c r="TIL66" s="41"/>
      <c r="TIM66" s="41"/>
      <c r="TIN66" s="41"/>
      <c r="TIO66" s="41"/>
      <c r="TIP66" s="41"/>
      <c r="TIQ66" s="41"/>
      <c r="TIR66" s="41"/>
      <c r="TIS66" s="41"/>
      <c r="TIT66" s="41"/>
      <c r="TIU66" s="41"/>
      <c r="TIV66" s="41"/>
      <c r="TIW66" s="41"/>
      <c r="TIX66" s="41"/>
      <c r="TIY66" s="41"/>
      <c r="TIZ66" s="41"/>
      <c r="TJA66" s="41"/>
      <c r="TJB66" s="41"/>
      <c r="TJC66" s="41"/>
      <c r="TJD66" s="41"/>
      <c r="TJE66" s="41"/>
      <c r="TJF66" s="41"/>
      <c r="TJG66" s="41"/>
      <c r="TJH66" s="41"/>
      <c r="TJI66" s="41"/>
      <c r="TJJ66" s="41"/>
      <c r="TJK66" s="41"/>
      <c r="TJL66" s="41"/>
      <c r="TJM66" s="41"/>
      <c r="TJN66" s="41"/>
      <c r="TJO66" s="41"/>
      <c r="TJP66" s="41"/>
      <c r="TJQ66" s="41"/>
      <c r="TJR66" s="41"/>
      <c r="TJS66" s="41"/>
      <c r="TJT66" s="41"/>
      <c r="TJU66" s="41"/>
      <c r="TJV66" s="41"/>
      <c r="TJW66" s="41"/>
      <c r="TJX66" s="41"/>
      <c r="TJY66" s="41"/>
      <c r="TJZ66" s="41"/>
      <c r="TKA66" s="41"/>
      <c r="TKB66" s="41"/>
      <c r="TKC66" s="41"/>
      <c r="TKD66" s="41"/>
      <c r="TKE66" s="41"/>
      <c r="TKF66" s="41"/>
      <c r="TKG66" s="41"/>
      <c r="TKH66" s="41"/>
      <c r="TKI66" s="41"/>
      <c r="TKJ66" s="41"/>
      <c r="TKK66" s="41"/>
      <c r="TKL66" s="41"/>
      <c r="TKM66" s="41"/>
      <c r="TKN66" s="41"/>
      <c r="TKO66" s="41"/>
      <c r="TKP66" s="41"/>
      <c r="TKQ66" s="41"/>
      <c r="TKR66" s="41"/>
      <c r="TKS66" s="41"/>
      <c r="TKT66" s="41"/>
      <c r="TKU66" s="41"/>
      <c r="TKV66" s="41"/>
      <c r="TKW66" s="41"/>
      <c r="TKX66" s="41"/>
      <c r="TKY66" s="41"/>
      <c r="TKZ66" s="41"/>
      <c r="TLA66" s="41"/>
      <c r="TLB66" s="41"/>
      <c r="TLC66" s="41"/>
      <c r="TLD66" s="41"/>
      <c r="TLE66" s="41"/>
      <c r="TLF66" s="41"/>
      <c r="TLG66" s="41"/>
      <c r="TLH66" s="41"/>
      <c r="TLI66" s="41"/>
      <c r="TLJ66" s="41"/>
      <c r="TLK66" s="41"/>
      <c r="TLL66" s="41"/>
      <c r="TLM66" s="41"/>
      <c r="TLN66" s="41"/>
      <c r="TLO66" s="41"/>
      <c r="TLP66" s="41"/>
      <c r="TLQ66" s="41"/>
      <c r="TLR66" s="41"/>
      <c r="TLS66" s="41"/>
      <c r="TLT66" s="41"/>
      <c r="TLU66" s="41"/>
      <c r="TLV66" s="41"/>
      <c r="TLW66" s="41"/>
      <c r="TLX66" s="41"/>
      <c r="TLY66" s="41"/>
      <c r="TLZ66" s="41"/>
      <c r="TMA66" s="41"/>
      <c r="TMB66" s="41"/>
      <c r="TMC66" s="41"/>
      <c r="TMD66" s="41"/>
      <c r="TME66" s="41"/>
      <c r="TMF66" s="41"/>
      <c r="TMG66" s="41"/>
      <c r="TMH66" s="41"/>
      <c r="TMI66" s="41"/>
      <c r="TMJ66" s="41"/>
      <c r="TMK66" s="41"/>
      <c r="TML66" s="41"/>
      <c r="TMM66" s="41"/>
      <c r="TMN66" s="41"/>
      <c r="TMO66" s="41"/>
      <c r="TMP66" s="41"/>
      <c r="TMQ66" s="41"/>
      <c r="TMR66" s="41"/>
      <c r="TMS66" s="41"/>
      <c r="TMT66" s="41"/>
      <c r="TMU66" s="41"/>
      <c r="TMV66" s="41"/>
      <c r="TMW66" s="41"/>
      <c r="TMX66" s="41"/>
      <c r="TMY66" s="41"/>
      <c r="TMZ66" s="41"/>
      <c r="TNA66" s="41"/>
      <c r="TNB66" s="41"/>
      <c r="TNC66" s="41"/>
      <c r="TND66" s="41"/>
      <c r="TNE66" s="41"/>
      <c r="TNF66" s="41"/>
      <c r="TNG66" s="41"/>
      <c r="TNH66" s="41"/>
      <c r="TNI66" s="41"/>
      <c r="TNJ66" s="41"/>
      <c r="TNK66" s="41"/>
      <c r="TNL66" s="41"/>
      <c r="TNM66" s="41"/>
      <c r="TNN66" s="41"/>
      <c r="TNO66" s="41"/>
      <c r="TNP66" s="41"/>
      <c r="TNQ66" s="41"/>
      <c r="TNR66" s="41"/>
      <c r="TNS66" s="41"/>
      <c r="TNT66" s="41"/>
      <c r="TNU66" s="41"/>
      <c r="TNV66" s="41"/>
      <c r="TNW66" s="41"/>
      <c r="TNX66" s="41"/>
      <c r="TNY66" s="41"/>
      <c r="TNZ66" s="41"/>
      <c r="TOA66" s="41"/>
      <c r="TOB66" s="41"/>
      <c r="TOC66" s="41"/>
      <c r="TOD66" s="41"/>
      <c r="TOE66" s="41"/>
      <c r="TOF66" s="41"/>
      <c r="TOG66" s="41"/>
      <c r="TOH66" s="41"/>
      <c r="TOI66" s="41"/>
      <c r="TOJ66" s="41"/>
      <c r="TOK66" s="41"/>
      <c r="TOL66" s="41"/>
      <c r="TOM66" s="41"/>
      <c r="TON66" s="41"/>
      <c r="TOO66" s="41"/>
      <c r="TOP66" s="41"/>
      <c r="TOQ66" s="41"/>
      <c r="TOR66" s="41"/>
      <c r="TOS66" s="41"/>
      <c r="TOT66" s="41"/>
      <c r="TOU66" s="41"/>
      <c r="TOV66" s="41"/>
      <c r="TOW66" s="41"/>
      <c r="TOX66" s="41"/>
      <c r="TOY66" s="41"/>
      <c r="TOZ66" s="41"/>
      <c r="TPA66" s="41"/>
      <c r="TPB66" s="41"/>
      <c r="TPC66" s="41"/>
      <c r="TPD66" s="41"/>
      <c r="TPE66" s="41"/>
      <c r="TPF66" s="41"/>
      <c r="TPG66" s="41"/>
      <c r="TPH66" s="41"/>
      <c r="TPI66" s="41"/>
      <c r="TPJ66" s="41"/>
      <c r="TPK66" s="41"/>
      <c r="TPL66" s="41"/>
      <c r="TPM66" s="41"/>
      <c r="TPN66" s="41"/>
      <c r="TPO66" s="41"/>
      <c r="TPP66" s="41"/>
      <c r="TPQ66" s="41"/>
      <c r="TPR66" s="41"/>
      <c r="TPS66" s="41"/>
      <c r="TPT66" s="41"/>
      <c r="TPU66" s="41"/>
      <c r="TPV66" s="41"/>
      <c r="TPW66" s="41"/>
      <c r="TPX66" s="41"/>
      <c r="TPY66" s="41"/>
      <c r="TPZ66" s="41"/>
      <c r="TQA66" s="41"/>
      <c r="TQB66" s="41"/>
      <c r="TQC66" s="41"/>
      <c r="TQD66" s="41"/>
      <c r="TQE66" s="41"/>
      <c r="TQF66" s="41"/>
      <c r="TQG66" s="41"/>
      <c r="TQH66" s="41"/>
      <c r="TQI66" s="41"/>
      <c r="TQJ66" s="41"/>
      <c r="TQK66" s="41"/>
      <c r="TQL66" s="41"/>
      <c r="TQM66" s="41"/>
      <c r="TQN66" s="41"/>
      <c r="TQO66" s="41"/>
      <c r="TQP66" s="41"/>
      <c r="TQQ66" s="41"/>
      <c r="TQR66" s="41"/>
      <c r="TQS66" s="41"/>
      <c r="TQT66" s="41"/>
      <c r="TQU66" s="41"/>
      <c r="TQV66" s="41"/>
      <c r="TQW66" s="41"/>
      <c r="TQX66" s="41"/>
      <c r="TQY66" s="41"/>
      <c r="TQZ66" s="41"/>
      <c r="TRA66" s="41"/>
      <c r="TRB66" s="41"/>
      <c r="TRC66" s="41"/>
      <c r="TRD66" s="41"/>
      <c r="TRE66" s="41"/>
      <c r="TRF66" s="41"/>
      <c r="TRG66" s="41"/>
      <c r="TRH66" s="41"/>
      <c r="TRI66" s="41"/>
      <c r="TRJ66" s="41"/>
      <c r="TRK66" s="41"/>
      <c r="TRL66" s="41"/>
      <c r="TRM66" s="41"/>
      <c r="TRN66" s="41"/>
      <c r="TRO66" s="41"/>
      <c r="TRP66" s="41"/>
      <c r="TRQ66" s="41"/>
      <c r="TRR66" s="41"/>
      <c r="TRS66" s="41"/>
      <c r="TRT66" s="41"/>
      <c r="TRU66" s="41"/>
      <c r="TRV66" s="41"/>
      <c r="TRW66" s="41"/>
      <c r="TRX66" s="41"/>
      <c r="TRY66" s="41"/>
      <c r="TRZ66" s="41"/>
      <c r="TSA66" s="41"/>
      <c r="TSB66" s="41"/>
      <c r="TSC66" s="41"/>
      <c r="TSD66" s="41"/>
      <c r="TSE66" s="41"/>
      <c r="TSF66" s="41"/>
      <c r="TSG66" s="41"/>
      <c r="TSH66" s="41"/>
      <c r="TSI66" s="41"/>
      <c r="TSJ66" s="41"/>
      <c r="TSK66" s="41"/>
      <c r="TSL66" s="41"/>
      <c r="TSM66" s="41"/>
      <c r="TSN66" s="41"/>
      <c r="TSO66" s="41"/>
      <c r="TSP66" s="41"/>
      <c r="TSQ66" s="41"/>
      <c r="TSR66" s="41"/>
      <c r="TSS66" s="41"/>
      <c r="TST66" s="41"/>
      <c r="TSU66" s="41"/>
      <c r="TSV66" s="41"/>
      <c r="TSW66" s="41"/>
      <c r="TSX66" s="41"/>
      <c r="TSY66" s="41"/>
      <c r="TSZ66" s="41"/>
      <c r="TTA66" s="41"/>
      <c r="TTB66" s="41"/>
      <c r="TTC66" s="41"/>
      <c r="TTD66" s="41"/>
      <c r="TTE66" s="41"/>
      <c r="TTF66" s="41"/>
      <c r="TTG66" s="41"/>
      <c r="TTH66" s="41"/>
      <c r="TTI66" s="41"/>
      <c r="TTJ66" s="41"/>
      <c r="TTK66" s="41"/>
      <c r="TTL66" s="41"/>
      <c r="TTM66" s="41"/>
      <c r="TTN66" s="41"/>
      <c r="TTO66" s="41"/>
      <c r="TTP66" s="41"/>
      <c r="TTQ66" s="41"/>
      <c r="TTR66" s="41"/>
      <c r="TTS66" s="41"/>
      <c r="TTT66" s="41"/>
      <c r="TTU66" s="41"/>
      <c r="TTV66" s="41"/>
      <c r="TTW66" s="41"/>
      <c r="TTX66" s="41"/>
      <c r="TTY66" s="41"/>
      <c r="TTZ66" s="41"/>
      <c r="TUA66" s="41"/>
      <c r="TUB66" s="41"/>
      <c r="TUC66" s="41"/>
      <c r="TUD66" s="41"/>
      <c r="TUE66" s="41"/>
      <c r="TUF66" s="41"/>
      <c r="TUG66" s="41"/>
      <c r="TUH66" s="41"/>
      <c r="TUI66" s="41"/>
      <c r="TUJ66" s="41"/>
      <c r="TUK66" s="41"/>
      <c r="TUL66" s="41"/>
      <c r="TUM66" s="41"/>
      <c r="TUN66" s="41"/>
      <c r="TUO66" s="41"/>
      <c r="TUP66" s="41"/>
      <c r="TUQ66" s="41"/>
      <c r="TUR66" s="41"/>
      <c r="TUS66" s="41"/>
      <c r="TUT66" s="41"/>
      <c r="TUU66" s="41"/>
      <c r="TUV66" s="41"/>
      <c r="TUW66" s="41"/>
      <c r="TUX66" s="41"/>
      <c r="TUY66" s="41"/>
      <c r="TUZ66" s="41"/>
      <c r="TVA66" s="41"/>
      <c r="TVB66" s="41"/>
      <c r="TVC66" s="41"/>
      <c r="TVD66" s="41"/>
      <c r="TVE66" s="41"/>
      <c r="TVF66" s="41"/>
      <c r="TVG66" s="41"/>
      <c r="TVH66" s="41"/>
      <c r="TVI66" s="41"/>
      <c r="TVJ66" s="41"/>
      <c r="TVK66" s="41"/>
      <c r="TVL66" s="41"/>
      <c r="TVM66" s="41"/>
      <c r="TVN66" s="41"/>
      <c r="TVO66" s="41"/>
      <c r="TVP66" s="41"/>
      <c r="TVQ66" s="41"/>
      <c r="TVR66" s="41"/>
      <c r="TVS66" s="41"/>
      <c r="TVT66" s="41"/>
      <c r="TVU66" s="41"/>
      <c r="TVV66" s="41"/>
      <c r="TVW66" s="41"/>
      <c r="TVX66" s="41"/>
      <c r="TVY66" s="41"/>
      <c r="TVZ66" s="41"/>
      <c r="TWA66" s="41"/>
      <c r="TWB66" s="41"/>
      <c r="TWC66" s="41"/>
      <c r="TWD66" s="41"/>
      <c r="TWE66" s="41"/>
      <c r="TWF66" s="41"/>
      <c r="TWG66" s="41"/>
      <c r="TWH66" s="41"/>
      <c r="TWI66" s="41"/>
      <c r="TWJ66" s="41"/>
      <c r="TWK66" s="41"/>
      <c r="TWL66" s="41"/>
      <c r="TWM66" s="41"/>
      <c r="TWN66" s="41"/>
      <c r="TWO66" s="41"/>
      <c r="TWP66" s="41"/>
      <c r="TWQ66" s="41"/>
      <c r="TWR66" s="41"/>
      <c r="TWS66" s="41"/>
      <c r="TWT66" s="41"/>
      <c r="TWU66" s="41"/>
      <c r="TWV66" s="41"/>
      <c r="TWW66" s="41"/>
      <c r="TWX66" s="41"/>
      <c r="TWY66" s="41"/>
      <c r="TWZ66" s="41"/>
      <c r="TXA66" s="41"/>
      <c r="TXB66" s="41"/>
      <c r="TXC66" s="41"/>
      <c r="TXD66" s="41"/>
      <c r="TXE66" s="41"/>
      <c r="TXF66" s="41"/>
      <c r="TXG66" s="41"/>
      <c r="TXH66" s="41"/>
      <c r="TXI66" s="41"/>
      <c r="TXJ66" s="41"/>
      <c r="TXK66" s="41"/>
      <c r="TXL66" s="41"/>
      <c r="TXM66" s="41"/>
      <c r="TXN66" s="41"/>
      <c r="TXO66" s="41"/>
      <c r="TXP66" s="41"/>
      <c r="TXQ66" s="41"/>
      <c r="TXR66" s="41"/>
      <c r="TXS66" s="41"/>
      <c r="TXT66" s="41"/>
      <c r="TXU66" s="41"/>
      <c r="TXV66" s="41"/>
      <c r="TXW66" s="41"/>
      <c r="TXX66" s="41"/>
      <c r="TXY66" s="41"/>
      <c r="TXZ66" s="41"/>
      <c r="TYA66" s="41"/>
      <c r="TYB66" s="41"/>
      <c r="TYC66" s="41"/>
      <c r="TYD66" s="41"/>
      <c r="TYE66" s="41"/>
      <c r="TYF66" s="41"/>
      <c r="TYG66" s="41"/>
      <c r="TYH66" s="41"/>
      <c r="TYI66" s="41"/>
      <c r="TYJ66" s="41"/>
      <c r="TYK66" s="41"/>
      <c r="TYL66" s="41"/>
      <c r="TYM66" s="41"/>
      <c r="TYN66" s="41"/>
      <c r="TYO66" s="41"/>
      <c r="TYP66" s="41"/>
      <c r="TYQ66" s="41"/>
      <c r="TYR66" s="41"/>
      <c r="TYS66" s="41"/>
      <c r="TYT66" s="41"/>
      <c r="TYU66" s="41"/>
      <c r="TYV66" s="41"/>
      <c r="TYW66" s="41"/>
      <c r="TYX66" s="41"/>
      <c r="TYY66" s="41"/>
      <c r="TYZ66" s="41"/>
      <c r="TZA66" s="41"/>
      <c r="TZB66" s="41"/>
      <c r="TZC66" s="41"/>
      <c r="TZD66" s="41"/>
      <c r="TZE66" s="41"/>
      <c r="TZF66" s="41"/>
      <c r="TZG66" s="41"/>
      <c r="TZH66" s="41"/>
      <c r="TZI66" s="41"/>
      <c r="TZJ66" s="41"/>
      <c r="TZK66" s="41"/>
      <c r="TZL66" s="41"/>
      <c r="TZM66" s="41"/>
      <c r="TZN66" s="41"/>
      <c r="TZO66" s="41"/>
      <c r="TZP66" s="41"/>
      <c r="TZQ66" s="41"/>
      <c r="TZR66" s="41"/>
      <c r="TZS66" s="41"/>
      <c r="TZT66" s="41"/>
      <c r="TZU66" s="41"/>
      <c r="TZV66" s="41"/>
      <c r="TZW66" s="41"/>
      <c r="TZX66" s="41"/>
      <c r="TZY66" s="41"/>
      <c r="TZZ66" s="41"/>
      <c r="UAA66" s="41"/>
      <c r="UAB66" s="41"/>
      <c r="UAC66" s="41"/>
      <c r="UAD66" s="41"/>
      <c r="UAE66" s="41"/>
      <c r="UAF66" s="41"/>
      <c r="UAG66" s="41"/>
      <c r="UAH66" s="41"/>
      <c r="UAI66" s="41"/>
      <c r="UAJ66" s="41"/>
      <c r="UAK66" s="41"/>
      <c r="UAL66" s="41"/>
      <c r="UAM66" s="41"/>
      <c r="UAN66" s="41"/>
      <c r="UAO66" s="41"/>
      <c r="UAP66" s="41"/>
      <c r="UAQ66" s="41"/>
      <c r="UAR66" s="41"/>
      <c r="UAS66" s="41"/>
      <c r="UAT66" s="41"/>
      <c r="UAU66" s="41"/>
      <c r="UAV66" s="41"/>
      <c r="UAW66" s="41"/>
      <c r="UAX66" s="41"/>
      <c r="UAY66" s="41"/>
      <c r="UAZ66" s="41"/>
      <c r="UBA66" s="41"/>
      <c r="UBB66" s="41"/>
      <c r="UBC66" s="41"/>
      <c r="UBD66" s="41"/>
      <c r="UBE66" s="41"/>
      <c r="UBF66" s="41"/>
      <c r="UBG66" s="41"/>
      <c r="UBH66" s="41"/>
      <c r="UBI66" s="41"/>
      <c r="UBJ66" s="41"/>
      <c r="UBK66" s="41"/>
      <c r="UBL66" s="41"/>
      <c r="UBM66" s="41"/>
      <c r="UBN66" s="41"/>
      <c r="UBO66" s="41"/>
      <c r="UBP66" s="41"/>
      <c r="UBQ66" s="41"/>
      <c r="UBR66" s="41"/>
      <c r="UBS66" s="41"/>
      <c r="UBT66" s="41"/>
      <c r="UBU66" s="41"/>
      <c r="UBV66" s="41"/>
      <c r="UBW66" s="41"/>
      <c r="UBX66" s="41"/>
      <c r="UBY66" s="41"/>
      <c r="UBZ66" s="41"/>
      <c r="UCA66" s="41"/>
      <c r="UCB66" s="41"/>
      <c r="UCC66" s="41"/>
      <c r="UCD66" s="41"/>
      <c r="UCE66" s="41"/>
      <c r="UCF66" s="41"/>
      <c r="UCG66" s="41"/>
      <c r="UCH66" s="41"/>
      <c r="UCI66" s="41"/>
      <c r="UCJ66" s="41"/>
      <c r="UCK66" s="41"/>
      <c r="UCL66" s="41"/>
      <c r="UCM66" s="41"/>
      <c r="UCN66" s="41"/>
      <c r="UCO66" s="41"/>
      <c r="UCP66" s="41"/>
      <c r="UCQ66" s="41"/>
      <c r="UCR66" s="41"/>
      <c r="UCS66" s="41"/>
      <c r="UCT66" s="41"/>
      <c r="UCU66" s="41"/>
      <c r="UCV66" s="41"/>
      <c r="UCW66" s="41"/>
      <c r="UCX66" s="41"/>
      <c r="UCY66" s="41"/>
      <c r="UCZ66" s="41"/>
      <c r="UDA66" s="41"/>
      <c r="UDB66" s="41"/>
      <c r="UDC66" s="41"/>
      <c r="UDD66" s="41"/>
      <c r="UDE66" s="41"/>
      <c r="UDF66" s="41"/>
      <c r="UDG66" s="41"/>
      <c r="UDH66" s="41"/>
      <c r="UDI66" s="41"/>
      <c r="UDJ66" s="41"/>
      <c r="UDK66" s="41"/>
      <c r="UDL66" s="41"/>
      <c r="UDM66" s="41"/>
      <c r="UDN66" s="41"/>
      <c r="UDO66" s="41"/>
      <c r="UDP66" s="41"/>
      <c r="UDQ66" s="41"/>
      <c r="UDR66" s="41"/>
      <c r="UDS66" s="41"/>
      <c r="UDT66" s="41"/>
      <c r="UDU66" s="41"/>
      <c r="UDV66" s="41"/>
      <c r="UDW66" s="41"/>
      <c r="UDX66" s="41"/>
      <c r="UDY66" s="41"/>
      <c r="UDZ66" s="41"/>
      <c r="UEA66" s="41"/>
      <c r="UEB66" s="41"/>
      <c r="UEC66" s="41"/>
      <c r="UED66" s="41"/>
      <c r="UEE66" s="41"/>
      <c r="UEF66" s="41"/>
      <c r="UEG66" s="41"/>
      <c r="UEH66" s="41"/>
      <c r="UEI66" s="41"/>
      <c r="UEJ66" s="41"/>
      <c r="UEK66" s="41"/>
      <c r="UEL66" s="41"/>
      <c r="UEM66" s="41"/>
      <c r="UEN66" s="41"/>
      <c r="UEO66" s="41"/>
      <c r="UEP66" s="41"/>
      <c r="UEQ66" s="41"/>
      <c r="UER66" s="41"/>
      <c r="UES66" s="41"/>
      <c r="UET66" s="41"/>
      <c r="UEU66" s="41"/>
      <c r="UEV66" s="41"/>
      <c r="UEW66" s="41"/>
      <c r="UEX66" s="41"/>
      <c r="UEY66" s="41"/>
      <c r="UEZ66" s="41"/>
      <c r="UFA66" s="41"/>
      <c r="UFB66" s="41"/>
      <c r="UFC66" s="41"/>
      <c r="UFD66" s="41"/>
      <c r="UFE66" s="41"/>
      <c r="UFF66" s="41"/>
      <c r="UFG66" s="41"/>
      <c r="UFH66" s="41"/>
      <c r="UFI66" s="41"/>
      <c r="UFJ66" s="41"/>
      <c r="UFK66" s="41"/>
      <c r="UFL66" s="41"/>
      <c r="UFM66" s="41"/>
      <c r="UFN66" s="41"/>
      <c r="UFO66" s="41"/>
      <c r="UFP66" s="41"/>
      <c r="UFQ66" s="41"/>
      <c r="UFR66" s="41"/>
      <c r="UFS66" s="41"/>
      <c r="UFT66" s="41"/>
      <c r="UFU66" s="41"/>
      <c r="UFV66" s="41"/>
      <c r="UFW66" s="41"/>
      <c r="UFX66" s="41"/>
      <c r="UFY66" s="41"/>
      <c r="UFZ66" s="41"/>
      <c r="UGA66" s="41"/>
      <c r="UGB66" s="41"/>
      <c r="UGC66" s="41"/>
      <c r="UGD66" s="41"/>
      <c r="UGE66" s="41"/>
      <c r="UGF66" s="41"/>
      <c r="UGG66" s="41"/>
      <c r="UGH66" s="41"/>
      <c r="UGI66" s="41"/>
      <c r="UGJ66" s="41"/>
      <c r="UGK66" s="41"/>
      <c r="UGL66" s="41"/>
      <c r="UGM66" s="41"/>
      <c r="UGN66" s="41"/>
      <c r="UGO66" s="41"/>
      <c r="UGP66" s="41"/>
      <c r="UGQ66" s="41"/>
      <c r="UGR66" s="41"/>
      <c r="UGS66" s="41"/>
      <c r="UGT66" s="41"/>
      <c r="UGU66" s="41"/>
      <c r="UGV66" s="41"/>
      <c r="UGW66" s="41"/>
      <c r="UGX66" s="41"/>
      <c r="UGY66" s="41"/>
      <c r="UGZ66" s="41"/>
      <c r="UHA66" s="41"/>
      <c r="UHB66" s="41"/>
      <c r="UHC66" s="41"/>
      <c r="UHD66" s="41"/>
      <c r="UHE66" s="41"/>
      <c r="UHF66" s="41"/>
      <c r="UHG66" s="41"/>
      <c r="UHH66" s="41"/>
      <c r="UHI66" s="41"/>
      <c r="UHJ66" s="41"/>
      <c r="UHK66" s="41"/>
      <c r="UHL66" s="41"/>
      <c r="UHM66" s="41"/>
      <c r="UHN66" s="41"/>
      <c r="UHO66" s="41"/>
      <c r="UHP66" s="41"/>
      <c r="UHQ66" s="41"/>
      <c r="UHR66" s="41"/>
      <c r="UHS66" s="41"/>
      <c r="UHT66" s="41"/>
      <c r="UHU66" s="41"/>
      <c r="UHV66" s="41"/>
      <c r="UHW66" s="41"/>
      <c r="UHX66" s="41"/>
      <c r="UHY66" s="41"/>
      <c r="UHZ66" s="41"/>
      <c r="UIA66" s="41"/>
      <c r="UIB66" s="41"/>
      <c r="UIC66" s="41"/>
      <c r="UID66" s="41"/>
      <c r="UIE66" s="41"/>
      <c r="UIF66" s="41"/>
      <c r="UIG66" s="41"/>
      <c r="UIH66" s="41"/>
      <c r="UII66" s="41"/>
      <c r="UIJ66" s="41"/>
      <c r="UIK66" s="41"/>
      <c r="UIL66" s="41"/>
      <c r="UIM66" s="41"/>
      <c r="UIN66" s="41"/>
      <c r="UIO66" s="41"/>
      <c r="UIP66" s="41"/>
      <c r="UIQ66" s="41"/>
      <c r="UIR66" s="41"/>
      <c r="UIS66" s="41"/>
      <c r="UIT66" s="41"/>
      <c r="UIU66" s="41"/>
      <c r="UIV66" s="41"/>
      <c r="UIW66" s="41"/>
      <c r="UIX66" s="41"/>
      <c r="UIY66" s="41"/>
      <c r="UIZ66" s="41"/>
      <c r="UJA66" s="41"/>
      <c r="UJB66" s="41"/>
      <c r="UJC66" s="41"/>
      <c r="UJD66" s="41"/>
      <c r="UJE66" s="41"/>
      <c r="UJF66" s="41"/>
      <c r="UJG66" s="41"/>
      <c r="UJH66" s="41"/>
      <c r="UJI66" s="41"/>
      <c r="UJJ66" s="41"/>
      <c r="UJK66" s="41"/>
      <c r="UJL66" s="41"/>
      <c r="UJM66" s="41"/>
      <c r="UJN66" s="41"/>
      <c r="UJO66" s="41"/>
      <c r="UJP66" s="41"/>
      <c r="UJQ66" s="41"/>
      <c r="UJR66" s="41"/>
      <c r="UJS66" s="41"/>
      <c r="UJT66" s="41"/>
      <c r="UJU66" s="41"/>
      <c r="UJV66" s="41"/>
      <c r="UJW66" s="41"/>
      <c r="UJX66" s="41"/>
      <c r="UJY66" s="41"/>
      <c r="UJZ66" s="41"/>
      <c r="UKA66" s="41"/>
      <c r="UKB66" s="41"/>
      <c r="UKC66" s="41"/>
      <c r="UKD66" s="41"/>
      <c r="UKE66" s="41"/>
      <c r="UKF66" s="41"/>
      <c r="UKG66" s="41"/>
      <c r="UKH66" s="41"/>
      <c r="UKI66" s="41"/>
      <c r="UKJ66" s="41"/>
      <c r="UKK66" s="41"/>
      <c r="UKL66" s="41"/>
      <c r="UKM66" s="41"/>
      <c r="UKN66" s="41"/>
      <c r="UKO66" s="41"/>
      <c r="UKP66" s="41"/>
      <c r="UKQ66" s="41"/>
      <c r="UKR66" s="41"/>
      <c r="UKS66" s="41"/>
      <c r="UKT66" s="41"/>
      <c r="UKU66" s="41"/>
      <c r="UKV66" s="41"/>
      <c r="UKW66" s="41"/>
      <c r="UKX66" s="41"/>
      <c r="UKY66" s="41"/>
      <c r="UKZ66" s="41"/>
      <c r="ULA66" s="41"/>
      <c r="ULB66" s="41"/>
      <c r="ULC66" s="41"/>
      <c r="ULD66" s="41"/>
      <c r="ULE66" s="41"/>
      <c r="ULF66" s="41"/>
      <c r="ULG66" s="41"/>
      <c r="ULH66" s="41"/>
      <c r="ULI66" s="41"/>
      <c r="ULJ66" s="41"/>
      <c r="ULK66" s="41"/>
      <c r="ULL66" s="41"/>
      <c r="ULM66" s="41"/>
      <c r="ULN66" s="41"/>
      <c r="ULO66" s="41"/>
      <c r="ULP66" s="41"/>
      <c r="ULQ66" s="41"/>
      <c r="ULR66" s="41"/>
      <c r="ULS66" s="41"/>
      <c r="ULT66" s="41"/>
      <c r="ULU66" s="41"/>
      <c r="ULV66" s="41"/>
      <c r="ULW66" s="41"/>
      <c r="ULX66" s="41"/>
      <c r="ULY66" s="41"/>
      <c r="ULZ66" s="41"/>
      <c r="UMA66" s="41"/>
      <c r="UMB66" s="41"/>
      <c r="UMC66" s="41"/>
      <c r="UMD66" s="41"/>
      <c r="UME66" s="41"/>
      <c r="UMF66" s="41"/>
      <c r="UMG66" s="41"/>
      <c r="UMH66" s="41"/>
      <c r="UMI66" s="41"/>
      <c r="UMJ66" s="41"/>
      <c r="UMK66" s="41"/>
      <c r="UML66" s="41"/>
      <c r="UMM66" s="41"/>
      <c r="UMN66" s="41"/>
      <c r="UMO66" s="41"/>
      <c r="UMP66" s="41"/>
      <c r="UMQ66" s="41"/>
      <c r="UMR66" s="41"/>
      <c r="UMS66" s="41"/>
      <c r="UMT66" s="41"/>
      <c r="UMU66" s="41"/>
      <c r="UMV66" s="41"/>
      <c r="UMW66" s="41"/>
      <c r="UMX66" s="41"/>
      <c r="UMY66" s="41"/>
      <c r="UMZ66" s="41"/>
      <c r="UNA66" s="41"/>
      <c r="UNB66" s="41"/>
      <c r="UNC66" s="41"/>
      <c r="UND66" s="41"/>
      <c r="UNE66" s="41"/>
      <c r="UNF66" s="41"/>
      <c r="UNG66" s="41"/>
      <c r="UNH66" s="41"/>
      <c r="UNI66" s="41"/>
      <c r="UNJ66" s="41"/>
      <c r="UNK66" s="41"/>
      <c r="UNL66" s="41"/>
      <c r="UNM66" s="41"/>
      <c r="UNN66" s="41"/>
      <c r="UNO66" s="41"/>
      <c r="UNP66" s="41"/>
      <c r="UNQ66" s="41"/>
      <c r="UNR66" s="41"/>
      <c r="UNS66" s="41"/>
      <c r="UNT66" s="41"/>
      <c r="UNU66" s="41"/>
      <c r="UNV66" s="41"/>
      <c r="UNW66" s="41"/>
      <c r="UNX66" s="41"/>
      <c r="UNY66" s="41"/>
      <c r="UNZ66" s="41"/>
      <c r="UOA66" s="41"/>
      <c r="UOB66" s="41"/>
      <c r="UOC66" s="41"/>
      <c r="UOD66" s="41"/>
      <c r="UOE66" s="41"/>
      <c r="UOF66" s="41"/>
      <c r="UOG66" s="41"/>
      <c r="UOH66" s="41"/>
      <c r="UOI66" s="41"/>
      <c r="UOJ66" s="41"/>
      <c r="UOK66" s="41"/>
      <c r="UOL66" s="41"/>
      <c r="UOM66" s="41"/>
      <c r="UON66" s="41"/>
      <c r="UOO66" s="41"/>
      <c r="UOP66" s="41"/>
      <c r="UOQ66" s="41"/>
      <c r="UOR66" s="41"/>
      <c r="UOS66" s="41"/>
      <c r="UOT66" s="41"/>
      <c r="UOU66" s="41"/>
      <c r="UOV66" s="41"/>
      <c r="UOW66" s="41"/>
      <c r="UOX66" s="41"/>
      <c r="UOY66" s="41"/>
      <c r="UOZ66" s="41"/>
      <c r="UPA66" s="41"/>
      <c r="UPB66" s="41"/>
      <c r="UPC66" s="41"/>
      <c r="UPD66" s="41"/>
      <c r="UPE66" s="41"/>
      <c r="UPF66" s="41"/>
      <c r="UPG66" s="41"/>
      <c r="UPH66" s="41"/>
      <c r="UPI66" s="41"/>
      <c r="UPJ66" s="41"/>
      <c r="UPK66" s="41"/>
      <c r="UPL66" s="41"/>
      <c r="UPM66" s="41"/>
      <c r="UPN66" s="41"/>
      <c r="UPO66" s="41"/>
      <c r="UPP66" s="41"/>
      <c r="UPQ66" s="41"/>
      <c r="UPR66" s="41"/>
      <c r="UPS66" s="41"/>
      <c r="UPT66" s="41"/>
      <c r="UPU66" s="41"/>
      <c r="UPV66" s="41"/>
      <c r="UPW66" s="41"/>
      <c r="UPX66" s="41"/>
      <c r="UPY66" s="41"/>
      <c r="UPZ66" s="41"/>
      <c r="UQA66" s="41"/>
      <c r="UQB66" s="41"/>
      <c r="UQC66" s="41"/>
      <c r="UQD66" s="41"/>
      <c r="UQE66" s="41"/>
      <c r="UQF66" s="41"/>
      <c r="UQG66" s="41"/>
      <c r="UQH66" s="41"/>
      <c r="UQI66" s="41"/>
      <c r="UQJ66" s="41"/>
      <c r="UQK66" s="41"/>
      <c r="UQL66" s="41"/>
      <c r="UQM66" s="41"/>
      <c r="UQN66" s="41"/>
      <c r="UQO66" s="41"/>
      <c r="UQP66" s="41"/>
      <c r="UQQ66" s="41"/>
      <c r="UQR66" s="41"/>
      <c r="UQS66" s="41"/>
      <c r="UQT66" s="41"/>
      <c r="UQU66" s="41"/>
      <c r="UQV66" s="41"/>
      <c r="UQW66" s="41"/>
      <c r="UQX66" s="41"/>
      <c r="UQY66" s="41"/>
      <c r="UQZ66" s="41"/>
      <c r="URA66" s="41"/>
      <c r="URB66" s="41"/>
      <c r="URC66" s="41"/>
      <c r="URD66" s="41"/>
      <c r="URE66" s="41"/>
      <c r="URF66" s="41"/>
      <c r="URG66" s="41"/>
      <c r="URH66" s="41"/>
      <c r="URI66" s="41"/>
      <c r="URJ66" s="41"/>
      <c r="URK66" s="41"/>
      <c r="URL66" s="41"/>
      <c r="URM66" s="41"/>
      <c r="URN66" s="41"/>
      <c r="URO66" s="41"/>
      <c r="URP66" s="41"/>
      <c r="URQ66" s="41"/>
      <c r="URR66" s="41"/>
      <c r="URS66" s="41"/>
      <c r="URT66" s="41"/>
      <c r="URU66" s="41"/>
      <c r="URV66" s="41"/>
      <c r="URW66" s="41"/>
      <c r="URX66" s="41"/>
      <c r="URY66" s="41"/>
      <c r="URZ66" s="41"/>
      <c r="USA66" s="41"/>
      <c r="USB66" s="41"/>
      <c r="USC66" s="41"/>
      <c r="USD66" s="41"/>
      <c r="USE66" s="41"/>
      <c r="USF66" s="41"/>
      <c r="USG66" s="41"/>
      <c r="USH66" s="41"/>
      <c r="USI66" s="41"/>
      <c r="USJ66" s="41"/>
      <c r="USK66" s="41"/>
      <c r="USL66" s="41"/>
      <c r="USM66" s="41"/>
      <c r="USN66" s="41"/>
      <c r="USO66" s="41"/>
      <c r="USP66" s="41"/>
      <c r="USQ66" s="41"/>
      <c r="USR66" s="41"/>
      <c r="USS66" s="41"/>
      <c r="UST66" s="41"/>
      <c r="USU66" s="41"/>
      <c r="USV66" s="41"/>
      <c r="USW66" s="41"/>
      <c r="USX66" s="41"/>
      <c r="USY66" s="41"/>
      <c r="USZ66" s="41"/>
      <c r="UTA66" s="41"/>
      <c r="UTB66" s="41"/>
      <c r="UTC66" s="41"/>
      <c r="UTD66" s="41"/>
      <c r="UTE66" s="41"/>
      <c r="UTF66" s="41"/>
      <c r="UTG66" s="41"/>
      <c r="UTH66" s="41"/>
      <c r="UTI66" s="41"/>
      <c r="UTJ66" s="41"/>
      <c r="UTK66" s="41"/>
      <c r="UTL66" s="41"/>
      <c r="UTM66" s="41"/>
      <c r="UTN66" s="41"/>
      <c r="UTO66" s="41"/>
      <c r="UTP66" s="41"/>
      <c r="UTQ66" s="41"/>
      <c r="UTR66" s="41"/>
      <c r="UTS66" s="41"/>
      <c r="UTT66" s="41"/>
      <c r="UTU66" s="41"/>
      <c r="UTV66" s="41"/>
      <c r="UTW66" s="41"/>
      <c r="UTX66" s="41"/>
      <c r="UTY66" s="41"/>
      <c r="UTZ66" s="41"/>
      <c r="UUA66" s="41"/>
      <c r="UUB66" s="41"/>
      <c r="UUC66" s="41"/>
      <c r="UUD66" s="41"/>
      <c r="UUE66" s="41"/>
      <c r="UUF66" s="41"/>
      <c r="UUG66" s="41"/>
      <c r="UUH66" s="41"/>
      <c r="UUI66" s="41"/>
      <c r="UUJ66" s="41"/>
      <c r="UUK66" s="41"/>
      <c r="UUL66" s="41"/>
      <c r="UUM66" s="41"/>
      <c r="UUN66" s="41"/>
      <c r="UUO66" s="41"/>
      <c r="UUP66" s="41"/>
      <c r="UUQ66" s="41"/>
      <c r="UUR66" s="41"/>
      <c r="UUS66" s="41"/>
      <c r="UUT66" s="41"/>
      <c r="UUU66" s="41"/>
      <c r="UUV66" s="41"/>
      <c r="UUW66" s="41"/>
      <c r="UUX66" s="41"/>
      <c r="UUY66" s="41"/>
      <c r="UUZ66" s="41"/>
      <c r="UVA66" s="41"/>
      <c r="UVB66" s="41"/>
      <c r="UVC66" s="41"/>
      <c r="UVD66" s="41"/>
      <c r="UVE66" s="41"/>
      <c r="UVF66" s="41"/>
      <c r="UVG66" s="41"/>
      <c r="UVH66" s="41"/>
      <c r="UVI66" s="41"/>
      <c r="UVJ66" s="41"/>
      <c r="UVK66" s="41"/>
      <c r="UVL66" s="41"/>
      <c r="UVM66" s="41"/>
      <c r="UVN66" s="41"/>
      <c r="UVO66" s="41"/>
      <c r="UVP66" s="41"/>
      <c r="UVQ66" s="41"/>
      <c r="UVR66" s="41"/>
      <c r="UVS66" s="41"/>
      <c r="UVT66" s="41"/>
      <c r="UVU66" s="41"/>
      <c r="UVV66" s="41"/>
      <c r="UVW66" s="41"/>
      <c r="UVX66" s="41"/>
      <c r="UVY66" s="41"/>
      <c r="UVZ66" s="41"/>
      <c r="UWA66" s="41"/>
      <c r="UWB66" s="41"/>
      <c r="UWC66" s="41"/>
      <c r="UWD66" s="41"/>
      <c r="UWE66" s="41"/>
      <c r="UWF66" s="41"/>
      <c r="UWG66" s="41"/>
      <c r="UWH66" s="41"/>
      <c r="UWI66" s="41"/>
      <c r="UWJ66" s="41"/>
      <c r="UWK66" s="41"/>
      <c r="UWL66" s="41"/>
      <c r="UWM66" s="41"/>
      <c r="UWN66" s="41"/>
      <c r="UWO66" s="41"/>
      <c r="UWP66" s="41"/>
      <c r="UWQ66" s="41"/>
      <c r="UWR66" s="41"/>
      <c r="UWS66" s="41"/>
      <c r="UWT66" s="41"/>
      <c r="UWU66" s="41"/>
      <c r="UWV66" s="41"/>
      <c r="UWW66" s="41"/>
      <c r="UWX66" s="41"/>
      <c r="UWY66" s="41"/>
      <c r="UWZ66" s="41"/>
      <c r="UXA66" s="41"/>
      <c r="UXB66" s="41"/>
      <c r="UXC66" s="41"/>
      <c r="UXD66" s="41"/>
      <c r="UXE66" s="41"/>
      <c r="UXF66" s="41"/>
      <c r="UXG66" s="41"/>
      <c r="UXH66" s="41"/>
      <c r="UXI66" s="41"/>
      <c r="UXJ66" s="41"/>
      <c r="UXK66" s="41"/>
      <c r="UXL66" s="41"/>
      <c r="UXM66" s="41"/>
      <c r="UXN66" s="41"/>
      <c r="UXO66" s="41"/>
      <c r="UXP66" s="41"/>
      <c r="UXQ66" s="41"/>
      <c r="UXR66" s="41"/>
      <c r="UXS66" s="41"/>
      <c r="UXT66" s="41"/>
      <c r="UXU66" s="41"/>
      <c r="UXV66" s="41"/>
      <c r="UXW66" s="41"/>
      <c r="UXX66" s="41"/>
      <c r="UXY66" s="41"/>
      <c r="UXZ66" s="41"/>
      <c r="UYA66" s="41"/>
      <c r="UYB66" s="41"/>
      <c r="UYC66" s="41"/>
      <c r="UYD66" s="41"/>
      <c r="UYE66" s="41"/>
      <c r="UYF66" s="41"/>
      <c r="UYG66" s="41"/>
      <c r="UYH66" s="41"/>
      <c r="UYI66" s="41"/>
      <c r="UYJ66" s="41"/>
      <c r="UYK66" s="41"/>
      <c r="UYL66" s="41"/>
      <c r="UYM66" s="41"/>
      <c r="UYN66" s="41"/>
      <c r="UYO66" s="41"/>
      <c r="UYP66" s="41"/>
      <c r="UYQ66" s="41"/>
      <c r="UYR66" s="41"/>
      <c r="UYS66" s="41"/>
      <c r="UYT66" s="41"/>
      <c r="UYU66" s="41"/>
      <c r="UYV66" s="41"/>
      <c r="UYW66" s="41"/>
      <c r="UYX66" s="41"/>
      <c r="UYY66" s="41"/>
      <c r="UYZ66" s="41"/>
      <c r="UZA66" s="41"/>
      <c r="UZB66" s="41"/>
      <c r="UZC66" s="41"/>
      <c r="UZD66" s="41"/>
      <c r="UZE66" s="41"/>
      <c r="UZF66" s="41"/>
      <c r="UZG66" s="41"/>
      <c r="UZH66" s="41"/>
      <c r="UZI66" s="41"/>
      <c r="UZJ66" s="41"/>
      <c r="UZK66" s="41"/>
      <c r="UZL66" s="41"/>
      <c r="UZM66" s="41"/>
      <c r="UZN66" s="41"/>
      <c r="UZO66" s="41"/>
      <c r="UZP66" s="41"/>
      <c r="UZQ66" s="41"/>
      <c r="UZR66" s="41"/>
      <c r="UZS66" s="41"/>
      <c r="UZT66" s="41"/>
      <c r="UZU66" s="41"/>
      <c r="UZV66" s="41"/>
      <c r="UZW66" s="41"/>
      <c r="UZX66" s="41"/>
      <c r="UZY66" s="41"/>
      <c r="UZZ66" s="41"/>
      <c r="VAA66" s="41"/>
      <c r="VAB66" s="41"/>
      <c r="VAC66" s="41"/>
      <c r="VAD66" s="41"/>
      <c r="VAE66" s="41"/>
      <c r="VAF66" s="41"/>
      <c r="VAG66" s="41"/>
      <c r="VAH66" s="41"/>
      <c r="VAI66" s="41"/>
      <c r="VAJ66" s="41"/>
      <c r="VAK66" s="41"/>
      <c r="VAL66" s="41"/>
      <c r="VAM66" s="41"/>
      <c r="VAN66" s="41"/>
      <c r="VAO66" s="41"/>
      <c r="VAP66" s="41"/>
      <c r="VAQ66" s="41"/>
      <c r="VAR66" s="41"/>
      <c r="VAS66" s="41"/>
      <c r="VAT66" s="41"/>
      <c r="VAU66" s="41"/>
      <c r="VAV66" s="41"/>
      <c r="VAW66" s="41"/>
      <c r="VAX66" s="41"/>
      <c r="VAY66" s="41"/>
      <c r="VAZ66" s="41"/>
      <c r="VBA66" s="41"/>
      <c r="VBB66" s="41"/>
      <c r="VBC66" s="41"/>
      <c r="VBD66" s="41"/>
      <c r="VBE66" s="41"/>
      <c r="VBF66" s="41"/>
      <c r="VBG66" s="41"/>
      <c r="VBH66" s="41"/>
      <c r="VBI66" s="41"/>
      <c r="VBJ66" s="41"/>
      <c r="VBK66" s="41"/>
      <c r="VBL66" s="41"/>
      <c r="VBM66" s="41"/>
      <c r="VBN66" s="41"/>
      <c r="VBO66" s="41"/>
      <c r="VBP66" s="41"/>
      <c r="VBQ66" s="41"/>
      <c r="VBR66" s="41"/>
      <c r="VBS66" s="41"/>
      <c r="VBT66" s="41"/>
      <c r="VBU66" s="41"/>
      <c r="VBV66" s="41"/>
      <c r="VBW66" s="41"/>
      <c r="VBX66" s="41"/>
      <c r="VBY66" s="41"/>
      <c r="VBZ66" s="41"/>
      <c r="VCA66" s="41"/>
      <c r="VCB66" s="41"/>
      <c r="VCC66" s="41"/>
      <c r="VCD66" s="41"/>
      <c r="VCE66" s="41"/>
      <c r="VCF66" s="41"/>
      <c r="VCG66" s="41"/>
      <c r="VCH66" s="41"/>
      <c r="VCI66" s="41"/>
      <c r="VCJ66" s="41"/>
      <c r="VCK66" s="41"/>
      <c r="VCL66" s="41"/>
      <c r="VCM66" s="41"/>
      <c r="VCN66" s="41"/>
      <c r="VCO66" s="41"/>
      <c r="VCP66" s="41"/>
      <c r="VCQ66" s="41"/>
      <c r="VCR66" s="41"/>
      <c r="VCS66" s="41"/>
      <c r="VCT66" s="41"/>
      <c r="VCU66" s="41"/>
      <c r="VCV66" s="41"/>
      <c r="VCW66" s="41"/>
      <c r="VCX66" s="41"/>
      <c r="VCY66" s="41"/>
      <c r="VCZ66" s="41"/>
      <c r="VDA66" s="41"/>
      <c r="VDB66" s="41"/>
      <c r="VDC66" s="41"/>
      <c r="VDD66" s="41"/>
      <c r="VDE66" s="41"/>
      <c r="VDF66" s="41"/>
      <c r="VDG66" s="41"/>
      <c r="VDH66" s="41"/>
      <c r="VDI66" s="41"/>
      <c r="VDJ66" s="41"/>
      <c r="VDK66" s="41"/>
      <c r="VDL66" s="41"/>
      <c r="VDM66" s="41"/>
      <c r="VDN66" s="41"/>
      <c r="VDO66" s="41"/>
      <c r="VDP66" s="41"/>
      <c r="VDQ66" s="41"/>
      <c r="VDR66" s="41"/>
      <c r="VDS66" s="41"/>
      <c r="VDT66" s="41"/>
      <c r="VDU66" s="41"/>
      <c r="VDV66" s="41"/>
      <c r="VDW66" s="41"/>
      <c r="VDX66" s="41"/>
      <c r="VDY66" s="41"/>
      <c r="VDZ66" s="41"/>
      <c r="VEA66" s="41"/>
      <c r="VEB66" s="41"/>
      <c r="VEC66" s="41"/>
      <c r="VED66" s="41"/>
      <c r="VEE66" s="41"/>
      <c r="VEF66" s="41"/>
      <c r="VEG66" s="41"/>
      <c r="VEH66" s="41"/>
      <c r="VEI66" s="41"/>
      <c r="VEJ66" s="41"/>
      <c r="VEK66" s="41"/>
      <c r="VEL66" s="41"/>
      <c r="VEM66" s="41"/>
      <c r="VEN66" s="41"/>
      <c r="VEO66" s="41"/>
      <c r="VEP66" s="41"/>
      <c r="VEQ66" s="41"/>
      <c r="VER66" s="41"/>
      <c r="VES66" s="41"/>
      <c r="VET66" s="41"/>
      <c r="VEU66" s="41"/>
      <c r="VEV66" s="41"/>
      <c r="VEW66" s="41"/>
      <c r="VEX66" s="41"/>
      <c r="VEY66" s="41"/>
      <c r="VEZ66" s="41"/>
      <c r="VFA66" s="41"/>
      <c r="VFB66" s="41"/>
      <c r="VFC66" s="41"/>
      <c r="VFD66" s="41"/>
      <c r="VFE66" s="41"/>
      <c r="VFF66" s="41"/>
      <c r="VFG66" s="41"/>
      <c r="VFH66" s="41"/>
      <c r="VFI66" s="41"/>
      <c r="VFJ66" s="41"/>
      <c r="VFK66" s="41"/>
      <c r="VFL66" s="41"/>
      <c r="VFM66" s="41"/>
      <c r="VFN66" s="41"/>
      <c r="VFO66" s="41"/>
      <c r="VFP66" s="41"/>
      <c r="VFQ66" s="41"/>
      <c r="VFR66" s="41"/>
      <c r="VFS66" s="41"/>
      <c r="VFT66" s="41"/>
      <c r="VFU66" s="41"/>
      <c r="VFV66" s="41"/>
      <c r="VFW66" s="41"/>
      <c r="VFX66" s="41"/>
      <c r="VFY66" s="41"/>
      <c r="VFZ66" s="41"/>
      <c r="VGA66" s="41"/>
      <c r="VGB66" s="41"/>
      <c r="VGC66" s="41"/>
      <c r="VGD66" s="41"/>
      <c r="VGE66" s="41"/>
      <c r="VGF66" s="41"/>
      <c r="VGG66" s="41"/>
      <c r="VGH66" s="41"/>
      <c r="VGI66" s="41"/>
      <c r="VGJ66" s="41"/>
      <c r="VGK66" s="41"/>
      <c r="VGL66" s="41"/>
      <c r="VGM66" s="41"/>
      <c r="VGN66" s="41"/>
      <c r="VGO66" s="41"/>
      <c r="VGP66" s="41"/>
      <c r="VGQ66" s="41"/>
      <c r="VGR66" s="41"/>
      <c r="VGS66" s="41"/>
      <c r="VGT66" s="41"/>
      <c r="VGU66" s="41"/>
      <c r="VGV66" s="41"/>
      <c r="VGW66" s="41"/>
      <c r="VGX66" s="41"/>
      <c r="VGY66" s="41"/>
      <c r="VGZ66" s="41"/>
      <c r="VHA66" s="41"/>
      <c r="VHB66" s="41"/>
      <c r="VHC66" s="41"/>
      <c r="VHD66" s="41"/>
      <c r="VHE66" s="41"/>
      <c r="VHF66" s="41"/>
      <c r="VHG66" s="41"/>
      <c r="VHH66" s="41"/>
      <c r="VHI66" s="41"/>
      <c r="VHJ66" s="41"/>
      <c r="VHK66" s="41"/>
      <c r="VHL66" s="41"/>
      <c r="VHM66" s="41"/>
      <c r="VHN66" s="41"/>
      <c r="VHO66" s="41"/>
      <c r="VHP66" s="41"/>
      <c r="VHQ66" s="41"/>
      <c r="VHR66" s="41"/>
      <c r="VHS66" s="41"/>
      <c r="VHT66" s="41"/>
      <c r="VHU66" s="41"/>
      <c r="VHV66" s="41"/>
      <c r="VHW66" s="41"/>
      <c r="VHX66" s="41"/>
      <c r="VHY66" s="41"/>
      <c r="VHZ66" s="41"/>
      <c r="VIA66" s="41"/>
      <c r="VIB66" s="41"/>
      <c r="VIC66" s="41"/>
      <c r="VID66" s="41"/>
      <c r="VIE66" s="41"/>
      <c r="VIF66" s="41"/>
      <c r="VIG66" s="41"/>
      <c r="VIH66" s="41"/>
      <c r="VII66" s="41"/>
      <c r="VIJ66" s="41"/>
      <c r="VIK66" s="41"/>
      <c r="VIL66" s="41"/>
      <c r="VIM66" s="41"/>
      <c r="VIN66" s="41"/>
      <c r="VIO66" s="41"/>
      <c r="VIP66" s="41"/>
      <c r="VIQ66" s="41"/>
      <c r="VIR66" s="41"/>
      <c r="VIS66" s="41"/>
      <c r="VIT66" s="41"/>
      <c r="VIU66" s="41"/>
      <c r="VIV66" s="41"/>
      <c r="VIW66" s="41"/>
      <c r="VIX66" s="41"/>
      <c r="VIY66" s="41"/>
      <c r="VIZ66" s="41"/>
      <c r="VJA66" s="41"/>
      <c r="VJB66" s="41"/>
      <c r="VJC66" s="41"/>
      <c r="VJD66" s="41"/>
      <c r="VJE66" s="41"/>
      <c r="VJF66" s="41"/>
      <c r="VJG66" s="41"/>
      <c r="VJH66" s="41"/>
      <c r="VJI66" s="41"/>
      <c r="VJJ66" s="41"/>
      <c r="VJK66" s="41"/>
      <c r="VJL66" s="41"/>
      <c r="VJM66" s="41"/>
      <c r="VJN66" s="41"/>
      <c r="VJO66" s="41"/>
      <c r="VJP66" s="41"/>
      <c r="VJQ66" s="41"/>
      <c r="VJR66" s="41"/>
      <c r="VJS66" s="41"/>
      <c r="VJT66" s="41"/>
      <c r="VJU66" s="41"/>
      <c r="VJV66" s="41"/>
      <c r="VJW66" s="41"/>
      <c r="VJX66" s="41"/>
      <c r="VJY66" s="41"/>
      <c r="VJZ66" s="41"/>
      <c r="VKA66" s="41"/>
      <c r="VKB66" s="41"/>
      <c r="VKC66" s="41"/>
      <c r="VKD66" s="41"/>
      <c r="VKE66" s="41"/>
      <c r="VKF66" s="41"/>
      <c r="VKG66" s="41"/>
      <c r="VKH66" s="41"/>
      <c r="VKI66" s="41"/>
      <c r="VKJ66" s="41"/>
      <c r="VKK66" s="41"/>
      <c r="VKL66" s="41"/>
      <c r="VKM66" s="41"/>
      <c r="VKN66" s="41"/>
      <c r="VKO66" s="41"/>
      <c r="VKP66" s="41"/>
      <c r="VKQ66" s="41"/>
      <c r="VKR66" s="41"/>
      <c r="VKS66" s="41"/>
      <c r="VKT66" s="41"/>
      <c r="VKU66" s="41"/>
      <c r="VKV66" s="41"/>
      <c r="VKW66" s="41"/>
      <c r="VKX66" s="41"/>
      <c r="VKY66" s="41"/>
      <c r="VKZ66" s="41"/>
      <c r="VLA66" s="41"/>
      <c r="VLB66" s="41"/>
      <c r="VLC66" s="41"/>
      <c r="VLD66" s="41"/>
      <c r="VLE66" s="41"/>
      <c r="VLF66" s="41"/>
      <c r="VLG66" s="41"/>
      <c r="VLH66" s="41"/>
      <c r="VLI66" s="41"/>
      <c r="VLJ66" s="41"/>
      <c r="VLK66" s="41"/>
      <c r="VLL66" s="41"/>
      <c r="VLM66" s="41"/>
      <c r="VLN66" s="41"/>
      <c r="VLO66" s="41"/>
      <c r="VLP66" s="41"/>
      <c r="VLQ66" s="41"/>
      <c r="VLR66" s="41"/>
      <c r="VLS66" s="41"/>
      <c r="VLT66" s="41"/>
      <c r="VLU66" s="41"/>
      <c r="VLV66" s="41"/>
      <c r="VLW66" s="41"/>
      <c r="VLX66" s="41"/>
      <c r="VLY66" s="41"/>
      <c r="VLZ66" s="41"/>
      <c r="VMA66" s="41"/>
      <c r="VMB66" s="41"/>
      <c r="VMC66" s="41"/>
      <c r="VMD66" s="41"/>
      <c r="VME66" s="41"/>
      <c r="VMF66" s="41"/>
      <c r="VMG66" s="41"/>
      <c r="VMH66" s="41"/>
      <c r="VMI66" s="41"/>
      <c r="VMJ66" s="41"/>
      <c r="VMK66" s="41"/>
      <c r="VML66" s="41"/>
      <c r="VMM66" s="41"/>
      <c r="VMN66" s="41"/>
      <c r="VMO66" s="41"/>
      <c r="VMP66" s="41"/>
      <c r="VMQ66" s="41"/>
      <c r="VMR66" s="41"/>
      <c r="VMS66" s="41"/>
      <c r="VMT66" s="41"/>
      <c r="VMU66" s="41"/>
      <c r="VMV66" s="41"/>
      <c r="VMW66" s="41"/>
      <c r="VMX66" s="41"/>
      <c r="VMY66" s="41"/>
      <c r="VMZ66" s="41"/>
      <c r="VNA66" s="41"/>
      <c r="VNB66" s="41"/>
      <c r="VNC66" s="41"/>
      <c r="VND66" s="41"/>
      <c r="VNE66" s="41"/>
      <c r="VNF66" s="41"/>
      <c r="VNG66" s="41"/>
      <c r="VNH66" s="41"/>
      <c r="VNI66" s="41"/>
      <c r="VNJ66" s="41"/>
      <c r="VNK66" s="41"/>
      <c r="VNL66" s="41"/>
      <c r="VNM66" s="41"/>
      <c r="VNN66" s="41"/>
      <c r="VNO66" s="41"/>
      <c r="VNP66" s="41"/>
      <c r="VNQ66" s="41"/>
      <c r="VNR66" s="41"/>
      <c r="VNS66" s="41"/>
      <c r="VNT66" s="41"/>
      <c r="VNU66" s="41"/>
      <c r="VNV66" s="41"/>
      <c r="VNW66" s="41"/>
      <c r="VNX66" s="41"/>
      <c r="VNY66" s="41"/>
      <c r="VNZ66" s="41"/>
      <c r="VOA66" s="41"/>
      <c r="VOB66" s="41"/>
      <c r="VOC66" s="41"/>
      <c r="VOD66" s="41"/>
      <c r="VOE66" s="41"/>
      <c r="VOF66" s="41"/>
      <c r="VOG66" s="41"/>
      <c r="VOH66" s="41"/>
      <c r="VOI66" s="41"/>
      <c r="VOJ66" s="41"/>
      <c r="VOK66" s="41"/>
      <c r="VOL66" s="41"/>
      <c r="VOM66" s="41"/>
      <c r="VON66" s="41"/>
      <c r="VOO66" s="41"/>
      <c r="VOP66" s="41"/>
      <c r="VOQ66" s="41"/>
      <c r="VOR66" s="41"/>
      <c r="VOS66" s="41"/>
      <c r="VOT66" s="41"/>
      <c r="VOU66" s="41"/>
      <c r="VOV66" s="41"/>
      <c r="VOW66" s="41"/>
      <c r="VOX66" s="41"/>
      <c r="VOY66" s="41"/>
      <c r="VOZ66" s="41"/>
      <c r="VPA66" s="41"/>
      <c r="VPB66" s="41"/>
      <c r="VPC66" s="41"/>
      <c r="VPD66" s="41"/>
      <c r="VPE66" s="41"/>
      <c r="VPF66" s="41"/>
      <c r="VPG66" s="41"/>
      <c r="VPH66" s="41"/>
      <c r="VPI66" s="41"/>
      <c r="VPJ66" s="41"/>
      <c r="VPK66" s="41"/>
      <c r="VPL66" s="41"/>
      <c r="VPM66" s="41"/>
      <c r="VPN66" s="41"/>
      <c r="VPO66" s="41"/>
      <c r="VPP66" s="41"/>
      <c r="VPQ66" s="41"/>
      <c r="VPR66" s="41"/>
      <c r="VPS66" s="41"/>
      <c r="VPT66" s="41"/>
      <c r="VPU66" s="41"/>
      <c r="VPV66" s="41"/>
      <c r="VPW66" s="41"/>
      <c r="VPX66" s="41"/>
      <c r="VPY66" s="41"/>
      <c r="VPZ66" s="41"/>
      <c r="VQA66" s="41"/>
      <c r="VQB66" s="41"/>
      <c r="VQC66" s="41"/>
      <c r="VQD66" s="41"/>
      <c r="VQE66" s="41"/>
      <c r="VQF66" s="41"/>
      <c r="VQG66" s="41"/>
      <c r="VQH66" s="41"/>
      <c r="VQI66" s="41"/>
      <c r="VQJ66" s="41"/>
      <c r="VQK66" s="41"/>
      <c r="VQL66" s="41"/>
      <c r="VQM66" s="41"/>
      <c r="VQN66" s="41"/>
      <c r="VQO66" s="41"/>
      <c r="VQP66" s="41"/>
      <c r="VQQ66" s="41"/>
      <c r="VQR66" s="41"/>
      <c r="VQS66" s="41"/>
      <c r="VQT66" s="41"/>
      <c r="VQU66" s="41"/>
      <c r="VQV66" s="41"/>
      <c r="VQW66" s="41"/>
      <c r="VQX66" s="41"/>
      <c r="VQY66" s="41"/>
      <c r="VQZ66" s="41"/>
      <c r="VRA66" s="41"/>
      <c r="VRB66" s="41"/>
      <c r="VRC66" s="41"/>
      <c r="VRD66" s="41"/>
      <c r="VRE66" s="41"/>
      <c r="VRF66" s="41"/>
      <c r="VRG66" s="41"/>
      <c r="VRH66" s="41"/>
      <c r="VRI66" s="41"/>
      <c r="VRJ66" s="41"/>
      <c r="VRK66" s="41"/>
      <c r="VRL66" s="41"/>
      <c r="VRM66" s="41"/>
      <c r="VRN66" s="41"/>
      <c r="VRO66" s="41"/>
      <c r="VRP66" s="41"/>
      <c r="VRQ66" s="41"/>
      <c r="VRR66" s="41"/>
      <c r="VRS66" s="41"/>
      <c r="VRT66" s="41"/>
      <c r="VRU66" s="41"/>
      <c r="VRV66" s="41"/>
      <c r="VRW66" s="41"/>
      <c r="VRX66" s="41"/>
      <c r="VRY66" s="41"/>
      <c r="VRZ66" s="41"/>
      <c r="VSA66" s="41"/>
      <c r="VSB66" s="41"/>
      <c r="VSC66" s="41"/>
      <c r="VSD66" s="41"/>
      <c r="VSE66" s="41"/>
      <c r="VSF66" s="41"/>
      <c r="VSG66" s="41"/>
      <c r="VSH66" s="41"/>
      <c r="VSI66" s="41"/>
      <c r="VSJ66" s="41"/>
      <c r="VSK66" s="41"/>
      <c r="VSL66" s="41"/>
      <c r="VSM66" s="41"/>
      <c r="VSN66" s="41"/>
      <c r="VSO66" s="41"/>
      <c r="VSP66" s="41"/>
      <c r="VSQ66" s="41"/>
      <c r="VSR66" s="41"/>
      <c r="VSS66" s="41"/>
      <c r="VST66" s="41"/>
      <c r="VSU66" s="41"/>
      <c r="VSV66" s="41"/>
      <c r="VSW66" s="41"/>
      <c r="VSX66" s="41"/>
      <c r="VSY66" s="41"/>
      <c r="VSZ66" s="41"/>
      <c r="VTA66" s="41"/>
      <c r="VTB66" s="41"/>
      <c r="VTC66" s="41"/>
      <c r="VTD66" s="41"/>
      <c r="VTE66" s="41"/>
      <c r="VTF66" s="41"/>
      <c r="VTG66" s="41"/>
      <c r="VTH66" s="41"/>
      <c r="VTI66" s="41"/>
      <c r="VTJ66" s="41"/>
      <c r="VTK66" s="41"/>
      <c r="VTL66" s="41"/>
      <c r="VTM66" s="41"/>
      <c r="VTN66" s="41"/>
      <c r="VTO66" s="41"/>
      <c r="VTP66" s="41"/>
      <c r="VTQ66" s="41"/>
      <c r="VTR66" s="41"/>
      <c r="VTS66" s="41"/>
      <c r="VTT66" s="41"/>
      <c r="VTU66" s="41"/>
      <c r="VTV66" s="41"/>
      <c r="VTW66" s="41"/>
      <c r="VTX66" s="41"/>
      <c r="VTY66" s="41"/>
      <c r="VTZ66" s="41"/>
      <c r="VUA66" s="41"/>
      <c r="VUB66" s="41"/>
      <c r="VUC66" s="41"/>
      <c r="VUD66" s="41"/>
      <c r="VUE66" s="41"/>
      <c r="VUF66" s="41"/>
      <c r="VUG66" s="41"/>
      <c r="VUH66" s="41"/>
      <c r="VUI66" s="41"/>
      <c r="VUJ66" s="41"/>
      <c r="VUK66" s="41"/>
      <c r="VUL66" s="41"/>
      <c r="VUM66" s="41"/>
      <c r="VUN66" s="41"/>
      <c r="VUO66" s="41"/>
      <c r="VUP66" s="41"/>
      <c r="VUQ66" s="41"/>
      <c r="VUR66" s="41"/>
      <c r="VUS66" s="41"/>
      <c r="VUT66" s="41"/>
      <c r="VUU66" s="41"/>
      <c r="VUV66" s="41"/>
      <c r="VUW66" s="41"/>
      <c r="VUX66" s="41"/>
      <c r="VUY66" s="41"/>
      <c r="VUZ66" s="41"/>
      <c r="VVA66" s="41"/>
      <c r="VVB66" s="41"/>
      <c r="VVC66" s="41"/>
      <c r="VVD66" s="41"/>
      <c r="VVE66" s="41"/>
      <c r="VVF66" s="41"/>
      <c r="VVG66" s="41"/>
      <c r="VVH66" s="41"/>
      <c r="VVI66" s="41"/>
      <c r="VVJ66" s="41"/>
      <c r="VVK66" s="41"/>
      <c r="VVL66" s="41"/>
      <c r="VVM66" s="41"/>
      <c r="VVN66" s="41"/>
      <c r="VVO66" s="41"/>
      <c r="VVP66" s="41"/>
      <c r="VVQ66" s="41"/>
      <c r="VVR66" s="41"/>
      <c r="VVS66" s="41"/>
      <c r="VVT66" s="41"/>
      <c r="VVU66" s="41"/>
      <c r="VVV66" s="41"/>
      <c r="VVW66" s="41"/>
      <c r="VVX66" s="41"/>
      <c r="VVY66" s="41"/>
      <c r="VVZ66" s="41"/>
      <c r="VWA66" s="41"/>
      <c r="VWB66" s="41"/>
      <c r="VWC66" s="41"/>
      <c r="VWD66" s="41"/>
      <c r="VWE66" s="41"/>
      <c r="VWF66" s="41"/>
      <c r="VWG66" s="41"/>
      <c r="VWH66" s="41"/>
      <c r="VWI66" s="41"/>
      <c r="VWJ66" s="41"/>
      <c r="VWK66" s="41"/>
      <c r="VWL66" s="41"/>
      <c r="VWM66" s="41"/>
      <c r="VWN66" s="41"/>
      <c r="VWO66" s="41"/>
      <c r="VWP66" s="41"/>
      <c r="VWQ66" s="41"/>
      <c r="VWR66" s="41"/>
      <c r="VWS66" s="41"/>
      <c r="VWT66" s="41"/>
      <c r="VWU66" s="41"/>
      <c r="VWV66" s="41"/>
      <c r="VWW66" s="41"/>
      <c r="VWX66" s="41"/>
      <c r="VWY66" s="41"/>
      <c r="VWZ66" s="41"/>
      <c r="VXA66" s="41"/>
      <c r="VXB66" s="41"/>
      <c r="VXC66" s="41"/>
      <c r="VXD66" s="41"/>
      <c r="VXE66" s="41"/>
      <c r="VXF66" s="41"/>
      <c r="VXG66" s="41"/>
      <c r="VXH66" s="41"/>
      <c r="VXI66" s="41"/>
      <c r="VXJ66" s="41"/>
      <c r="VXK66" s="41"/>
      <c r="VXL66" s="41"/>
      <c r="VXM66" s="41"/>
      <c r="VXN66" s="41"/>
      <c r="VXO66" s="41"/>
      <c r="VXP66" s="41"/>
      <c r="VXQ66" s="41"/>
      <c r="VXR66" s="41"/>
      <c r="VXS66" s="41"/>
      <c r="VXT66" s="41"/>
      <c r="VXU66" s="41"/>
      <c r="VXV66" s="41"/>
      <c r="VXW66" s="41"/>
      <c r="VXX66" s="41"/>
      <c r="VXY66" s="41"/>
      <c r="VXZ66" s="41"/>
      <c r="VYA66" s="41"/>
      <c r="VYB66" s="41"/>
      <c r="VYC66" s="41"/>
      <c r="VYD66" s="41"/>
      <c r="VYE66" s="41"/>
      <c r="VYF66" s="41"/>
      <c r="VYG66" s="41"/>
      <c r="VYH66" s="41"/>
      <c r="VYI66" s="41"/>
      <c r="VYJ66" s="41"/>
      <c r="VYK66" s="41"/>
      <c r="VYL66" s="41"/>
      <c r="VYM66" s="41"/>
      <c r="VYN66" s="41"/>
      <c r="VYO66" s="41"/>
      <c r="VYP66" s="41"/>
      <c r="VYQ66" s="41"/>
      <c r="VYR66" s="41"/>
      <c r="VYS66" s="41"/>
      <c r="VYT66" s="41"/>
      <c r="VYU66" s="41"/>
      <c r="VYV66" s="41"/>
      <c r="VYW66" s="41"/>
      <c r="VYX66" s="41"/>
      <c r="VYY66" s="41"/>
      <c r="VYZ66" s="41"/>
      <c r="VZA66" s="41"/>
      <c r="VZB66" s="41"/>
      <c r="VZC66" s="41"/>
      <c r="VZD66" s="41"/>
      <c r="VZE66" s="41"/>
      <c r="VZF66" s="41"/>
      <c r="VZG66" s="41"/>
      <c r="VZH66" s="41"/>
      <c r="VZI66" s="41"/>
      <c r="VZJ66" s="41"/>
      <c r="VZK66" s="41"/>
      <c r="VZL66" s="41"/>
      <c r="VZM66" s="41"/>
      <c r="VZN66" s="41"/>
      <c r="VZO66" s="41"/>
      <c r="VZP66" s="41"/>
      <c r="VZQ66" s="41"/>
      <c r="VZR66" s="41"/>
      <c r="VZS66" s="41"/>
      <c r="VZT66" s="41"/>
      <c r="VZU66" s="41"/>
      <c r="VZV66" s="41"/>
      <c r="VZW66" s="41"/>
      <c r="VZX66" s="41"/>
      <c r="VZY66" s="41"/>
      <c r="VZZ66" s="41"/>
      <c r="WAA66" s="41"/>
      <c r="WAB66" s="41"/>
      <c r="WAC66" s="41"/>
      <c r="WAD66" s="41"/>
      <c r="WAE66" s="41"/>
      <c r="WAF66" s="41"/>
      <c r="WAG66" s="41"/>
      <c r="WAH66" s="41"/>
      <c r="WAI66" s="41"/>
      <c r="WAJ66" s="41"/>
      <c r="WAK66" s="41"/>
      <c r="WAL66" s="41"/>
      <c r="WAM66" s="41"/>
      <c r="WAN66" s="41"/>
      <c r="WAO66" s="41"/>
      <c r="WAP66" s="41"/>
      <c r="WAQ66" s="41"/>
      <c r="WAR66" s="41"/>
      <c r="WAS66" s="41"/>
      <c r="WAT66" s="41"/>
      <c r="WAU66" s="41"/>
      <c r="WAV66" s="41"/>
      <c r="WAW66" s="41"/>
      <c r="WAX66" s="41"/>
      <c r="WAY66" s="41"/>
      <c r="WAZ66" s="41"/>
      <c r="WBA66" s="41"/>
      <c r="WBB66" s="41"/>
      <c r="WBC66" s="41"/>
      <c r="WBD66" s="41"/>
      <c r="WBE66" s="41"/>
      <c r="WBF66" s="41"/>
      <c r="WBG66" s="41"/>
      <c r="WBH66" s="41"/>
      <c r="WBI66" s="41"/>
      <c r="WBJ66" s="41"/>
      <c r="WBK66" s="41"/>
      <c r="WBL66" s="41"/>
      <c r="WBM66" s="41"/>
      <c r="WBN66" s="41"/>
      <c r="WBO66" s="41"/>
      <c r="WBP66" s="41"/>
      <c r="WBQ66" s="41"/>
      <c r="WBR66" s="41"/>
      <c r="WBS66" s="41"/>
      <c r="WBT66" s="41"/>
      <c r="WBU66" s="41"/>
      <c r="WBV66" s="41"/>
      <c r="WBW66" s="41"/>
      <c r="WBX66" s="41"/>
      <c r="WBY66" s="41"/>
      <c r="WBZ66" s="41"/>
      <c r="WCA66" s="41"/>
      <c r="WCB66" s="41"/>
      <c r="WCC66" s="41"/>
      <c r="WCD66" s="41"/>
      <c r="WCE66" s="41"/>
      <c r="WCF66" s="41"/>
      <c r="WCG66" s="41"/>
      <c r="WCH66" s="41"/>
      <c r="WCI66" s="41"/>
      <c r="WCJ66" s="41"/>
      <c r="WCK66" s="41"/>
      <c r="WCL66" s="41"/>
      <c r="WCM66" s="41"/>
      <c r="WCN66" s="41"/>
      <c r="WCO66" s="41"/>
      <c r="WCP66" s="41"/>
      <c r="WCQ66" s="41"/>
      <c r="WCR66" s="41"/>
      <c r="WCS66" s="41"/>
      <c r="WCT66" s="41"/>
      <c r="WCU66" s="41"/>
      <c r="WCV66" s="41"/>
      <c r="WCW66" s="41"/>
      <c r="WCX66" s="41"/>
      <c r="WCY66" s="41"/>
      <c r="WCZ66" s="41"/>
      <c r="WDA66" s="41"/>
      <c r="WDB66" s="41"/>
      <c r="WDC66" s="41"/>
      <c r="WDD66" s="41"/>
      <c r="WDE66" s="41"/>
      <c r="WDF66" s="41"/>
      <c r="WDG66" s="41"/>
      <c r="WDH66" s="41"/>
      <c r="WDI66" s="41"/>
      <c r="WDJ66" s="41"/>
      <c r="WDK66" s="41"/>
      <c r="WDL66" s="41"/>
      <c r="WDM66" s="41"/>
      <c r="WDN66" s="41"/>
      <c r="WDO66" s="41"/>
      <c r="WDP66" s="41"/>
      <c r="WDQ66" s="41"/>
      <c r="WDR66" s="41"/>
      <c r="WDS66" s="41"/>
      <c r="WDT66" s="41"/>
      <c r="WDU66" s="41"/>
      <c r="WDV66" s="41"/>
      <c r="WDW66" s="41"/>
      <c r="WDX66" s="41"/>
      <c r="WDY66" s="41"/>
      <c r="WDZ66" s="41"/>
      <c r="WEA66" s="41"/>
      <c r="WEB66" s="41"/>
      <c r="WEC66" s="41"/>
      <c r="WED66" s="41"/>
      <c r="WEE66" s="41"/>
      <c r="WEF66" s="41"/>
      <c r="WEG66" s="41"/>
      <c r="WEH66" s="41"/>
      <c r="WEI66" s="41"/>
      <c r="WEJ66" s="41"/>
      <c r="WEK66" s="41"/>
      <c r="WEL66" s="41"/>
      <c r="WEM66" s="41"/>
      <c r="WEN66" s="41"/>
      <c r="WEO66" s="41"/>
      <c r="WEP66" s="41"/>
      <c r="WEQ66" s="41"/>
      <c r="WER66" s="41"/>
      <c r="WES66" s="41"/>
      <c r="WET66" s="41"/>
      <c r="WEU66" s="41"/>
      <c r="WEV66" s="41"/>
      <c r="WEW66" s="41"/>
      <c r="WEX66" s="41"/>
      <c r="WEY66" s="41"/>
      <c r="WEZ66" s="41"/>
      <c r="WFA66" s="41"/>
      <c r="WFB66" s="41"/>
      <c r="WFC66" s="41"/>
      <c r="WFD66" s="41"/>
      <c r="WFE66" s="41"/>
      <c r="WFF66" s="41"/>
      <c r="WFG66" s="41"/>
      <c r="WFH66" s="41"/>
      <c r="WFI66" s="41"/>
      <c r="WFJ66" s="41"/>
      <c r="WFK66" s="41"/>
      <c r="WFL66" s="41"/>
      <c r="WFM66" s="41"/>
      <c r="WFN66" s="41"/>
      <c r="WFO66" s="41"/>
      <c r="WFP66" s="41"/>
      <c r="WFQ66" s="41"/>
      <c r="WFR66" s="41"/>
      <c r="WFS66" s="41"/>
      <c r="WFT66" s="41"/>
      <c r="WFU66" s="41"/>
      <c r="WFV66" s="41"/>
      <c r="WFW66" s="41"/>
      <c r="WFX66" s="41"/>
      <c r="WFY66" s="41"/>
      <c r="WFZ66" s="41"/>
      <c r="WGA66" s="41"/>
      <c r="WGB66" s="41"/>
      <c r="WGC66" s="41"/>
      <c r="WGD66" s="41"/>
      <c r="WGE66" s="41"/>
      <c r="WGF66" s="41"/>
      <c r="WGG66" s="41"/>
      <c r="WGH66" s="41"/>
      <c r="WGI66" s="41"/>
      <c r="WGJ66" s="41"/>
      <c r="WGK66" s="41"/>
      <c r="WGL66" s="41"/>
      <c r="WGM66" s="41"/>
      <c r="WGN66" s="41"/>
      <c r="WGO66" s="41"/>
      <c r="WGP66" s="41"/>
      <c r="WGQ66" s="41"/>
      <c r="WGR66" s="41"/>
      <c r="WGS66" s="41"/>
      <c r="WGT66" s="41"/>
      <c r="WGU66" s="41"/>
      <c r="WGV66" s="41"/>
      <c r="WGW66" s="41"/>
      <c r="WGX66" s="41"/>
      <c r="WGY66" s="41"/>
      <c r="WGZ66" s="41"/>
      <c r="WHA66" s="41"/>
      <c r="WHB66" s="41"/>
      <c r="WHC66" s="41"/>
      <c r="WHD66" s="41"/>
      <c r="WHE66" s="41"/>
      <c r="WHF66" s="41"/>
      <c r="WHG66" s="41"/>
      <c r="WHH66" s="41"/>
      <c r="WHI66" s="41"/>
      <c r="WHJ66" s="41"/>
      <c r="WHK66" s="41"/>
      <c r="WHL66" s="41"/>
      <c r="WHM66" s="41"/>
      <c r="WHN66" s="41"/>
      <c r="WHO66" s="41"/>
      <c r="WHP66" s="41"/>
      <c r="WHQ66" s="41"/>
      <c r="WHR66" s="41"/>
      <c r="WHS66" s="41"/>
      <c r="WHT66" s="41"/>
      <c r="WHU66" s="41"/>
      <c r="WHV66" s="41"/>
      <c r="WHW66" s="41"/>
      <c r="WHX66" s="41"/>
      <c r="WHY66" s="41"/>
      <c r="WHZ66" s="41"/>
      <c r="WIA66" s="41"/>
      <c r="WIB66" s="41"/>
      <c r="WIC66" s="41"/>
      <c r="WID66" s="41"/>
      <c r="WIE66" s="41"/>
      <c r="WIF66" s="41"/>
      <c r="WIG66" s="41"/>
      <c r="WIH66" s="41"/>
      <c r="WII66" s="41"/>
      <c r="WIJ66" s="41"/>
      <c r="WIK66" s="41"/>
      <c r="WIL66" s="41"/>
      <c r="WIM66" s="41"/>
      <c r="WIN66" s="41"/>
      <c r="WIO66" s="41"/>
      <c r="WIP66" s="41"/>
      <c r="WIQ66" s="41"/>
      <c r="WIR66" s="41"/>
      <c r="WIS66" s="41"/>
      <c r="WIT66" s="41"/>
      <c r="WIU66" s="41"/>
      <c r="WIV66" s="41"/>
      <c r="WIW66" s="41"/>
      <c r="WIX66" s="41"/>
      <c r="WIY66" s="41"/>
      <c r="WIZ66" s="41"/>
      <c r="WJA66" s="41"/>
      <c r="WJB66" s="41"/>
      <c r="WJC66" s="41"/>
      <c r="WJD66" s="41"/>
      <c r="WJE66" s="41"/>
      <c r="WJF66" s="41"/>
      <c r="WJG66" s="41"/>
      <c r="WJH66" s="41"/>
      <c r="WJI66" s="41"/>
      <c r="WJJ66" s="41"/>
      <c r="WJK66" s="41"/>
      <c r="WJL66" s="41"/>
      <c r="WJM66" s="41"/>
      <c r="WJN66" s="41"/>
      <c r="WJO66" s="41"/>
      <c r="WJP66" s="41"/>
      <c r="WJQ66" s="41"/>
      <c r="WJR66" s="41"/>
      <c r="WJS66" s="41"/>
      <c r="WJT66" s="41"/>
      <c r="WJU66" s="41"/>
      <c r="WJV66" s="41"/>
      <c r="WJW66" s="41"/>
      <c r="WJX66" s="41"/>
      <c r="WJY66" s="41"/>
      <c r="WJZ66" s="41"/>
      <c r="WKA66" s="41"/>
      <c r="WKB66" s="41"/>
      <c r="WKC66" s="41"/>
      <c r="WKD66" s="41"/>
      <c r="WKE66" s="41"/>
      <c r="WKF66" s="41"/>
      <c r="WKG66" s="41"/>
      <c r="WKH66" s="41"/>
      <c r="WKI66" s="41"/>
      <c r="WKJ66" s="41"/>
      <c r="WKK66" s="41"/>
      <c r="WKL66" s="41"/>
      <c r="WKM66" s="41"/>
      <c r="WKN66" s="41"/>
      <c r="WKO66" s="41"/>
      <c r="WKP66" s="41"/>
      <c r="WKQ66" s="41"/>
      <c r="WKR66" s="41"/>
      <c r="WKS66" s="41"/>
      <c r="WKT66" s="41"/>
      <c r="WKU66" s="41"/>
      <c r="WKV66" s="41"/>
      <c r="WKW66" s="41"/>
      <c r="WKX66" s="41"/>
      <c r="WKY66" s="41"/>
      <c r="WKZ66" s="41"/>
      <c r="WLA66" s="41"/>
      <c r="WLB66" s="41"/>
      <c r="WLC66" s="41"/>
      <c r="WLD66" s="41"/>
      <c r="WLE66" s="41"/>
      <c r="WLF66" s="41"/>
      <c r="WLG66" s="41"/>
      <c r="WLH66" s="41"/>
      <c r="WLI66" s="41"/>
      <c r="WLJ66" s="41"/>
      <c r="WLK66" s="41"/>
      <c r="WLL66" s="41"/>
      <c r="WLM66" s="41"/>
      <c r="WLN66" s="41"/>
      <c r="WLO66" s="41"/>
      <c r="WLP66" s="41"/>
      <c r="WLQ66" s="41"/>
      <c r="WLR66" s="41"/>
      <c r="WLS66" s="41"/>
      <c r="WLT66" s="41"/>
      <c r="WLU66" s="41"/>
      <c r="WLV66" s="41"/>
      <c r="WLW66" s="41"/>
      <c r="WLX66" s="41"/>
      <c r="WLY66" s="41"/>
      <c r="WLZ66" s="41"/>
      <c r="WMA66" s="41"/>
      <c r="WMB66" s="41"/>
      <c r="WMC66" s="41"/>
      <c r="WMD66" s="41"/>
      <c r="WME66" s="41"/>
      <c r="WMF66" s="41"/>
      <c r="WMG66" s="41"/>
      <c r="WMH66" s="41"/>
      <c r="WMI66" s="41"/>
      <c r="WMJ66" s="41"/>
      <c r="WMK66" s="41"/>
      <c r="WML66" s="41"/>
      <c r="WMM66" s="41"/>
      <c r="WMN66" s="41"/>
      <c r="WMO66" s="41"/>
      <c r="WMP66" s="41"/>
      <c r="WMQ66" s="41"/>
      <c r="WMR66" s="41"/>
      <c r="WMS66" s="41"/>
      <c r="WMT66" s="41"/>
      <c r="WMU66" s="41"/>
      <c r="WMV66" s="41"/>
      <c r="WMW66" s="41"/>
      <c r="WMX66" s="41"/>
      <c r="WMY66" s="41"/>
      <c r="WMZ66" s="41"/>
      <c r="WNA66" s="41"/>
      <c r="WNB66" s="41"/>
      <c r="WNC66" s="41"/>
      <c r="WND66" s="41"/>
      <c r="WNE66" s="41"/>
      <c r="WNF66" s="41"/>
      <c r="WNG66" s="41"/>
      <c r="WNH66" s="41"/>
      <c r="WNI66" s="41"/>
      <c r="WNJ66" s="41"/>
      <c r="WNK66" s="41"/>
      <c r="WNL66" s="41"/>
      <c r="WNM66" s="41"/>
      <c r="WNN66" s="41"/>
      <c r="WNO66" s="41"/>
      <c r="WNP66" s="41"/>
      <c r="WNQ66" s="41"/>
      <c r="WNR66" s="41"/>
      <c r="WNS66" s="41"/>
      <c r="WNT66" s="41"/>
      <c r="WNU66" s="41"/>
      <c r="WNV66" s="41"/>
      <c r="WNW66" s="41"/>
      <c r="WNX66" s="41"/>
      <c r="WNY66" s="41"/>
      <c r="WNZ66" s="41"/>
      <c r="WOA66" s="41"/>
      <c r="WOB66" s="41"/>
      <c r="WOC66" s="41"/>
      <c r="WOD66" s="41"/>
      <c r="WOE66" s="41"/>
      <c r="WOF66" s="41"/>
      <c r="WOG66" s="41"/>
      <c r="WOH66" s="41"/>
      <c r="WOI66" s="41"/>
      <c r="WOJ66" s="41"/>
      <c r="WOK66" s="41"/>
      <c r="WOL66" s="41"/>
      <c r="WOM66" s="41"/>
      <c r="WON66" s="41"/>
      <c r="WOO66" s="41"/>
      <c r="WOP66" s="41"/>
      <c r="WOQ66" s="41"/>
      <c r="WOR66" s="41"/>
      <c r="WOS66" s="41"/>
      <c r="WOT66" s="41"/>
      <c r="WOU66" s="41"/>
      <c r="WOV66" s="41"/>
      <c r="WOW66" s="41"/>
      <c r="WOX66" s="41"/>
      <c r="WOY66" s="41"/>
      <c r="WOZ66" s="41"/>
      <c r="WPA66" s="41"/>
      <c r="WPB66" s="41"/>
      <c r="WPC66" s="41"/>
      <c r="WPD66" s="41"/>
      <c r="WPE66" s="41"/>
      <c r="WPF66" s="41"/>
      <c r="WPG66" s="41"/>
      <c r="WPH66" s="41"/>
      <c r="WPI66" s="41"/>
      <c r="WPJ66" s="41"/>
      <c r="WPK66" s="41"/>
      <c r="WPL66" s="41"/>
      <c r="WPM66" s="41"/>
      <c r="WPN66" s="41"/>
      <c r="WPO66" s="41"/>
      <c r="WPP66" s="41"/>
      <c r="WPQ66" s="41"/>
      <c r="WPR66" s="41"/>
      <c r="WPS66" s="41"/>
      <c r="WPT66" s="41"/>
      <c r="WPU66" s="41"/>
      <c r="WPV66" s="41"/>
      <c r="WPW66" s="41"/>
      <c r="WPX66" s="41"/>
      <c r="WPY66" s="41"/>
      <c r="WPZ66" s="41"/>
      <c r="WQA66" s="41"/>
      <c r="WQB66" s="41"/>
      <c r="WQC66" s="41"/>
      <c r="WQD66" s="41"/>
      <c r="WQE66" s="41"/>
      <c r="WQF66" s="41"/>
      <c r="WQG66" s="41"/>
      <c r="WQH66" s="41"/>
      <c r="WQI66" s="41"/>
      <c r="WQJ66" s="41"/>
      <c r="WQK66" s="41"/>
      <c r="WQL66" s="41"/>
      <c r="WQM66" s="41"/>
      <c r="WQN66" s="41"/>
      <c r="WQO66" s="41"/>
      <c r="WQP66" s="41"/>
      <c r="WQQ66" s="41"/>
      <c r="WQR66" s="41"/>
      <c r="WQS66" s="41"/>
      <c r="WQT66" s="41"/>
      <c r="WQU66" s="41"/>
      <c r="WQV66" s="41"/>
      <c r="WQW66" s="41"/>
      <c r="WQX66" s="41"/>
      <c r="WQY66" s="41"/>
      <c r="WQZ66" s="41"/>
      <c r="WRA66" s="41"/>
      <c r="WRB66" s="41"/>
      <c r="WRC66" s="41"/>
      <c r="WRD66" s="41"/>
      <c r="WRE66" s="41"/>
      <c r="WRF66" s="41"/>
      <c r="WRG66" s="41"/>
      <c r="WRH66" s="41"/>
      <c r="WRI66" s="41"/>
      <c r="WRJ66" s="41"/>
      <c r="WRK66" s="41"/>
      <c r="WRL66" s="41"/>
      <c r="WRM66" s="41"/>
      <c r="WRN66" s="41"/>
      <c r="WRO66" s="41"/>
      <c r="WRP66" s="41"/>
      <c r="WRQ66" s="41"/>
      <c r="WRR66" s="41"/>
      <c r="WRS66" s="41"/>
      <c r="WRT66" s="41"/>
      <c r="WRU66" s="41"/>
      <c r="WRV66" s="41"/>
      <c r="WRW66" s="41"/>
      <c r="WRX66" s="41"/>
      <c r="WRY66" s="41"/>
      <c r="WRZ66" s="41"/>
      <c r="WSA66" s="41"/>
      <c r="WSB66" s="41"/>
      <c r="WSC66" s="41"/>
      <c r="WSD66" s="41"/>
      <c r="WSE66" s="41"/>
      <c r="WSF66" s="41"/>
      <c r="WSG66" s="41"/>
      <c r="WSH66" s="41"/>
      <c r="WSI66" s="41"/>
      <c r="WSJ66" s="41"/>
      <c r="WSK66" s="41"/>
      <c r="WSL66" s="41"/>
      <c r="WSM66" s="41"/>
      <c r="WSN66" s="41"/>
      <c r="WSO66" s="41"/>
      <c r="WSP66" s="41"/>
      <c r="WSQ66" s="41"/>
      <c r="WSR66" s="41"/>
      <c r="WSS66" s="41"/>
      <c r="WST66" s="41"/>
      <c r="WSU66" s="41"/>
      <c r="WSV66" s="41"/>
      <c r="WSW66" s="41"/>
      <c r="WSX66" s="41"/>
      <c r="WSY66" s="41"/>
      <c r="WSZ66" s="41"/>
      <c r="WTA66" s="41"/>
      <c r="WTB66" s="41"/>
      <c r="WTC66" s="41"/>
      <c r="WTD66" s="41"/>
      <c r="WTE66" s="41"/>
      <c r="WTF66" s="41"/>
      <c r="WTG66" s="41"/>
      <c r="WTH66" s="41"/>
      <c r="WTI66" s="41"/>
      <c r="WTJ66" s="41"/>
      <c r="WTK66" s="41"/>
      <c r="WTL66" s="41"/>
      <c r="WTM66" s="41"/>
      <c r="WTN66" s="41"/>
      <c r="WTO66" s="41"/>
      <c r="WTP66" s="41"/>
      <c r="WTQ66" s="41"/>
      <c r="WTR66" s="41"/>
      <c r="WTS66" s="41"/>
      <c r="WTT66" s="41"/>
      <c r="WTU66" s="41"/>
      <c r="WTV66" s="41"/>
      <c r="WTW66" s="41"/>
      <c r="WTX66" s="41"/>
      <c r="WTY66" s="41"/>
      <c r="WTZ66" s="41"/>
      <c r="WUA66" s="41"/>
      <c r="WUB66" s="41"/>
      <c r="WUC66" s="41"/>
      <c r="WUD66" s="41"/>
      <c r="WUE66" s="41"/>
      <c r="WUF66" s="41"/>
      <c r="WUG66" s="41"/>
      <c r="WUH66" s="41"/>
      <c r="WUI66" s="41"/>
      <c r="WUJ66" s="41"/>
      <c r="WUK66" s="41"/>
      <c r="WUL66" s="41"/>
      <c r="WUM66" s="41"/>
      <c r="WUN66" s="41"/>
      <c r="WUO66" s="41"/>
      <c r="WUP66" s="41"/>
      <c r="WUQ66" s="41"/>
      <c r="WUR66" s="41"/>
      <c r="WUS66" s="41"/>
      <c r="WUT66" s="41"/>
      <c r="WUU66" s="41"/>
      <c r="WUV66" s="41"/>
      <c r="WUW66" s="41"/>
      <c r="WUX66" s="41"/>
      <c r="WUY66" s="41"/>
      <c r="WUZ66" s="41"/>
      <c r="WVA66" s="41"/>
      <c r="WVB66" s="41"/>
      <c r="WVC66" s="41"/>
      <c r="WVD66" s="41"/>
      <c r="WVE66" s="41"/>
      <c r="WVF66" s="41"/>
      <c r="WVG66" s="41"/>
      <c r="WVH66" s="41"/>
      <c r="WVI66" s="41"/>
      <c r="WVJ66" s="41"/>
      <c r="WVK66" s="41"/>
      <c r="WVL66" s="41"/>
      <c r="WVM66" s="41"/>
      <c r="WVN66" s="41"/>
      <c r="WVO66" s="41"/>
      <c r="WVP66" s="41"/>
      <c r="WVQ66" s="41"/>
      <c r="WVR66" s="41"/>
      <c r="WVS66" s="41"/>
      <c r="WVT66" s="41"/>
      <c r="WVU66" s="41"/>
      <c r="WVV66" s="41"/>
      <c r="WVW66" s="41"/>
      <c r="WVX66" s="41"/>
      <c r="WVY66" s="41"/>
      <c r="WVZ66" s="41"/>
      <c r="WWA66" s="41"/>
      <c r="WWB66" s="41"/>
      <c r="WWC66" s="41"/>
      <c r="WWD66" s="41"/>
      <c r="WWE66" s="41"/>
      <c r="WWF66" s="41"/>
      <c r="WWG66" s="41"/>
      <c r="WWH66" s="41"/>
      <c r="WWI66" s="41"/>
      <c r="WWJ66" s="41"/>
      <c r="WWK66" s="41"/>
      <c r="WWL66" s="41"/>
      <c r="WWM66" s="41"/>
      <c r="WWN66" s="41"/>
      <c r="WWO66" s="41"/>
      <c r="WWP66" s="41"/>
      <c r="WWQ66" s="41"/>
      <c r="WWR66" s="41"/>
      <c r="WWS66" s="41"/>
      <c r="WWT66" s="41"/>
      <c r="WWU66" s="41"/>
      <c r="WWV66" s="41"/>
      <c r="WWW66" s="41"/>
      <c r="WWX66" s="41"/>
      <c r="WWY66" s="41"/>
      <c r="WWZ66" s="41"/>
      <c r="WXA66" s="41"/>
      <c r="WXB66" s="41"/>
      <c r="WXC66" s="41"/>
      <c r="WXD66" s="41"/>
      <c r="WXE66" s="41"/>
      <c r="WXF66" s="41"/>
      <c r="WXG66" s="41"/>
      <c r="WXH66" s="41"/>
      <c r="WXI66" s="41"/>
      <c r="WXJ66" s="41"/>
      <c r="WXK66" s="41"/>
      <c r="WXL66" s="41"/>
      <c r="WXM66" s="41"/>
      <c r="WXN66" s="41"/>
      <c r="WXO66" s="41"/>
      <c r="WXP66" s="41"/>
      <c r="WXQ66" s="41"/>
      <c r="WXR66" s="41"/>
      <c r="WXS66" s="41"/>
      <c r="WXT66" s="41"/>
      <c r="WXU66" s="41"/>
      <c r="WXV66" s="41"/>
      <c r="WXW66" s="41"/>
      <c r="WXX66" s="41"/>
      <c r="WXY66" s="41"/>
      <c r="WXZ66" s="41"/>
      <c r="WYA66" s="41"/>
      <c r="WYB66" s="41"/>
      <c r="WYC66" s="41"/>
      <c r="WYD66" s="41"/>
      <c r="WYE66" s="41"/>
      <c r="WYF66" s="41"/>
      <c r="WYG66" s="41"/>
      <c r="WYH66" s="41"/>
      <c r="WYI66" s="41"/>
      <c r="WYJ66" s="41"/>
      <c r="WYK66" s="41"/>
      <c r="WYL66" s="41"/>
      <c r="WYM66" s="41"/>
      <c r="WYN66" s="41"/>
      <c r="WYO66" s="41"/>
      <c r="WYP66" s="41"/>
      <c r="WYQ66" s="41"/>
      <c r="WYR66" s="41"/>
      <c r="WYS66" s="41"/>
      <c r="WYT66" s="41"/>
      <c r="WYU66" s="41"/>
      <c r="WYV66" s="41"/>
      <c r="WYW66" s="41"/>
      <c r="WYX66" s="41"/>
      <c r="WYY66" s="41"/>
      <c r="WYZ66" s="41"/>
      <c r="WZA66" s="41"/>
      <c r="WZB66" s="41"/>
      <c r="WZC66" s="41"/>
      <c r="WZD66" s="41"/>
      <c r="WZE66" s="41"/>
      <c r="WZF66" s="41"/>
      <c r="WZG66" s="41"/>
      <c r="WZH66" s="41"/>
      <c r="WZI66" s="41"/>
      <c r="WZJ66" s="41"/>
      <c r="WZK66" s="41"/>
      <c r="WZL66" s="41"/>
      <c r="WZM66" s="41"/>
      <c r="WZN66" s="41"/>
      <c r="WZO66" s="41"/>
      <c r="WZP66" s="41"/>
      <c r="WZQ66" s="41"/>
      <c r="WZR66" s="41"/>
      <c r="WZS66" s="41"/>
      <c r="WZT66" s="41"/>
      <c r="WZU66" s="41"/>
      <c r="WZV66" s="41"/>
      <c r="WZW66" s="41"/>
      <c r="WZX66" s="41"/>
      <c r="WZY66" s="41"/>
      <c r="WZZ66" s="41"/>
      <c r="XAA66" s="41"/>
      <c r="XAB66" s="41"/>
      <c r="XAC66" s="41"/>
      <c r="XAD66" s="41"/>
      <c r="XAE66" s="41"/>
      <c r="XAF66" s="41"/>
      <c r="XAG66" s="41"/>
      <c r="XAH66" s="41"/>
      <c r="XAI66" s="41"/>
      <c r="XAJ66" s="41"/>
      <c r="XAK66" s="41"/>
      <c r="XAL66" s="41"/>
      <c r="XAM66" s="41"/>
      <c r="XAN66" s="41"/>
      <c r="XAO66" s="41"/>
      <c r="XAP66" s="41"/>
      <c r="XAQ66" s="41"/>
      <c r="XAR66" s="41"/>
      <c r="XAS66" s="41"/>
      <c r="XAT66" s="41"/>
      <c r="XAU66" s="41"/>
      <c r="XAV66" s="41"/>
      <c r="XAW66" s="41"/>
      <c r="XAX66" s="41"/>
      <c r="XAY66" s="41"/>
      <c r="XAZ66" s="41"/>
      <c r="XBA66" s="41"/>
      <c r="XBB66" s="41"/>
      <c r="XBC66" s="41"/>
      <c r="XBD66" s="41"/>
      <c r="XBE66" s="41"/>
      <c r="XBF66" s="41"/>
      <c r="XBG66" s="41"/>
      <c r="XBH66" s="41"/>
      <c r="XBI66" s="41"/>
      <c r="XBJ66" s="41"/>
      <c r="XBK66" s="41"/>
      <c r="XBL66" s="41"/>
      <c r="XBM66" s="41"/>
      <c r="XBN66" s="41"/>
      <c r="XBO66" s="41"/>
      <c r="XBP66" s="41"/>
      <c r="XBQ66" s="41"/>
      <c r="XBR66" s="41"/>
      <c r="XBS66" s="41"/>
      <c r="XBT66" s="41"/>
      <c r="XBU66" s="41"/>
      <c r="XBV66" s="41"/>
      <c r="XBW66" s="41"/>
      <c r="XBX66" s="41"/>
      <c r="XBY66" s="41"/>
      <c r="XBZ66" s="41"/>
      <c r="XCA66" s="41"/>
      <c r="XCB66" s="41"/>
      <c r="XCC66" s="41"/>
      <c r="XCD66" s="41"/>
      <c r="XCE66" s="41"/>
      <c r="XCF66" s="41"/>
      <c r="XCG66" s="41"/>
      <c r="XCH66" s="41"/>
      <c r="XCI66" s="41"/>
      <c r="XCJ66" s="41"/>
      <c r="XCK66" s="41"/>
      <c r="XCL66" s="41"/>
      <c r="XCM66" s="41"/>
      <c r="XCN66" s="41"/>
      <c r="XCO66" s="41"/>
      <c r="XCP66" s="41"/>
      <c r="XCQ66" s="41"/>
      <c r="XCR66" s="41"/>
      <c r="XCS66" s="41"/>
      <c r="XCT66" s="41"/>
      <c r="XCU66" s="41"/>
      <c r="XCV66" s="41"/>
      <c r="XCW66" s="41"/>
      <c r="XCX66" s="41"/>
      <c r="XCY66" s="41"/>
      <c r="XCZ66" s="41"/>
      <c r="XDA66" s="41"/>
      <c r="XDB66" s="41"/>
      <c r="XDC66" s="41"/>
      <c r="XDD66" s="41"/>
      <c r="XDE66" s="41"/>
      <c r="XDF66" s="41"/>
      <c r="XDG66" s="41"/>
      <c r="XDH66" s="41"/>
      <c r="XDI66" s="41"/>
      <c r="XDJ66" s="41"/>
      <c r="XDK66" s="41"/>
      <c r="XDL66" s="41"/>
      <c r="XDM66" s="41"/>
      <c r="XDN66" s="41"/>
      <c r="XDO66" s="41"/>
      <c r="XDP66" s="41"/>
      <c r="XDQ66" s="41"/>
      <c r="XDR66" s="41"/>
      <c r="XDS66" s="41"/>
      <c r="XDT66" s="41"/>
      <c r="XDU66" s="41"/>
      <c r="XDV66" s="41"/>
      <c r="XDW66" s="41"/>
    </row>
    <row r="67" spans="1:16351" ht="15" customHeight="1" x14ac:dyDescent="0.35">
      <c r="B67" s="44" t="s">
        <v>109</v>
      </c>
      <c r="C67" s="44"/>
      <c r="D67" s="44"/>
      <c r="E67" s="44"/>
      <c r="F67" s="44"/>
      <c r="G67" s="44"/>
      <c r="H67" s="44"/>
      <c r="I67" s="44"/>
      <c r="J67" s="44"/>
      <c r="K67" s="44"/>
      <c r="L67" s="44"/>
      <c r="M67" s="44"/>
      <c r="N67" s="44"/>
      <c r="O67" s="44"/>
      <c r="P67" s="44"/>
      <c r="Q67" s="44"/>
      <c r="R67" s="44"/>
      <c r="S67" s="44"/>
      <c r="T67" s="359">
        <v>9.6231683603606497E-2</v>
      </c>
      <c r="U67" s="359">
        <v>9.5697113725658325E-2</v>
      </c>
      <c r="V67" s="359" vm="34">
        <v>8.9593000000000006E-2</v>
      </c>
      <c r="W67" s="359" vm="8">
        <v>8.6474058039558183E-2</v>
      </c>
      <c r="X67" s="359" vm="250">
        <f>'Operating Data'!X157</f>
        <v>8.7388559718589803E-2</v>
      </c>
      <c r="Y67" s="359" vm="440">
        <f>AE67</f>
        <v>7.8277224521243693E-2</v>
      </c>
      <c r="Z67" s="359" vm="851">
        <f>AI67</f>
        <v>7.8599301170137081E-2</v>
      </c>
      <c r="AB67" s="359">
        <f>'Operating Data'!AB157</f>
        <v>0.08</v>
      </c>
      <c r="AC67" s="359" vm="451">
        <f>'Operating Data'!AC157</f>
        <v>7.6883360667184292E-2</v>
      </c>
      <c r="AD67" s="359" vm="159">
        <f>'Operating Data'!AD157</f>
        <v>7.7247092658812896E-2</v>
      </c>
      <c r="AE67" s="359" vm="440">
        <f>'Operating Data'!AE157</f>
        <v>7.8277224521243693E-2</v>
      </c>
      <c r="AF67" s="359" vm="575">
        <f>'Operating Data'!AF157</f>
        <v>7.9112455641438706E-2</v>
      </c>
      <c r="AG67" s="359" vm="613">
        <f>'Operating Data'!AG157</f>
        <v>7.7877294742528247E-2</v>
      </c>
      <c r="AH67" s="359" vm="563">
        <f>'Operating Data'!AH157</f>
        <v>7.5241124604497736E-2</v>
      </c>
      <c r="AI67" s="359" vm="851">
        <f>'Operating Data'!AI157</f>
        <v>7.8599301170137081E-2</v>
      </c>
      <c r="AK67" s="359"/>
      <c r="AL67" s="369"/>
      <c r="AM67" s="369"/>
      <c r="AN67" s="369"/>
      <c r="AO67" s="369"/>
      <c r="AP67" s="369"/>
      <c r="AQ67" s="369"/>
      <c r="AR67" s="369"/>
    </row>
    <row r="68" spans="1:16351" ht="15" customHeight="1" x14ac:dyDescent="0.35">
      <c r="B68" s="44" t="s">
        <v>114</v>
      </c>
      <c r="C68" s="44"/>
      <c r="D68" s="44"/>
      <c r="E68" s="44"/>
      <c r="F68" s="44"/>
      <c r="G68" s="44"/>
      <c r="H68" s="44"/>
      <c r="I68" s="44"/>
      <c r="J68" s="44"/>
      <c r="K68" s="44"/>
      <c r="L68" s="44"/>
      <c r="M68" s="44"/>
      <c r="N68" s="44"/>
      <c r="O68" s="44"/>
      <c r="P68" s="44"/>
      <c r="Q68" s="44"/>
      <c r="R68" s="44"/>
      <c r="S68" s="44"/>
      <c r="T68" s="359">
        <v>3.4127446861680552E-2</v>
      </c>
      <c r="U68" s="359">
        <v>3.6363582026402011E-2</v>
      </c>
      <c r="V68" s="359">
        <v>3.8477847958883413E-2</v>
      </c>
      <c r="W68" s="359" vm="312">
        <v>4.6666709915970252E-2</v>
      </c>
      <c r="X68" s="359" vm="251">
        <f>'Operating Data'!X158</f>
        <v>4.8220390431626084E-2</v>
      </c>
      <c r="Y68" s="359" vm="441">
        <f>AE68</f>
        <v>4.7710651123865001E-2</v>
      </c>
      <c r="Z68" s="359" vm="850">
        <f>AI68</f>
        <v>4.7876295117125205E-2</v>
      </c>
      <c r="AB68" s="359" vm="36">
        <f>'Operating Data'!AB158</f>
        <v>5.8211278935175137E-2</v>
      </c>
      <c r="AC68" s="359" vm="452">
        <f>'Operating Data'!AC158</f>
        <v>5.0125276702550119E-2</v>
      </c>
      <c r="AD68" s="359" vm="160">
        <f>'Operating Data'!AD158</f>
        <v>4.530198885834659E-2</v>
      </c>
      <c r="AE68" s="359" vm="441">
        <f>'Operating Data'!AE158</f>
        <v>4.7710651123865001E-2</v>
      </c>
      <c r="AF68" s="359" vm="576">
        <f>'Operating Data'!AF158</f>
        <v>5.934976254734757E-2</v>
      </c>
      <c r="AG68" s="359" vm="615">
        <f>'Operating Data'!AG158</f>
        <v>5.1112929657843011E-2</v>
      </c>
      <c r="AH68" s="359" vm="564">
        <f>'Operating Data'!AH158</f>
        <v>4.5964103247102338E-2</v>
      </c>
      <c r="AI68" s="359" vm="850">
        <f>'Operating Data'!AI158</f>
        <v>4.7876295117125205E-2</v>
      </c>
      <c r="AK68" s="359"/>
      <c r="AL68" s="369"/>
      <c r="AM68" s="369"/>
      <c r="AN68" s="369"/>
      <c r="AO68" s="369"/>
      <c r="AP68" s="369"/>
      <c r="AQ68" s="369"/>
      <c r="AR68" s="369"/>
    </row>
    <row r="69" spans="1:16351" ht="15" customHeight="1" x14ac:dyDescent="0.35">
      <c r="B69" s="44" t="s">
        <v>115</v>
      </c>
      <c r="C69" s="44"/>
      <c r="D69" s="44"/>
      <c r="E69" s="44"/>
      <c r="F69" s="44"/>
      <c r="G69" s="44"/>
      <c r="H69" s="44"/>
      <c r="I69" s="44"/>
      <c r="J69" s="44"/>
      <c r="K69" s="44"/>
      <c r="L69" s="44"/>
      <c r="M69" s="44"/>
      <c r="N69" s="44"/>
      <c r="O69" s="44"/>
      <c r="P69" s="44"/>
      <c r="Q69" s="44"/>
      <c r="R69" s="44"/>
      <c r="S69" s="44"/>
      <c r="T69" s="331"/>
      <c r="U69" s="331"/>
      <c r="V69" s="299"/>
      <c r="W69" s="299"/>
      <c r="X69" s="299"/>
      <c r="Y69" s="299"/>
      <c r="Z69" s="299"/>
      <c r="AB69" s="299"/>
      <c r="AC69" s="299"/>
      <c r="AD69" s="299"/>
      <c r="AE69" s="299"/>
      <c r="AF69" s="299"/>
      <c r="AG69" s="299"/>
      <c r="AH69" s="299"/>
      <c r="AI69" s="299"/>
      <c r="AK69" s="299"/>
      <c r="AL69" s="369"/>
      <c r="AM69" s="369"/>
      <c r="AN69" s="369"/>
      <c r="AO69" s="369"/>
      <c r="AP69" s="369"/>
      <c r="AQ69" s="369"/>
      <c r="AR69" s="369"/>
    </row>
    <row r="70" spans="1:16351" customFormat="1" ht="14.5" x14ac:dyDescent="0.35">
      <c r="B70" s="38" t="s">
        <v>169</v>
      </c>
      <c r="C70" s="105" t="s">
        <v>14</v>
      </c>
      <c r="D70" s="105" t="s">
        <v>14</v>
      </c>
      <c r="E70" s="105" t="s">
        <v>14</v>
      </c>
      <c r="F70" s="105" t="s">
        <v>14</v>
      </c>
      <c r="G70" s="105" t="s">
        <v>14</v>
      </c>
      <c r="H70" s="105" t="s">
        <v>14</v>
      </c>
      <c r="I70" s="105" t="s">
        <v>14</v>
      </c>
      <c r="J70" s="105" t="s">
        <v>14</v>
      </c>
      <c r="K70" s="105" t="s">
        <v>14</v>
      </c>
      <c r="L70" s="105" t="s">
        <v>14</v>
      </c>
      <c r="M70" s="105" t="s">
        <v>14</v>
      </c>
      <c r="N70" s="105" t="s">
        <v>14</v>
      </c>
      <c r="O70" s="105" t="s">
        <v>14</v>
      </c>
      <c r="P70" s="105" t="s">
        <v>14</v>
      </c>
      <c r="Q70" s="27">
        <v>0.09</v>
      </c>
      <c r="R70" s="27">
        <v>8.8999999999999996E-2</v>
      </c>
      <c r="S70" s="27">
        <v>8.6999999999999994E-2</v>
      </c>
      <c r="T70" s="299">
        <v>8.4331929999999999E-2</v>
      </c>
      <c r="U70" s="299">
        <v>8.1080310000000003E-2</v>
      </c>
      <c r="V70" s="299">
        <v>8.5695999999999994E-2</v>
      </c>
      <c r="W70" s="299">
        <v>8.2916281830423294E-2</v>
      </c>
      <c r="X70" s="299">
        <f>'Operating Data'!X160</f>
        <v>7.9066954888097479E-2</v>
      </c>
      <c r="Y70" s="299">
        <f t="shared" ref="Y70:Y75" si="65">AE70</f>
        <v>7.1972836473468998E-2</v>
      </c>
      <c r="Z70" s="299">
        <f t="shared" ref="Z70:Z75" si="66">AI70</f>
        <v>6.981364827812131E-2</v>
      </c>
      <c r="AA70" s="231"/>
      <c r="AB70" s="299">
        <f>'Operating Data'!AB160</f>
        <v>8.6765453391720676E-2</v>
      </c>
      <c r="AC70" s="299">
        <f>'Operating Data'!AC160</f>
        <v>7.764654875376964E-2</v>
      </c>
      <c r="AD70" s="299">
        <f>'Operating Data'!AD160</f>
        <v>7.6193742269068984E-2</v>
      </c>
      <c r="AE70" s="299">
        <f>'Operating Data'!AE160</f>
        <v>7.1972836473468998E-2</v>
      </c>
      <c r="AF70" s="299">
        <f>'Operating Data'!AF160</f>
        <v>7.1942547912007868E-2</v>
      </c>
      <c r="AG70" s="299">
        <f>'Operating Data'!AG160</f>
        <v>7.1310900526743909E-2</v>
      </c>
      <c r="AH70" s="299">
        <f>'Operating Data'!AH160</f>
        <v>7.0638331638158913E-2</v>
      </c>
      <c r="AI70" s="299">
        <f>'Operating Data'!AI160</f>
        <v>6.981364827812131E-2</v>
      </c>
      <c r="AJ70" s="231"/>
      <c r="AK70" s="231"/>
      <c r="AL70" s="231"/>
      <c r="AM70" s="231"/>
      <c r="AN70" s="231"/>
      <c r="AO70" s="231"/>
      <c r="AP70" s="231"/>
      <c r="AQ70" s="231"/>
      <c r="AR70" s="231"/>
      <c r="AS70" s="231"/>
      <c r="AT70" s="231"/>
      <c r="AU70" s="231"/>
      <c r="AV70" s="231"/>
      <c r="AW70" s="231"/>
      <c r="AX70" s="231"/>
      <c r="AY70" s="231"/>
    </row>
    <row r="71" spans="1:16351" customFormat="1" ht="14.5" x14ac:dyDescent="0.35">
      <c r="B71" s="155" t="s">
        <v>170</v>
      </c>
      <c r="C71" s="105" t="s">
        <v>14</v>
      </c>
      <c r="D71" s="105" t="s">
        <v>14</v>
      </c>
      <c r="E71" s="105" t="s">
        <v>14</v>
      </c>
      <c r="F71" s="105" t="s">
        <v>14</v>
      </c>
      <c r="G71" s="105" t="s">
        <v>14</v>
      </c>
      <c r="H71" s="105" t="s">
        <v>14</v>
      </c>
      <c r="I71" s="105" t="s">
        <v>14</v>
      </c>
      <c r="J71" s="105" t="s">
        <v>14</v>
      </c>
      <c r="K71" s="105" t="s">
        <v>14</v>
      </c>
      <c r="L71" s="105" t="s">
        <v>14</v>
      </c>
      <c r="M71" s="105" t="s">
        <v>14</v>
      </c>
      <c r="N71" s="105" t="s">
        <v>14</v>
      </c>
      <c r="O71" s="105" t="s">
        <v>14</v>
      </c>
      <c r="P71" s="105" t="s">
        <v>14</v>
      </c>
      <c r="Q71" s="27">
        <v>5.3999999999999999E-2</v>
      </c>
      <c r="R71" s="27">
        <v>5.5E-2</v>
      </c>
      <c r="S71" s="27">
        <v>5.5E-2</v>
      </c>
      <c r="T71" s="299">
        <v>5.5890500000000003E-2</v>
      </c>
      <c r="U71" s="299">
        <v>5.642875E-2</v>
      </c>
      <c r="V71" s="299">
        <v>5.5381E-2</v>
      </c>
      <c r="W71" s="299" vm="7">
        <v>5.755060025291861E-2</v>
      </c>
      <c r="X71" s="299" vm="31">
        <f>'Operating Data'!X161</f>
        <v>3.5718473739906303E-2</v>
      </c>
      <c r="Y71" s="299" vm="442">
        <f t="shared" si="65"/>
        <v>3.6320997690456686E-2</v>
      </c>
      <c r="Z71" s="299" vm="853">
        <f t="shared" si="66"/>
        <v>3.7100000000022178E-2</v>
      </c>
      <c r="AA71" s="231"/>
      <c r="AB71" s="299" vm="212">
        <f>'Operating Data'!AB161</f>
        <v>3.8068284273372083E-2</v>
      </c>
      <c r="AC71" s="299" vm="453">
        <f>'Operating Data'!AC161</f>
        <v>3.6683701072617834E-2</v>
      </c>
      <c r="AD71" s="299" vm="560">
        <f>'Operating Data'!AD161</f>
        <v>3.6646655608778597E-2</v>
      </c>
      <c r="AE71" s="299" vm="442">
        <f>'Operating Data'!AE161</f>
        <v>3.6320997690456686E-2</v>
      </c>
      <c r="AF71" s="299" vm="577">
        <f>'Operating Data'!AF161</f>
        <v>3.7992706528367295E-2</v>
      </c>
      <c r="AG71" s="299" vm="616">
        <f>'Operating Data'!AG161</f>
        <v>3.6695717095276671E-2</v>
      </c>
      <c r="AH71" s="299" vm="566">
        <f>'Operating Data'!AH161</f>
        <v>3.6944774561916582E-2</v>
      </c>
      <c r="AI71" s="299" vm="853">
        <f>'Operating Data'!AI161</f>
        <v>3.7100000000022178E-2</v>
      </c>
      <c r="AJ71" s="231"/>
      <c r="AK71" s="231"/>
      <c r="AL71" s="231"/>
      <c r="AM71" s="231"/>
      <c r="AN71" s="231"/>
      <c r="AO71" s="231"/>
      <c r="AP71" s="231"/>
      <c r="AQ71" s="231"/>
      <c r="AR71" s="231"/>
      <c r="AS71" s="231"/>
      <c r="AT71" s="231"/>
      <c r="AU71" s="231"/>
      <c r="AV71" s="231"/>
      <c r="AW71" s="231"/>
      <c r="AX71" s="231"/>
      <c r="AY71" s="231"/>
    </row>
    <row r="72" spans="1:16351" customFormat="1" ht="14.5" x14ac:dyDescent="0.35">
      <c r="B72" s="155" t="s">
        <v>171</v>
      </c>
      <c r="C72" s="105" t="s">
        <v>14</v>
      </c>
      <c r="D72" s="105" t="s">
        <v>14</v>
      </c>
      <c r="E72" s="105" t="s">
        <v>14</v>
      </c>
      <c r="F72" s="105" t="s">
        <v>14</v>
      </c>
      <c r="G72" s="105" t="s">
        <v>14</v>
      </c>
      <c r="H72" s="105" t="s">
        <v>14</v>
      </c>
      <c r="I72" s="105" t="s">
        <v>14</v>
      </c>
      <c r="J72" s="105" t="s">
        <v>14</v>
      </c>
      <c r="K72" s="105" t="s">
        <v>14</v>
      </c>
      <c r="L72" s="105" t="s">
        <v>14</v>
      </c>
      <c r="M72" s="105" t="s">
        <v>14</v>
      </c>
      <c r="N72" s="105" t="s">
        <v>14</v>
      </c>
      <c r="O72" s="105" t="s">
        <v>14</v>
      </c>
      <c r="P72" s="105" t="s">
        <v>14</v>
      </c>
      <c r="Q72" s="27">
        <v>3.5999999999999997E-2</v>
      </c>
      <c r="R72" s="27">
        <v>3.4000000000000002E-2</v>
      </c>
      <c r="S72" s="27">
        <v>3.2000000000000001E-2</v>
      </c>
      <c r="T72" s="299">
        <v>2.844143E-2</v>
      </c>
      <c r="U72" s="299">
        <v>2.4651559999999999E-2</v>
      </c>
      <c r="V72" s="299">
        <v>3.0315000000000002E-2</v>
      </c>
      <c r="W72" s="299" vm="9">
        <v>2.5365681577504677E-2</v>
      </c>
      <c r="X72" s="299" vm="32">
        <f>'Operating Data'!X162</f>
        <v>4.3348481148191176E-2</v>
      </c>
      <c r="Y72" s="299" vm="443">
        <f t="shared" si="65"/>
        <v>3.5651838783012313E-2</v>
      </c>
      <c r="Z72" s="299" vm="852">
        <f t="shared" si="66"/>
        <v>3.2713648278099125E-2</v>
      </c>
      <c r="AA72" s="231"/>
      <c r="AB72" s="299" vm="37">
        <f>'Operating Data'!AB162</f>
        <v>4.8697169118348586E-2</v>
      </c>
      <c r="AC72" s="299" vm="448">
        <f>'Operating Data'!AC162</f>
        <v>4.0962847681151805E-2</v>
      </c>
      <c r="AD72" s="299" vm="161">
        <f>'Operating Data'!AD162</f>
        <v>3.9547086660290387E-2</v>
      </c>
      <c r="AE72" s="299" vm="443">
        <f>'Operating Data'!AE162</f>
        <v>3.5651838783012313E-2</v>
      </c>
      <c r="AF72" s="299" vm="578">
        <f>'Operating Data'!AF162</f>
        <v>3.3949841383640572E-2</v>
      </c>
      <c r="AG72" s="299" vm="617">
        <f>'Operating Data'!AG162</f>
        <v>3.4615183431467231E-2</v>
      </c>
      <c r="AH72" s="299" vm="565">
        <f>'Operating Data'!AH162</f>
        <v>3.3693557076242331E-2</v>
      </c>
      <c r="AI72" s="299" vm="852">
        <f>'Operating Data'!AI162</f>
        <v>3.2713648278099125E-2</v>
      </c>
      <c r="AJ72" s="231"/>
      <c r="AK72" s="231"/>
      <c r="AL72" s="231"/>
      <c r="AM72" s="231"/>
      <c r="AN72" s="231"/>
      <c r="AO72" s="231"/>
      <c r="AP72" s="231"/>
      <c r="AQ72" s="231"/>
      <c r="AR72" s="231"/>
      <c r="AS72" s="231"/>
      <c r="AT72" s="231"/>
      <c r="AU72" s="231"/>
      <c r="AV72" s="231"/>
      <c r="AW72" s="231"/>
      <c r="AX72" s="231"/>
      <c r="AY72" s="231"/>
    </row>
    <row r="73" spans="1:16351" customFormat="1" ht="14.5" x14ac:dyDescent="0.35">
      <c r="B73" s="38" t="s">
        <v>172</v>
      </c>
      <c r="C73" s="105" t="s">
        <v>14</v>
      </c>
      <c r="D73" s="105" t="s">
        <v>14</v>
      </c>
      <c r="E73" s="105" t="s">
        <v>14</v>
      </c>
      <c r="F73" s="105" t="s">
        <v>14</v>
      </c>
      <c r="G73" s="105" t="s">
        <v>14</v>
      </c>
      <c r="H73" s="105" t="s">
        <v>14</v>
      </c>
      <c r="I73" s="105" t="s">
        <v>14</v>
      </c>
      <c r="J73" s="105" t="s">
        <v>14</v>
      </c>
      <c r="K73" s="105" t="s">
        <v>14</v>
      </c>
      <c r="L73" s="105" t="s">
        <v>14</v>
      </c>
      <c r="M73" s="105" t="s">
        <v>14</v>
      </c>
      <c r="N73" s="105" t="s">
        <v>14</v>
      </c>
      <c r="O73" s="105" t="s">
        <v>14</v>
      </c>
      <c r="P73" s="105" t="s">
        <v>14</v>
      </c>
      <c r="Q73" s="27">
        <v>0.13500000000000001</v>
      </c>
      <c r="R73" s="27">
        <v>0.13900000000000001</v>
      </c>
      <c r="S73" s="27">
        <v>0.13</v>
      </c>
      <c r="T73" s="299">
        <v>0.11935841999999999</v>
      </c>
      <c r="U73" s="299">
        <v>0.1245378</v>
      </c>
      <c r="V73" s="299">
        <v>0.13392199999999999</v>
      </c>
      <c r="W73" s="299">
        <v>0.12411351310377056</v>
      </c>
      <c r="X73" s="299">
        <f>'Operating Data'!X163</f>
        <v>0.11946419349546938</v>
      </c>
      <c r="Y73" s="299">
        <f t="shared" si="65"/>
        <v>0.11834329642742686</v>
      </c>
      <c r="Z73" s="299">
        <f t="shared" si="66"/>
        <v>0.11404801632859378</v>
      </c>
      <c r="AA73" s="231"/>
      <c r="AB73" s="299">
        <f>'Operating Data'!AB163</f>
        <v>0.13888172079899608</v>
      </c>
      <c r="AC73" s="299">
        <f>'Operating Data'!AC163</f>
        <v>0.11538061942578012</v>
      </c>
      <c r="AD73" s="299">
        <f>'Operating Data'!AD163</f>
        <v>0.11685885144299546</v>
      </c>
      <c r="AE73" s="299">
        <f>'Operating Data'!AE163</f>
        <v>0.11834329642742686</v>
      </c>
      <c r="AF73" s="299">
        <f>'Operating Data'!AF163</f>
        <v>0.12130065466797545</v>
      </c>
      <c r="AG73" s="299">
        <f>'Operating Data'!AG163</f>
        <v>0.11853572419785849</v>
      </c>
      <c r="AH73" s="299">
        <f>'Operating Data'!AH163</f>
        <v>0.11567292244297323</v>
      </c>
      <c r="AI73" s="299">
        <f>'Operating Data'!AI163</f>
        <v>0.11404801632859378</v>
      </c>
      <c r="AJ73" s="231"/>
      <c r="AK73" s="231"/>
      <c r="AL73" s="231"/>
      <c r="AM73" s="231"/>
      <c r="AN73" s="231"/>
      <c r="AO73" s="231"/>
      <c r="AP73" s="231"/>
      <c r="AQ73" s="231"/>
      <c r="AR73" s="231"/>
      <c r="AS73" s="231"/>
      <c r="AT73" s="231"/>
      <c r="AU73" s="231"/>
      <c r="AV73" s="231"/>
      <c r="AW73" s="231"/>
      <c r="AX73" s="231"/>
      <c r="AY73" s="231"/>
    </row>
    <row r="74" spans="1:16351" customFormat="1" ht="14.5" x14ac:dyDescent="0.35">
      <c r="B74" s="208" t="s">
        <v>170</v>
      </c>
      <c r="C74" s="105" t="s">
        <v>14</v>
      </c>
      <c r="D74" s="105" t="s">
        <v>14</v>
      </c>
      <c r="E74" s="105" t="s">
        <v>14</v>
      </c>
      <c r="F74" s="105" t="s">
        <v>14</v>
      </c>
      <c r="G74" s="105" t="s">
        <v>14</v>
      </c>
      <c r="H74" s="105" t="s">
        <v>14</v>
      </c>
      <c r="I74" s="105" t="s">
        <v>14</v>
      </c>
      <c r="J74" s="105" t="s">
        <v>14</v>
      </c>
      <c r="K74" s="105" t="s">
        <v>14</v>
      </c>
      <c r="L74" s="105" t="s">
        <v>14</v>
      </c>
      <c r="M74" s="105" t="s">
        <v>14</v>
      </c>
      <c r="N74" s="105" t="s">
        <v>14</v>
      </c>
      <c r="O74" s="105" t="s">
        <v>14</v>
      </c>
      <c r="P74" s="105" t="s">
        <v>14</v>
      </c>
      <c r="Q74" s="27">
        <v>8.2000000000000003E-2</v>
      </c>
      <c r="R74" s="27">
        <v>8.5999999999999993E-2</v>
      </c>
      <c r="S74" s="27">
        <v>8.3000000000000004E-2</v>
      </c>
      <c r="T74" s="299">
        <v>7.5310240000000001E-2</v>
      </c>
      <c r="U74" s="299">
        <v>7.858801E-2</v>
      </c>
      <c r="V74" s="299">
        <v>8.2380999999999996E-2</v>
      </c>
      <c r="W74" s="299" vm="102">
        <v>7.758802362040923E-2</v>
      </c>
      <c r="X74" s="299" vm="30">
        <f>'Operating Data'!X164</f>
        <v>6.9880999180956957E-2</v>
      </c>
      <c r="Y74" s="299" vm="444">
        <f t="shared" si="65"/>
        <v>6.6678722221169828E-2</v>
      </c>
      <c r="Z74" s="299" vm="654">
        <f t="shared" si="66"/>
        <v>6.7400000000019861E-2</v>
      </c>
      <c r="AA74" s="231"/>
      <c r="AB74" s="299" vm="35">
        <f>'Operating Data'!AB164</f>
        <v>7.30025276024793E-2</v>
      </c>
      <c r="AC74" s="299" vm="447">
        <f>'Operating Data'!AC164</f>
        <v>6.915133201612321E-2</v>
      </c>
      <c r="AD74" s="299" vm="211">
        <f>'Operating Data'!AD164</f>
        <v>6.768237600661639E-2</v>
      </c>
      <c r="AE74" s="299" vm="444">
        <f>'Operating Data'!AE164</f>
        <v>6.6678722221169828E-2</v>
      </c>
      <c r="AF74" s="299" vm="579">
        <f>'Operating Data'!AF164</f>
        <v>7.243625749346233E-2</v>
      </c>
      <c r="AG74" s="299" vm="618">
        <f>'Operating Data'!AG164</f>
        <v>6.9418318316410335E-2</v>
      </c>
      <c r="AH74" s="299" vm="562">
        <f>'Operating Data'!AH164</f>
        <v>6.7180559112090074E-2</v>
      </c>
      <c r="AI74" s="299" vm="654">
        <f>'Operating Data'!AI164</f>
        <v>6.7400000000019861E-2</v>
      </c>
      <c r="AJ74" s="231"/>
      <c r="AK74" s="231"/>
      <c r="AL74" s="231"/>
      <c r="AM74" s="231"/>
      <c r="AN74" s="231"/>
      <c r="AO74" s="231"/>
      <c r="AP74" s="231"/>
      <c r="AQ74" s="231"/>
      <c r="AR74" s="231"/>
      <c r="AS74" s="231"/>
      <c r="AT74" s="231"/>
      <c r="AU74" s="231"/>
      <c r="AV74" s="231"/>
      <c r="AW74" s="231"/>
      <c r="AX74" s="231"/>
      <c r="AY74" s="231"/>
    </row>
    <row r="75" spans="1:16351" customFormat="1" ht="14.5" x14ac:dyDescent="0.35">
      <c r="B75" s="208" t="s">
        <v>171</v>
      </c>
      <c r="C75" s="105" t="s">
        <v>14</v>
      </c>
      <c r="D75" s="105" t="s">
        <v>14</v>
      </c>
      <c r="E75" s="105" t="s">
        <v>14</v>
      </c>
      <c r="F75" s="105" t="s">
        <v>14</v>
      </c>
      <c r="G75" s="105" t="s">
        <v>14</v>
      </c>
      <c r="H75" s="105" t="s">
        <v>14</v>
      </c>
      <c r="I75" s="105" t="s">
        <v>14</v>
      </c>
      <c r="J75" s="105" t="s">
        <v>14</v>
      </c>
      <c r="K75" s="105" t="s">
        <v>14</v>
      </c>
      <c r="L75" s="105" t="s">
        <v>14</v>
      </c>
      <c r="M75" s="105" t="s">
        <v>14</v>
      </c>
      <c r="N75" s="105" t="s">
        <v>14</v>
      </c>
      <c r="O75" s="105" t="s">
        <v>14</v>
      </c>
      <c r="P75" s="105" t="s">
        <v>14</v>
      </c>
      <c r="Q75" s="27">
        <v>5.2999999999999999E-2</v>
      </c>
      <c r="R75" s="27">
        <v>5.2999999999999999E-2</v>
      </c>
      <c r="S75" s="27">
        <v>4.7E-2</v>
      </c>
      <c r="T75" s="299">
        <v>4.4048179999999999E-2</v>
      </c>
      <c r="U75" s="299">
        <v>4.5949789999999997E-2</v>
      </c>
      <c r="V75" s="299">
        <v>5.1540999999999997E-2</v>
      </c>
      <c r="W75" s="299" vm="9">
        <v>4.6525489483361319E-2</v>
      </c>
      <c r="X75" s="299" vm="252">
        <f>'Operating Data'!X165</f>
        <v>4.9583194314512427E-2</v>
      </c>
      <c r="Y75" s="299" vm="445">
        <f t="shared" si="65"/>
        <v>5.1664574206257037E-2</v>
      </c>
      <c r="Z75" s="299" vm="655">
        <f t="shared" si="66"/>
        <v>4.6648016328573919E-2</v>
      </c>
      <c r="AA75" s="231"/>
      <c r="AB75" s="299" vm="213">
        <f>'Operating Data'!AB165</f>
        <v>6.5879193196516764E-2</v>
      </c>
      <c r="AC75" s="299" vm="454">
        <f>'Operating Data'!AC165</f>
        <v>4.6229287409656913E-2</v>
      </c>
      <c r="AD75" s="299" vm="561">
        <f>'Operating Data'!AD165</f>
        <v>4.9176475436379062E-2</v>
      </c>
      <c r="AE75" s="299" vm="445">
        <f>'Operating Data'!AE165</f>
        <v>5.1664574206257037E-2</v>
      </c>
      <c r="AF75" s="299" vm="580">
        <f>'Operating Data'!AF165</f>
        <v>4.8864397174513116E-2</v>
      </c>
      <c r="AG75" s="299" vm="619">
        <f>'Operating Data'!AG165</f>
        <v>4.9117405881448147E-2</v>
      </c>
      <c r="AH75" s="299" vm="567">
        <f>'Operating Data'!AH165</f>
        <v>4.8492363330883144E-2</v>
      </c>
      <c r="AI75" s="299" vm="655">
        <f>'Operating Data'!AI165</f>
        <v>4.6648016328573919E-2</v>
      </c>
      <c r="AJ75" s="231"/>
      <c r="AK75" s="231"/>
      <c r="AL75" s="231"/>
      <c r="AM75" s="231"/>
      <c r="AN75" s="231"/>
      <c r="AO75" s="231"/>
      <c r="AP75" s="231"/>
      <c r="AQ75" s="231"/>
      <c r="AR75" s="231"/>
      <c r="AS75" s="231"/>
      <c r="AT75" s="231"/>
      <c r="AU75" s="231"/>
      <c r="AV75" s="231"/>
      <c r="AW75" s="231"/>
      <c r="AX75" s="231"/>
      <c r="AY75" s="231"/>
    </row>
    <row r="76" spans="1:16351" ht="15" customHeight="1" x14ac:dyDescent="0.35">
      <c r="B76" s="45"/>
      <c r="C76" s="45"/>
      <c r="D76" s="45"/>
      <c r="E76" s="45"/>
      <c r="F76" s="45"/>
      <c r="G76" s="45"/>
      <c r="H76" s="45"/>
      <c r="I76" s="45"/>
      <c r="J76" s="45"/>
      <c r="K76" s="45"/>
      <c r="L76" s="45"/>
      <c r="M76" s="45"/>
      <c r="N76" s="45"/>
      <c r="O76" s="45"/>
      <c r="P76" s="45"/>
      <c r="Q76" s="45"/>
      <c r="R76" s="45"/>
      <c r="S76" s="45"/>
      <c r="T76" s="299"/>
      <c r="U76" s="299"/>
      <c r="V76" s="299"/>
      <c r="W76" s="299"/>
      <c r="X76" s="299"/>
      <c r="Y76" s="299"/>
      <c r="Z76" s="299"/>
      <c r="AB76" s="299"/>
      <c r="AC76" s="299"/>
      <c r="AD76" s="299"/>
      <c r="AE76" s="299"/>
      <c r="AF76" s="299"/>
      <c r="AG76" s="299"/>
      <c r="AH76" s="299"/>
      <c r="AI76" s="299"/>
      <c r="AK76" s="299"/>
    </row>
    <row r="77" spans="1:16351" ht="15" customHeight="1" x14ac:dyDescent="0.35">
      <c r="B77" s="34" t="s">
        <v>173</v>
      </c>
      <c r="C77" s="34"/>
      <c r="D77" s="34"/>
      <c r="E77" s="34"/>
      <c r="F77" s="34"/>
      <c r="G77" s="34"/>
      <c r="H77" s="34"/>
      <c r="I77" s="34"/>
      <c r="J77" s="34"/>
      <c r="K77" s="34"/>
      <c r="L77" s="34"/>
      <c r="M77" s="34"/>
      <c r="N77" s="34"/>
      <c r="O77" s="34"/>
      <c r="P77" s="34"/>
      <c r="Q77" s="34"/>
      <c r="R77" s="34"/>
      <c r="S77" s="34"/>
      <c r="T77" s="299"/>
      <c r="U77" s="299"/>
      <c r="V77" s="299"/>
      <c r="W77" s="299"/>
      <c r="X77" s="299"/>
      <c r="Y77" s="299"/>
      <c r="Z77" s="299"/>
      <c r="AB77" s="299"/>
      <c r="AC77" s="299"/>
      <c r="AD77" s="299"/>
      <c r="AE77" s="299"/>
      <c r="AF77" s="299"/>
      <c r="AG77" s="299"/>
      <c r="AH77" s="299"/>
      <c r="AI77" s="299"/>
      <c r="AK77" s="299"/>
    </row>
    <row r="78" spans="1:16351" ht="15" customHeight="1" x14ac:dyDescent="0.35">
      <c r="B78" s="161" t="s">
        <v>109</v>
      </c>
      <c r="C78" s="161"/>
      <c r="D78" s="161"/>
      <c r="E78" s="161"/>
      <c r="F78" s="161"/>
      <c r="G78" s="161"/>
      <c r="H78" s="161"/>
      <c r="I78" s="161"/>
      <c r="J78" s="161"/>
      <c r="K78" s="161"/>
      <c r="L78" s="161"/>
      <c r="M78" s="161"/>
      <c r="N78" s="161"/>
      <c r="O78" s="161"/>
      <c r="P78" s="161"/>
      <c r="Q78" s="161"/>
      <c r="R78" s="161"/>
      <c r="S78" s="161"/>
      <c r="T78" s="298" t="s">
        <v>14</v>
      </c>
      <c r="U78" s="299">
        <v>0.44067396063479503</v>
      </c>
      <c r="V78" s="299">
        <v>0.50110527961179119</v>
      </c>
      <c r="W78" s="299">
        <v>0.58372286945025675</v>
      </c>
      <c r="X78" s="299">
        <f>'Operating Data'!X168</f>
        <v>0.5794447180992538</v>
      </c>
      <c r="Y78" s="299">
        <f>AE78</f>
        <v>0.65457420919841192</v>
      </c>
      <c r="Z78" s="299">
        <f>AI78</f>
        <v>0.74985347397427271</v>
      </c>
      <c r="AB78" s="299">
        <f>'Operating Data'!AB168</f>
        <v>0.62021412027300615</v>
      </c>
      <c r="AC78" s="299">
        <f>'Operating Data'!AC168</f>
        <v>0.64766305290094472</v>
      </c>
      <c r="AD78" s="299">
        <f>'Operating Data'!AD168</f>
        <v>0.64998375088429583</v>
      </c>
      <c r="AE78" s="299">
        <f>'Operating Data'!AE168</f>
        <v>0.65457420919841192</v>
      </c>
      <c r="AF78" s="299">
        <f>'Operating Data'!AF168</f>
        <v>0.69666508236752023</v>
      </c>
      <c r="AG78" s="299">
        <f>'Operating Data'!AG168</f>
        <v>0.73358154675427434</v>
      </c>
      <c r="AH78" s="299">
        <f>'Operating Data'!AH168</f>
        <v>0.74980388613735971</v>
      </c>
      <c r="AI78" s="299">
        <f>'Operating Data'!AI168</f>
        <v>0.74985347397427271</v>
      </c>
      <c r="AK78" s="299"/>
      <c r="AL78" s="369"/>
      <c r="AM78" s="369"/>
      <c r="AN78" s="369"/>
      <c r="AO78" s="369"/>
      <c r="AP78" s="369"/>
      <c r="AQ78" s="369"/>
      <c r="AR78" s="369"/>
    </row>
    <row r="79" spans="1:16351" ht="15" customHeight="1" x14ac:dyDescent="0.35">
      <c r="B79" s="9" t="s">
        <v>114</v>
      </c>
      <c r="C79" s="9"/>
      <c r="D79" s="9"/>
      <c r="E79" s="9"/>
      <c r="F79" s="9"/>
      <c r="G79" s="9"/>
      <c r="H79" s="9"/>
      <c r="I79" s="9"/>
      <c r="J79" s="9"/>
      <c r="K79" s="9"/>
      <c r="L79" s="9"/>
      <c r="M79" s="9"/>
      <c r="N79" s="9"/>
      <c r="O79" s="9"/>
      <c r="P79" s="9"/>
      <c r="Q79" s="9"/>
      <c r="R79" s="9"/>
      <c r="S79" s="9"/>
      <c r="T79" s="298" t="s">
        <v>14</v>
      </c>
      <c r="U79" s="299">
        <v>0.99529833728858252</v>
      </c>
      <c r="V79" s="299">
        <v>0.98852960825018876</v>
      </c>
      <c r="W79" s="299">
        <v>0.99153639018161288</v>
      </c>
      <c r="X79" s="299">
        <f>'Operating Data'!X169</f>
        <v>0.73413515646934313</v>
      </c>
      <c r="Y79" s="299">
        <f>AE79</f>
        <v>0.71073862887429418</v>
      </c>
      <c r="Z79" s="299">
        <f>AI79</f>
        <v>0.61965573961584786</v>
      </c>
      <c r="AB79" s="299">
        <f>'Operating Data'!AB169</f>
        <v>0.74362447437844759</v>
      </c>
      <c r="AC79" s="299">
        <f>'Operating Data'!AC169</f>
        <v>0.73202168110362531</v>
      </c>
      <c r="AD79" s="299">
        <f>'Operating Data'!AD169</f>
        <v>0.71753470635249528</v>
      </c>
      <c r="AE79" s="299">
        <f>'Operating Data'!AE169</f>
        <v>0.71073862887429418</v>
      </c>
      <c r="AF79" s="299">
        <f>'Operating Data'!AF169</f>
        <v>0.65778273559238198</v>
      </c>
      <c r="AG79" s="299">
        <f>'Operating Data'!AG169</f>
        <v>0.61973684912887683</v>
      </c>
      <c r="AH79" s="299">
        <f>'Operating Data'!AH169</f>
        <v>0.60497338050990379</v>
      </c>
      <c r="AI79" s="299">
        <f>'Operating Data'!AI169</f>
        <v>0.61965573961584786</v>
      </c>
      <c r="AK79" s="299"/>
      <c r="AL79" s="369"/>
      <c r="AM79" s="369"/>
      <c r="AN79" s="369"/>
      <c r="AO79" s="369"/>
      <c r="AP79" s="369"/>
      <c r="AQ79" s="369"/>
      <c r="AR79" s="369"/>
    </row>
    <row r="80" spans="1:16351" ht="15" customHeight="1" x14ac:dyDescent="0.35">
      <c r="B80"/>
      <c r="C80"/>
      <c r="D80"/>
      <c r="E80"/>
      <c r="F80"/>
      <c r="G80"/>
      <c r="H80"/>
      <c r="I80"/>
      <c r="J80"/>
      <c r="K80"/>
      <c r="L80"/>
      <c r="M80"/>
      <c r="N80"/>
      <c r="O80"/>
      <c r="P80"/>
      <c r="Q80"/>
      <c r="R80"/>
      <c r="S80"/>
      <c r="T80" s="299"/>
      <c r="U80" s="299"/>
      <c r="V80" s="299"/>
      <c r="W80" s="299"/>
      <c r="X80" s="299"/>
      <c r="Y80" s="299"/>
      <c r="Z80" s="299"/>
      <c r="AB80" s="299"/>
      <c r="AC80" s="299"/>
      <c r="AD80" s="299"/>
      <c r="AE80" s="299"/>
      <c r="AF80" s="299"/>
      <c r="AG80" s="299"/>
      <c r="AH80" s="299"/>
      <c r="AI80" s="299"/>
      <c r="AK80" s="299"/>
    </row>
    <row r="81" spans="1:16351" ht="15" customHeight="1" x14ac:dyDescent="0.35">
      <c r="B81" s="48" t="s">
        <v>174</v>
      </c>
      <c r="C81" s="48"/>
      <c r="D81" s="48"/>
      <c r="E81" s="48"/>
      <c r="F81" s="48"/>
      <c r="G81" s="48"/>
      <c r="H81" s="48"/>
      <c r="I81" s="48"/>
      <c r="J81" s="48"/>
      <c r="K81" s="48"/>
      <c r="L81" s="48"/>
      <c r="M81" s="48"/>
      <c r="N81" s="48"/>
      <c r="O81" s="48"/>
      <c r="P81" s="48"/>
      <c r="Q81" s="48"/>
      <c r="R81" s="48"/>
      <c r="S81" s="48"/>
      <c r="T81" s="299"/>
      <c r="U81" s="299"/>
      <c r="V81" s="359"/>
      <c r="W81" s="299"/>
      <c r="X81" s="299"/>
      <c r="Y81" s="299"/>
      <c r="Z81" s="299"/>
      <c r="AB81" s="299"/>
      <c r="AC81" s="299"/>
      <c r="AD81" s="299"/>
      <c r="AE81" s="299"/>
      <c r="AF81" s="299"/>
      <c r="AG81" s="299"/>
      <c r="AH81" s="299"/>
      <c r="AI81" s="299"/>
      <c r="AK81" s="299"/>
    </row>
    <row r="82" spans="1:16351" ht="15" customHeight="1" x14ac:dyDescent="0.35">
      <c r="B82" s="159" t="s">
        <v>109</v>
      </c>
      <c r="C82" s="159"/>
      <c r="D82" s="159"/>
      <c r="E82" s="159"/>
      <c r="F82" s="159"/>
      <c r="G82" s="159"/>
      <c r="H82" s="159"/>
      <c r="I82" s="159"/>
      <c r="J82" s="159"/>
      <c r="K82" s="159"/>
      <c r="L82" s="159"/>
      <c r="M82" s="159"/>
      <c r="N82" s="159"/>
      <c r="O82" s="159"/>
      <c r="P82" s="159"/>
      <c r="Q82" s="159"/>
      <c r="R82" s="159"/>
      <c r="S82" s="159"/>
      <c r="T82" s="381">
        <v>0.69</v>
      </c>
      <c r="U82" s="381">
        <v>0.72888082245845032</v>
      </c>
      <c r="V82" s="381">
        <v>0.74532180354008692</v>
      </c>
      <c r="W82" s="381">
        <v>0.76559596362231641</v>
      </c>
      <c r="X82" s="381">
        <f>'Operating Data'!X172</f>
        <v>0.82881341452432422</v>
      </c>
      <c r="Y82" s="381">
        <f>AE82</f>
        <v>0.88133662993928941</v>
      </c>
      <c r="Z82" s="381">
        <f>AI82</f>
        <v>0.95472072371995986</v>
      </c>
      <c r="AA82" s="381"/>
      <c r="AB82" s="381">
        <f>'Operating Data'!AB172</f>
        <v>0.84418641228133884</v>
      </c>
      <c r="AC82" s="381">
        <f>'Operating Data'!AC172</f>
        <v>0.86210449981500115</v>
      </c>
      <c r="AD82" s="381">
        <f>'Operating Data'!AD172</f>
        <v>0.86210449981500115</v>
      </c>
      <c r="AE82" s="381">
        <f>'Operating Data'!AE172</f>
        <v>0.88133662993928941</v>
      </c>
      <c r="AF82" s="381">
        <f>'Operating Data'!AF172</f>
        <v>0.92237302121335119</v>
      </c>
      <c r="AG82" s="381">
        <f>'Operating Data'!AG172</f>
        <v>0.93527696114054637</v>
      </c>
      <c r="AH82" s="381">
        <f>'Operating Data'!AH172</f>
        <v>0.94445656054532179</v>
      </c>
      <c r="AI82" s="381">
        <f>'Operating Data'!AI172</f>
        <v>0.95472072371995986</v>
      </c>
      <c r="AK82" s="381"/>
      <c r="AL82" s="369"/>
      <c r="AM82" s="369"/>
      <c r="AN82" s="369"/>
      <c r="AO82" s="369"/>
      <c r="AP82" s="369"/>
      <c r="AQ82" s="369"/>
      <c r="AR82" s="369"/>
    </row>
    <row r="83" spans="1:16351" ht="15" customHeight="1" x14ac:dyDescent="0.35">
      <c r="B83" s="160" t="s">
        <v>114</v>
      </c>
      <c r="C83" s="160"/>
      <c r="D83" s="160"/>
      <c r="E83" s="160"/>
      <c r="F83" s="160"/>
      <c r="G83" s="160"/>
      <c r="H83" s="160"/>
      <c r="I83" s="160"/>
      <c r="J83" s="160"/>
      <c r="K83" s="160"/>
      <c r="L83" s="160"/>
      <c r="M83" s="160"/>
      <c r="N83" s="160"/>
      <c r="O83" s="160"/>
      <c r="P83" s="160"/>
      <c r="Q83" s="160"/>
      <c r="R83" s="160"/>
      <c r="S83" s="160"/>
      <c r="T83" s="381" t="s">
        <v>437</v>
      </c>
      <c r="U83" s="381">
        <v>1</v>
      </c>
      <c r="V83" s="381">
        <v>1</v>
      </c>
      <c r="W83" s="381">
        <v>0.99351652194183804</v>
      </c>
      <c r="X83" s="381">
        <f>'Operating Data'!X173</f>
        <v>0.99720568476016735</v>
      </c>
      <c r="Y83" s="381">
        <f>AE83</f>
        <v>0.99388022345734572</v>
      </c>
      <c r="Z83" s="381">
        <f>AI83</f>
        <v>0.99302775486344241</v>
      </c>
      <c r="AA83" s="381"/>
      <c r="AB83" s="381">
        <f>'Operating Data'!AB173</f>
        <v>0.99301686646827569</v>
      </c>
      <c r="AC83" s="381">
        <f>'Operating Data'!AC173</f>
        <v>0.99305254063786386</v>
      </c>
      <c r="AD83" s="381">
        <f>'Operating Data'!AD173</f>
        <v>0.99353892469164584</v>
      </c>
      <c r="AE83" s="381">
        <f>'Operating Data'!AE173</f>
        <v>0.99388022345734572</v>
      </c>
      <c r="AF83" s="381">
        <f>'Operating Data'!AF173</f>
        <v>0.99440449963656707</v>
      </c>
      <c r="AG83" s="381">
        <f>'Operating Data'!AG173</f>
        <v>0.9944153949516491</v>
      </c>
      <c r="AH83" s="381">
        <f>'Operating Data'!AH173</f>
        <v>0.99352988353853566</v>
      </c>
      <c r="AI83" s="381">
        <f>'Operating Data'!AI173</f>
        <v>0.99302775486344241</v>
      </c>
      <c r="AK83" s="381"/>
      <c r="AL83" s="369"/>
      <c r="AM83" s="369"/>
      <c r="AN83" s="369"/>
      <c r="AO83" s="369"/>
      <c r="AP83" s="369"/>
      <c r="AQ83" s="369"/>
      <c r="AR83" s="369"/>
    </row>
    <row r="84" spans="1:16351" ht="15" customHeight="1" x14ac:dyDescent="0.35">
      <c r="B84" s="46"/>
      <c r="C84" s="46"/>
      <c r="D84" s="46"/>
      <c r="E84" s="46"/>
      <c r="F84" s="46"/>
      <c r="G84" s="46"/>
      <c r="H84" s="46"/>
      <c r="I84" s="46"/>
      <c r="J84" s="46"/>
      <c r="K84" s="46"/>
      <c r="L84" s="46"/>
      <c r="M84" s="46"/>
      <c r="N84" s="46"/>
      <c r="O84" s="46"/>
      <c r="P84" s="46"/>
      <c r="Q84" s="46"/>
      <c r="R84" s="46"/>
      <c r="S84" s="46"/>
      <c r="T84" s="382"/>
      <c r="U84" s="383"/>
      <c r="V84" s="299"/>
      <c r="W84" s="231"/>
      <c r="X84" s="231"/>
      <c r="Y84" s="231"/>
      <c r="Z84" s="231"/>
      <c r="AB84" s="231"/>
      <c r="AC84" s="231"/>
      <c r="AD84" s="231"/>
      <c r="AE84" s="231"/>
      <c r="AF84" s="231"/>
      <c r="AG84" s="231"/>
      <c r="AH84" s="231"/>
      <c r="AI84" s="231"/>
      <c r="AK84" s="231"/>
    </row>
    <row r="85" spans="1:16351" ht="15" customHeight="1" x14ac:dyDescent="0.35">
      <c r="B85" s="48" t="s">
        <v>175</v>
      </c>
      <c r="C85" s="48"/>
      <c r="D85" s="48"/>
      <c r="E85" s="48"/>
      <c r="F85" s="48"/>
      <c r="G85" s="48"/>
      <c r="H85" s="48"/>
      <c r="I85" s="48"/>
      <c r="J85" s="48"/>
      <c r="K85" s="48"/>
      <c r="L85" s="48"/>
      <c r="M85" s="48"/>
      <c r="N85" s="48"/>
      <c r="O85" s="48"/>
      <c r="P85" s="48"/>
      <c r="Q85" s="48"/>
      <c r="R85" s="48"/>
      <c r="S85" s="48"/>
      <c r="T85" s="269">
        <v>80426.109289778804</v>
      </c>
      <c r="U85" s="269">
        <v>79519.276591323229</v>
      </c>
      <c r="V85" s="269">
        <v>76123</v>
      </c>
      <c r="W85" s="269">
        <v>84884.639525828999</v>
      </c>
      <c r="X85" s="269">
        <f>'Operating Data'!X190</f>
        <v>85271.677093653008</v>
      </c>
      <c r="Y85" s="269">
        <f t="shared" ref="Y85:Y91" si="67">+AE85</f>
        <v>86437.852073695016</v>
      </c>
      <c r="Z85" s="269">
        <f>+AI85</f>
        <v>89630.840610437008</v>
      </c>
      <c r="AA85" s="269"/>
      <c r="AB85" s="269">
        <f>'Operating Data'!AB190</f>
        <v>22300.653475882998</v>
      </c>
      <c r="AC85" s="269">
        <f>'Operating Data'!AC190</f>
        <v>42862.552683927002</v>
      </c>
      <c r="AD85" s="269">
        <f>'Operating Data'!AD190</f>
        <v>63927.600815336002</v>
      </c>
      <c r="AE85" s="269">
        <f>'Operating Data'!AE190</f>
        <v>86437.852073695016</v>
      </c>
      <c r="AF85" s="269">
        <f>'Operating Data'!AF190</f>
        <v>22929.541496014001</v>
      </c>
      <c r="AG85" s="269">
        <f>'Operating Data'!AG190</f>
        <v>44690.843228789003</v>
      </c>
      <c r="AH85" s="269">
        <f>'Operating Data'!AH190</f>
        <v>66847.236314951006</v>
      </c>
      <c r="AI85" s="269">
        <f>'Operating Data'!AI190</f>
        <v>89630.840610437008</v>
      </c>
      <c r="AJ85" s="362"/>
      <c r="AK85" s="269">
        <f t="shared" ref="AK85:AK92" si="68">AB85</f>
        <v>22300.653475882998</v>
      </c>
      <c r="AL85" s="269">
        <f>AC85-AB85</f>
        <v>20561.899208044004</v>
      </c>
      <c r="AM85" s="269">
        <f>AD85-AC85</f>
        <v>21065.048131408999</v>
      </c>
      <c r="AN85" s="269">
        <f>AE85-AD85</f>
        <v>22510.251258359014</v>
      </c>
      <c r="AO85" s="269">
        <f t="shared" ref="AO85:AO92" si="69">AF85</f>
        <v>22929.541496014001</v>
      </c>
      <c r="AP85" s="269">
        <f>AG85-AF85</f>
        <v>21761.301732775002</v>
      </c>
      <c r="AQ85" s="269">
        <f>AH85-AG85</f>
        <v>22156.393086162003</v>
      </c>
      <c r="AR85" s="269">
        <f>AI85-AH85</f>
        <v>22783.604295486002</v>
      </c>
      <c r="AS85" s="362"/>
      <c r="AT85" s="362"/>
      <c r="AU85" s="362"/>
      <c r="AV85" s="362"/>
      <c r="AW85" s="362"/>
      <c r="AX85" s="362"/>
      <c r="AY85" s="362"/>
      <c r="AZ85" s="78"/>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row>
    <row r="86" spans="1:16351" ht="15" customHeight="1" x14ac:dyDescent="0.35">
      <c r="B86" s="156" t="s">
        <v>166</v>
      </c>
      <c r="C86" s="156"/>
      <c r="D86" s="156"/>
      <c r="E86" s="156"/>
      <c r="F86" s="156"/>
      <c r="G86" s="156"/>
      <c r="H86" s="156"/>
      <c r="I86" s="156"/>
      <c r="J86" s="156"/>
      <c r="K86" s="156"/>
      <c r="L86" s="156"/>
      <c r="M86" s="156"/>
      <c r="N86" s="156"/>
      <c r="O86" s="156"/>
      <c r="P86" s="156"/>
      <c r="Q86" s="156"/>
      <c r="R86" s="156"/>
      <c r="S86" s="156"/>
      <c r="T86" s="375" t="s">
        <v>14</v>
      </c>
      <c r="U86" s="375">
        <f t="shared" ref="U86:Z86" si="70">IFERROR(IF(OR(U85/T85-1&gt;2,U85/T85-1&lt;-0.95),"-",U85/T85-1),"-")</f>
        <v>-1.1275352077373513E-2</v>
      </c>
      <c r="V86" s="376">
        <f t="shared" si="70"/>
        <v>-4.2710104227656087E-2</v>
      </c>
      <c r="W86" s="377">
        <f t="shared" si="70"/>
        <v>0.11509845284380549</v>
      </c>
      <c r="X86" s="377">
        <f t="shared" si="70"/>
        <v>4.5595713192165821E-3</v>
      </c>
      <c r="Y86" s="377">
        <f t="shared" si="70"/>
        <v>1.3675994419122484E-2</v>
      </c>
      <c r="Z86" s="377">
        <f t="shared" si="70"/>
        <v>3.6939702458359536E-2</v>
      </c>
      <c r="AB86" s="377" t="str">
        <f>IFERROR(IF(OR(AB85/#REF!-1&gt;2,AB85/#REF!-1&lt;-0.95),"-",AB85/#REF!-1),"-")</f>
        <v>-</v>
      </c>
      <c r="AC86" s="377" t="str">
        <f>IFERROR(IF(OR(AC85/#REF!-1&gt;2,AC85/#REF!-1&lt;-0.95),"-",AC85/#REF!-1),"-")</f>
        <v>-</v>
      </c>
      <c r="AD86" s="377" t="str">
        <f>IFERROR(IF(OR(AD85/#REF!-1&gt;2,AD85/#REF!-1&lt;-0.95),"-",AD85/#REF!-1),"-")</f>
        <v>-</v>
      </c>
      <c r="AE86" s="377" t="str">
        <f>IFERROR(IF(OR(AE85/#REF!-1&gt;2,AE85/#REF!-1&lt;-0.95),"-",AE85/#REF!-1),"-")</f>
        <v>-</v>
      </c>
      <c r="AF86" s="377">
        <f>IFERROR(IF(OR(AF85/AB85-1&gt;2,AF85/AB85-1&lt;-0.95),"-",AF85/AB85-1),"-")</f>
        <v>2.8200430126906983E-2</v>
      </c>
      <c r="AG86" s="377">
        <f>IFERROR(IF(OR(AG85/AC85-1&gt;2,AG85/AC85-1&lt;-0.95),"-",AG85/AC85-1),"-")</f>
        <v>4.2654728437291345E-2</v>
      </c>
      <c r="AH86" s="377">
        <f>IFERROR(IF(OR(AH85/AD85-1&gt;2,AH85/AD85-1&lt;-0.95),"-",AH85/AD85-1),"-")</f>
        <v>4.5670969383768911E-2</v>
      </c>
      <c r="AI86" s="377">
        <f>IFERROR(IF(OR(AI85/AE85-1&gt;2,AI85/AE85-1&lt;-0.95),"-",AI85/AE85-1),"-")</f>
        <v>3.6939702458359536E-2</v>
      </c>
      <c r="AK86" s="377" t="str">
        <f t="shared" si="68"/>
        <v>-</v>
      </c>
      <c r="AL86" s="377" t="str">
        <f>AC86</f>
        <v>-</v>
      </c>
      <c r="AM86" s="377" t="str">
        <f>AD86</f>
        <v>-</v>
      </c>
      <c r="AN86" s="377" t="str">
        <f>AE86</f>
        <v>-</v>
      </c>
      <c r="AO86" s="377">
        <f t="shared" si="69"/>
        <v>2.8200430126906983E-2</v>
      </c>
      <c r="AP86" s="377">
        <f>AG86</f>
        <v>4.2654728437291345E-2</v>
      </c>
      <c r="AQ86" s="377">
        <f>AH86</f>
        <v>4.5670969383768911E-2</v>
      </c>
      <c r="AR86" s="377">
        <f>AI86</f>
        <v>3.6939702458359536E-2</v>
      </c>
    </row>
    <row r="87" spans="1:16351" ht="15" customHeight="1" x14ac:dyDescent="0.35">
      <c r="A87" s="50"/>
      <c r="B87" s="159" t="s">
        <v>109</v>
      </c>
      <c r="C87" s="159"/>
      <c r="D87" s="159"/>
      <c r="E87" s="159"/>
      <c r="F87" s="159"/>
      <c r="G87" s="159"/>
      <c r="H87" s="159"/>
      <c r="I87" s="159"/>
      <c r="J87" s="159"/>
      <c r="K87" s="159"/>
      <c r="L87" s="159"/>
      <c r="M87" s="159"/>
      <c r="N87" s="159"/>
      <c r="O87" s="159"/>
      <c r="P87" s="159"/>
      <c r="Q87" s="159"/>
      <c r="R87" s="159"/>
      <c r="S87" s="159"/>
      <c r="T87" s="384">
        <v>46058.884367194987</v>
      </c>
      <c r="U87" s="384">
        <v>45666.473784279187</v>
      </c>
      <c r="V87" s="384">
        <v>44142.807206436002</v>
      </c>
      <c r="W87" s="384">
        <v>44752.004502915996</v>
      </c>
      <c r="X87" s="384">
        <f>'Operating Data'!X176</f>
        <v>45494.451231786996</v>
      </c>
      <c r="Y87" s="384">
        <f t="shared" si="67"/>
        <v>45977.877195959009</v>
      </c>
      <c r="Z87" s="384">
        <f>+AI87</f>
        <v>46557.481156303002</v>
      </c>
      <c r="AA87" s="384"/>
      <c r="AB87" s="384">
        <f>'Operating Data'!AB176</f>
        <v>12179.237888537</v>
      </c>
      <c r="AC87" s="384">
        <f>'Operating Data'!AC176</f>
        <v>22922.136772900001</v>
      </c>
      <c r="AD87" s="384">
        <f>'Operating Data'!AD176</f>
        <v>34140.557012088</v>
      </c>
      <c r="AE87" s="384">
        <f>'Operating Data'!AE176</f>
        <v>45977.877195959009</v>
      </c>
      <c r="AF87" s="384">
        <f>'Operating Data'!AF176</f>
        <v>12284.682515649001</v>
      </c>
      <c r="AG87" s="384">
        <f>'Operating Data'!AG176</f>
        <v>23187.303843024001</v>
      </c>
      <c r="AH87" s="384">
        <f>'Operating Data'!AH176</f>
        <v>34683.830772055997</v>
      </c>
      <c r="AI87" s="384">
        <f>'Operating Data'!AI176</f>
        <v>46557.481156303002</v>
      </c>
      <c r="AJ87" s="362"/>
      <c r="AK87" s="260">
        <f t="shared" si="68"/>
        <v>12179.237888537</v>
      </c>
      <c r="AL87" s="260">
        <f>AC87-AB87</f>
        <v>10742.898884363001</v>
      </c>
      <c r="AM87" s="260">
        <f>AD87-AC87</f>
        <v>11218.420239187999</v>
      </c>
      <c r="AN87" s="260">
        <f>AE87-AD87</f>
        <v>11837.320183871008</v>
      </c>
      <c r="AO87" s="260">
        <f t="shared" si="69"/>
        <v>12284.682515649001</v>
      </c>
      <c r="AP87" s="260">
        <f>AG87-AF87</f>
        <v>10902.621327375</v>
      </c>
      <c r="AQ87" s="260">
        <f>AH87-AG87</f>
        <v>11496.526929031996</v>
      </c>
      <c r="AR87" s="260">
        <f>AI87-AH87</f>
        <v>11873.650384247005</v>
      </c>
      <c r="AS87" s="362"/>
      <c r="AT87" s="362"/>
      <c r="AU87" s="362"/>
      <c r="AV87" s="362"/>
      <c r="AW87" s="362"/>
      <c r="AX87" s="362"/>
      <c r="AY87" s="362"/>
      <c r="AZ87" s="78"/>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row>
    <row r="88" spans="1:16351" ht="15" customHeight="1" x14ac:dyDescent="0.35">
      <c r="B88" s="156" t="s">
        <v>166</v>
      </c>
      <c r="C88" s="156"/>
      <c r="D88" s="156"/>
      <c r="E88" s="156"/>
      <c r="F88" s="156"/>
      <c r="G88" s="156"/>
      <c r="H88" s="156"/>
      <c r="I88" s="156"/>
      <c r="J88" s="156"/>
      <c r="K88" s="156"/>
      <c r="L88" s="156"/>
      <c r="M88" s="156"/>
      <c r="N88" s="156"/>
      <c r="O88" s="156"/>
      <c r="P88" s="156"/>
      <c r="Q88" s="156"/>
      <c r="R88" s="156"/>
      <c r="S88" s="156"/>
      <c r="T88" s="375" t="s">
        <v>14</v>
      </c>
      <c r="U88" s="375">
        <f t="shared" ref="U88:Z88" si="71">IFERROR(IF(OR(U87/T87-1&gt;2,U87/T87-1&lt;-0.95),"-",U87/T87-1),"-")</f>
        <v>-8.51975874594324E-3</v>
      </c>
      <c r="V88" s="376">
        <f t="shared" si="71"/>
        <v>-3.3365102482857179E-2</v>
      </c>
      <c r="W88" s="377">
        <f t="shared" si="71"/>
        <v>1.38006016162735E-2</v>
      </c>
      <c r="X88" s="377">
        <f t="shared" si="71"/>
        <v>1.659024522181185E-2</v>
      </c>
      <c r="Y88" s="377">
        <f t="shared" si="71"/>
        <v>1.0626042321272067E-2</v>
      </c>
      <c r="Z88" s="377">
        <f t="shared" si="71"/>
        <v>1.2606148776153958E-2</v>
      </c>
      <c r="AB88" s="377" t="str">
        <f>IFERROR(IF(OR(AB87/#REF!-1&gt;2,AB87/#REF!-1&lt;-0.95),"-",AB87/#REF!-1),"-")</f>
        <v>-</v>
      </c>
      <c r="AC88" s="377" t="str">
        <f>IFERROR(IF(OR(AC87/#REF!-1&gt;2,AC87/#REF!-1&lt;-0.95),"-",AC87/#REF!-1),"-")</f>
        <v>-</v>
      </c>
      <c r="AD88" s="377" t="str">
        <f>IFERROR(IF(OR(AD87/#REF!-1&gt;2,AD87/#REF!-1&lt;-0.95),"-",AD87/#REF!-1),"-")</f>
        <v>-</v>
      </c>
      <c r="AE88" s="377" t="str">
        <f>IFERROR(IF(OR(AE87/#REF!-1&gt;2,AE87/#REF!-1&lt;-0.95),"-",AE87/#REF!-1),"-")</f>
        <v>-</v>
      </c>
      <c r="AF88" s="377">
        <f>IFERROR(IF(OR(AF87/AB87-1&gt;2,AF87/AB87-1&lt;-0.95),"-",AF87/AB87-1),"-")</f>
        <v>8.6577360650164081E-3</v>
      </c>
      <c r="AG88" s="377">
        <f>IFERROR(IF(OR(AG87/AC87-1&gt;2,AG87/AC87-1&lt;-0.95),"-",AG87/AC87-1),"-")</f>
        <v>1.1568165426771859E-2</v>
      </c>
      <c r="AH88" s="377">
        <f>IFERROR(IF(OR(AH87/AD87-1&gt;2,AH87/AD87-1&lt;-0.95),"-",AH87/AD87-1),"-")</f>
        <v>1.5912855779583346E-2</v>
      </c>
      <c r="AI88" s="377">
        <f>IFERROR(IF(OR(AI87/AE87-1&gt;2,AI87/AE87-1&lt;-0.95),"-",AI87/AE87-1),"-")</f>
        <v>1.2606148776153958E-2</v>
      </c>
      <c r="AK88" s="377" t="str">
        <f t="shared" si="68"/>
        <v>-</v>
      </c>
      <c r="AL88" s="377" t="str">
        <f>AC88</f>
        <v>-</v>
      </c>
      <c r="AM88" s="377" t="str">
        <f>AD88</f>
        <v>-</v>
      </c>
      <c r="AN88" s="377" t="str">
        <f>AE88</f>
        <v>-</v>
      </c>
      <c r="AO88" s="377">
        <f t="shared" si="69"/>
        <v>8.6577360650164081E-3</v>
      </c>
      <c r="AP88" s="377">
        <f>AG88</f>
        <v>1.1568165426771859E-2</v>
      </c>
      <c r="AQ88" s="377">
        <f>AH88</f>
        <v>1.5912855779583346E-2</v>
      </c>
      <c r="AR88" s="377">
        <f>AI88</f>
        <v>1.2606148776153958E-2</v>
      </c>
    </row>
    <row r="89" spans="1:16351" ht="15" customHeight="1" x14ac:dyDescent="0.35">
      <c r="B89" s="44" t="s">
        <v>114</v>
      </c>
      <c r="C89" s="44"/>
      <c r="D89" s="44"/>
      <c r="E89" s="44"/>
      <c r="F89" s="44"/>
      <c r="G89" s="44"/>
      <c r="H89" s="44"/>
      <c r="I89" s="44"/>
      <c r="J89" s="44"/>
      <c r="K89" s="44"/>
      <c r="L89" s="44"/>
      <c r="M89" s="44"/>
      <c r="N89" s="44"/>
      <c r="O89" s="44"/>
      <c r="P89" s="44"/>
      <c r="Q89" s="44"/>
      <c r="R89" s="44"/>
      <c r="S89" s="44"/>
      <c r="T89" s="384">
        <v>9360.379332549619</v>
      </c>
      <c r="U89" s="384">
        <v>8261.5793805285102</v>
      </c>
      <c r="V89" s="384">
        <v>7558.9973057150009</v>
      </c>
      <c r="W89" s="384">
        <v>14116.703346885999</v>
      </c>
      <c r="X89" s="384">
        <f>'Operating Data'!X181</f>
        <v>13285.903787007999</v>
      </c>
      <c r="Y89" s="384">
        <f t="shared" si="67"/>
        <v>12682.462229151999</v>
      </c>
      <c r="Z89" s="384">
        <f>+AI89</f>
        <v>13260.596141370999</v>
      </c>
      <c r="AA89" s="384"/>
      <c r="AB89" s="384">
        <f>'Operating Data'!AB181</f>
        <v>3255.2902309649999</v>
      </c>
      <c r="AC89" s="384">
        <f>'Operating Data'!AC181</f>
        <v>6354.1225266410001</v>
      </c>
      <c r="AD89" s="384">
        <f>'Operating Data'!AD181</f>
        <v>9472.926239294</v>
      </c>
      <c r="AE89" s="384">
        <f>'Operating Data'!AE181</f>
        <v>12682.462229151999</v>
      </c>
      <c r="AF89" s="384">
        <f>'Operating Data'!AF181</f>
        <v>3336.5729170160002</v>
      </c>
      <c r="AG89" s="384">
        <f>'Operating Data'!AG181</f>
        <v>6635.1160178320006</v>
      </c>
      <c r="AH89" s="384">
        <f>'Operating Data'!AH181</f>
        <v>9884.8987830490005</v>
      </c>
      <c r="AI89" s="384">
        <f>'Operating Data'!AI181</f>
        <v>13260.596141370999</v>
      </c>
      <c r="AK89" s="260">
        <f t="shared" si="68"/>
        <v>3255.2902309649999</v>
      </c>
      <c r="AL89" s="260">
        <f>AC89-AB89</f>
        <v>3098.8322956760003</v>
      </c>
      <c r="AM89" s="260">
        <f>AD89-AC89</f>
        <v>3118.8037126529998</v>
      </c>
      <c r="AN89" s="260">
        <f>AE89-AD89</f>
        <v>3209.5359898579991</v>
      </c>
      <c r="AO89" s="260">
        <f t="shared" si="69"/>
        <v>3336.5729170160002</v>
      </c>
      <c r="AP89" s="260">
        <f>AG89-AF89</f>
        <v>3298.5431008160003</v>
      </c>
      <c r="AQ89" s="260">
        <f>AH89-AG89</f>
        <v>3249.7827652169999</v>
      </c>
      <c r="AR89" s="260">
        <f>AI89-AH89</f>
        <v>3375.6973583219988</v>
      </c>
    </row>
    <row r="90" spans="1:16351" ht="15" customHeight="1" x14ac:dyDescent="0.35">
      <c r="B90" s="156" t="s">
        <v>166</v>
      </c>
      <c r="C90" s="156"/>
      <c r="D90" s="156"/>
      <c r="E90" s="156"/>
      <c r="F90" s="156"/>
      <c r="G90" s="156"/>
      <c r="H90" s="156"/>
      <c r="I90" s="156"/>
      <c r="J90" s="156"/>
      <c r="K90" s="156"/>
      <c r="L90" s="156"/>
      <c r="M90" s="156"/>
      <c r="N90" s="156"/>
      <c r="O90" s="156"/>
      <c r="P90" s="156"/>
      <c r="Q90" s="156"/>
      <c r="R90" s="156"/>
      <c r="S90" s="156"/>
      <c r="T90" s="375" t="s">
        <v>14</v>
      </c>
      <c r="U90" s="375">
        <f t="shared" ref="U90:Z90" si="72">IFERROR(IF(OR(U89/T89-1&gt;2,U89/T89-1&lt;-0.95),"-",U89/T89-1),"-")</f>
        <v>-0.11738839986966776</v>
      </c>
      <c r="V90" s="376">
        <f t="shared" si="72"/>
        <v>-8.5042101812809023E-2</v>
      </c>
      <c r="W90" s="377">
        <f t="shared" si="72"/>
        <v>0.86753649670082922</v>
      </c>
      <c r="X90" s="377">
        <f t="shared" si="72"/>
        <v>-5.885223621004021E-2</v>
      </c>
      <c r="Y90" s="377">
        <f t="shared" si="72"/>
        <v>-4.5419684466335819E-2</v>
      </c>
      <c r="Z90" s="377">
        <f t="shared" si="72"/>
        <v>4.5585305264312037E-2</v>
      </c>
      <c r="AB90" s="377" t="str">
        <f>IFERROR(IF(OR(AB89/#REF!-1&gt;2,AB89/#REF!-1&lt;-0.95),"-",AB89/#REF!-1),"-")</f>
        <v>-</v>
      </c>
      <c r="AC90" s="377" t="str">
        <f>IFERROR(IF(OR(AC89/#REF!-1&gt;2,AC89/#REF!-1&lt;-0.95),"-",AC89/#REF!-1),"-")</f>
        <v>-</v>
      </c>
      <c r="AD90" s="377" t="str">
        <f>IFERROR(IF(OR(AD89/#REF!-1&gt;2,AD89/#REF!-1&lt;-0.95),"-",AD89/#REF!-1),"-")</f>
        <v>-</v>
      </c>
      <c r="AE90" s="377" t="str">
        <f>IFERROR(IF(OR(AE89/#REF!-1&gt;2,AE89/#REF!-1&lt;-0.95),"-",AE89/#REF!-1),"-")</f>
        <v>-</v>
      </c>
      <c r="AF90" s="377">
        <f>IFERROR(IF(OR(AF89/AB89-1&gt;2,AF89/AB89-1&lt;-0.95),"-",AF89/AB89-1),"-")</f>
        <v>2.4969412950594183E-2</v>
      </c>
      <c r="AG90" s="377">
        <f>IFERROR(IF(OR(AG89/AC89-1&gt;2,AG89/AC89-1&lt;-0.95),"-",AG89/AC89-1),"-")</f>
        <v>4.4222233677880141E-2</v>
      </c>
      <c r="AH90" s="377">
        <f>IFERROR(IF(OR(AH89/AD89-1&gt;2,AH89/AD89-1&lt;-0.95),"-",AH89/AD89-1),"-")</f>
        <v>4.3489470238470274E-2</v>
      </c>
      <c r="AI90" s="377">
        <f>IFERROR(IF(OR(AI89/AE89-1&gt;2,AI89/AE89-1&lt;-0.95),"-",AI89/AE89-1),"-")</f>
        <v>4.5585305264312037E-2</v>
      </c>
      <c r="AK90" s="377" t="str">
        <f t="shared" si="68"/>
        <v>-</v>
      </c>
      <c r="AL90" s="377" t="str">
        <f>AC90</f>
        <v>-</v>
      </c>
      <c r="AM90" s="377" t="str">
        <f>AD90</f>
        <v>-</v>
      </c>
      <c r="AN90" s="377" t="str">
        <f>AE90</f>
        <v>-</v>
      </c>
      <c r="AO90" s="377">
        <f t="shared" si="69"/>
        <v>2.4969412950594183E-2</v>
      </c>
      <c r="AP90" s="377">
        <f>AG90</f>
        <v>4.4222233677880141E-2</v>
      </c>
      <c r="AQ90" s="377">
        <f>AH90</f>
        <v>4.3489470238470274E-2</v>
      </c>
      <c r="AR90" s="377">
        <f>AI90</f>
        <v>4.5585305264312037E-2</v>
      </c>
    </row>
    <row r="91" spans="1:16351" ht="15" customHeight="1" x14ac:dyDescent="0.35">
      <c r="B91" s="44" t="s">
        <v>115</v>
      </c>
      <c r="C91" s="44"/>
      <c r="D91" s="44"/>
      <c r="E91" s="44"/>
      <c r="F91" s="44"/>
      <c r="G91" s="44"/>
      <c r="H91" s="44"/>
      <c r="I91" s="44"/>
      <c r="J91" s="44"/>
      <c r="K91" s="44"/>
      <c r="L91" s="44"/>
      <c r="M91" s="44"/>
      <c r="N91" s="44"/>
      <c r="O91" s="44"/>
      <c r="P91" s="44"/>
      <c r="Q91" s="44"/>
      <c r="R91" s="44"/>
      <c r="S91" s="44"/>
      <c r="T91" s="384">
        <v>25006.845590034191</v>
      </c>
      <c r="U91" s="384">
        <v>25591.223426515528</v>
      </c>
      <c r="V91" s="384">
        <v>24421</v>
      </c>
      <c r="W91" s="384">
        <v>26015.931676027001</v>
      </c>
      <c r="X91" s="384">
        <f>'Operating Data'!X185</f>
        <v>26491.322074858006</v>
      </c>
      <c r="Y91" s="384">
        <f t="shared" si="67"/>
        <v>27777.512648584001</v>
      </c>
      <c r="Z91" s="384">
        <f>+AI91</f>
        <v>29812.763312763003</v>
      </c>
      <c r="AA91" s="384"/>
      <c r="AB91" s="384">
        <f>'Operating Data'!AB185</f>
        <v>6866.1253563809987</v>
      </c>
      <c r="AC91" s="384">
        <f>'Operating Data'!AC185</f>
        <v>13586.293384385999</v>
      </c>
      <c r="AD91" s="384">
        <f>'Operating Data'!AD185</f>
        <v>20314.117563954002</v>
      </c>
      <c r="AE91" s="384">
        <f>'Operating Data'!AE185</f>
        <v>27777.512648584001</v>
      </c>
      <c r="AF91" s="384">
        <f>'Operating Data'!AF185</f>
        <v>7308.2860633489991</v>
      </c>
      <c r="AG91" s="384">
        <f>'Operating Data'!AG185</f>
        <v>14868.423367933001</v>
      </c>
      <c r="AH91" s="384">
        <f>'Operating Data'!AH185</f>
        <v>22278.506759846001</v>
      </c>
      <c r="AI91" s="384">
        <f>'Operating Data'!AI185</f>
        <v>29812.763312763003</v>
      </c>
      <c r="AK91" s="260">
        <f t="shared" si="68"/>
        <v>6866.1253563809987</v>
      </c>
      <c r="AL91" s="260">
        <f>AC91-AB91</f>
        <v>6720.1680280050005</v>
      </c>
      <c r="AM91" s="260">
        <f>AD91-AC91</f>
        <v>6727.8241795680024</v>
      </c>
      <c r="AN91" s="260">
        <f>AE91-AD91</f>
        <v>7463.3950846299995</v>
      </c>
      <c r="AO91" s="260">
        <f t="shared" si="69"/>
        <v>7308.2860633489991</v>
      </c>
      <c r="AP91" s="260">
        <f>AG91-AF91</f>
        <v>7560.1373045840019</v>
      </c>
      <c r="AQ91" s="260">
        <f>AH91-AG91</f>
        <v>7410.083391913</v>
      </c>
      <c r="AR91" s="260">
        <f>AI91-AH91</f>
        <v>7534.2565529170024</v>
      </c>
    </row>
    <row r="92" spans="1:16351" ht="15" customHeight="1" x14ac:dyDescent="0.35">
      <c r="B92" s="156" t="s">
        <v>166</v>
      </c>
      <c r="C92" s="156"/>
      <c r="D92" s="156"/>
      <c r="E92" s="156"/>
      <c r="F92" s="156"/>
      <c r="G92" s="156"/>
      <c r="H92" s="156"/>
      <c r="I92" s="156"/>
      <c r="J92" s="156"/>
      <c r="K92" s="156"/>
      <c r="L92" s="156"/>
      <c r="M92" s="156"/>
      <c r="N92" s="156"/>
      <c r="O92" s="156"/>
      <c r="P92" s="156"/>
      <c r="Q92" s="156"/>
      <c r="R92" s="156"/>
      <c r="S92" s="156"/>
      <c r="T92" s="375" t="s">
        <v>14</v>
      </c>
      <c r="U92" s="375">
        <f t="shared" ref="U92:Z92" si="73">IFERROR(IF(OR(U91/T91-1&gt;2,U91/T91-1&lt;-0.95),"-",U91/T91-1),"-")</f>
        <v>2.3368714553674952E-2</v>
      </c>
      <c r="V92" s="376">
        <f t="shared" si="73"/>
        <v>-4.5727529591376936E-2</v>
      </c>
      <c r="W92" s="377">
        <f t="shared" si="73"/>
        <v>6.5309843005077584E-2</v>
      </c>
      <c r="X92" s="377">
        <f t="shared" si="73"/>
        <v>1.8273049174289735E-2</v>
      </c>
      <c r="Y92" s="377">
        <f t="shared" si="73"/>
        <v>4.8551392417922168E-2</v>
      </c>
      <c r="Z92" s="377">
        <f t="shared" si="73"/>
        <v>7.3269723244379525E-2</v>
      </c>
      <c r="AB92" s="377" t="str">
        <f>IFERROR(IF(OR(AB91/#REF!-1&gt;2,AB91/#REF!-1&lt;-0.95),"-",AB91/#REF!-1),"-")</f>
        <v>-</v>
      </c>
      <c r="AC92" s="377" t="str">
        <f>IFERROR(IF(OR(AC91/#REF!-1&gt;2,AC91/#REF!-1&lt;-0.95),"-",AC91/#REF!-1),"-")</f>
        <v>-</v>
      </c>
      <c r="AD92" s="377" t="str">
        <f>IFERROR(IF(OR(AD91/#REF!-1&gt;2,AD91/#REF!-1&lt;-0.95),"-",AD91/#REF!-1),"-")</f>
        <v>-</v>
      </c>
      <c r="AE92" s="377" t="str">
        <f>IFERROR(IF(OR(AE91/#REF!-1&gt;2,AE91/#REF!-1&lt;-0.95),"-",AE91/#REF!-1),"-")</f>
        <v>-</v>
      </c>
      <c r="AF92" s="377">
        <f>IFERROR(IF(OR(AF91/AB91-1&gt;2,AF91/AB91-1&lt;-0.95),"-",AF91/AB91-1),"-")</f>
        <v>6.4397412516956187E-2</v>
      </c>
      <c r="AG92" s="377">
        <f>IFERROR(IF(OR(AG91/AC91-1&gt;2,AG91/AC91-1&lt;-0.95),"-",AG91/AC91-1),"-")</f>
        <v>9.4369372666461393E-2</v>
      </c>
      <c r="AH92" s="377">
        <f>IFERROR(IF(OR(AH91/AD91-1&gt;2,AH91/AD91-1&lt;-0.95),"-",AH91/AD91-1),"-")</f>
        <v>9.6700690527540933E-2</v>
      </c>
      <c r="AI92" s="377">
        <f>IFERROR(IF(OR(AI91/AE91-1&gt;2,AI91/AE91-1&lt;-0.95),"-",AI91/AE91-1),"-")</f>
        <v>7.3269723244379525E-2</v>
      </c>
      <c r="AK92" s="377" t="str">
        <f t="shared" si="68"/>
        <v>-</v>
      </c>
      <c r="AL92" s="377" t="str">
        <f>AC92</f>
        <v>-</v>
      </c>
      <c r="AM92" s="377" t="str">
        <f>AD92</f>
        <v>-</v>
      </c>
      <c r="AN92" s="377" t="str">
        <f>AE92</f>
        <v>-</v>
      </c>
      <c r="AO92" s="377">
        <f t="shared" si="69"/>
        <v>6.4397412516956187E-2</v>
      </c>
      <c r="AP92" s="377">
        <f>AG92</f>
        <v>9.4369372666461393E-2</v>
      </c>
      <c r="AQ92" s="377">
        <f>AH92</f>
        <v>9.6700690527540933E-2</v>
      </c>
      <c r="AR92" s="377">
        <f>AI92</f>
        <v>7.3269723244379525E-2</v>
      </c>
    </row>
    <row r="93" spans="1:16351" ht="15" customHeight="1" x14ac:dyDescent="0.8">
      <c r="B93" s="153"/>
      <c r="C93" s="153"/>
      <c r="D93" s="153"/>
      <c r="E93" s="153"/>
      <c r="F93" s="153"/>
      <c r="G93" s="153"/>
      <c r="H93" s="153"/>
      <c r="I93" s="153"/>
      <c r="J93" s="153"/>
      <c r="K93" s="153"/>
      <c r="L93" s="153"/>
      <c r="M93" s="153"/>
      <c r="N93" s="153"/>
      <c r="O93" s="153"/>
      <c r="P93" s="153"/>
      <c r="Q93" s="153"/>
      <c r="R93" s="153"/>
      <c r="S93" s="153"/>
      <c r="T93" s="385"/>
    </row>
    <row r="94" spans="1:16351" ht="30" customHeight="1" x14ac:dyDescent="0.35">
      <c r="B94" s="183" t="s">
        <v>109</v>
      </c>
      <c r="C94" s="183"/>
      <c r="D94" s="183"/>
      <c r="E94" s="183"/>
      <c r="F94" s="183"/>
      <c r="G94" s="183"/>
      <c r="H94" s="183"/>
      <c r="I94" s="183"/>
      <c r="J94" s="183"/>
      <c r="K94" s="183"/>
      <c r="L94" s="183"/>
      <c r="M94" s="183"/>
      <c r="N94" s="183"/>
      <c r="O94" s="183"/>
      <c r="P94" s="183"/>
      <c r="Q94" s="183"/>
      <c r="R94" s="183"/>
      <c r="S94" s="183"/>
    </row>
    <row r="95" spans="1:16351" ht="15" customHeight="1" x14ac:dyDescent="0.35">
      <c r="B95" s="162" t="s">
        <v>176</v>
      </c>
      <c r="C95" s="173"/>
      <c r="D95" s="173"/>
      <c r="E95" s="173"/>
      <c r="F95" s="173"/>
      <c r="G95" s="173"/>
      <c r="H95" s="173"/>
      <c r="I95" s="173"/>
      <c r="J95" s="173"/>
      <c r="K95" s="173"/>
      <c r="L95" s="173"/>
      <c r="M95" s="173"/>
      <c r="N95" s="173"/>
      <c r="O95" s="173"/>
      <c r="P95" s="173"/>
      <c r="Q95" s="173"/>
      <c r="R95" s="173"/>
      <c r="S95" s="173"/>
      <c r="T95" s="236">
        <v>2018</v>
      </c>
      <c r="U95" s="236">
        <v>2019</v>
      </c>
      <c r="V95" s="236">
        <v>2020</v>
      </c>
      <c r="W95" s="236">
        <v>2021</v>
      </c>
      <c r="X95" s="236">
        <v>2022</v>
      </c>
      <c r="Y95" s="239">
        <v>2023</v>
      </c>
      <c r="Z95" s="238">
        <v>2024</v>
      </c>
      <c r="AB95" s="239" t="s">
        <v>3</v>
      </c>
      <c r="AC95" s="239" t="s">
        <v>4</v>
      </c>
      <c r="AD95" s="239" t="s">
        <v>5</v>
      </c>
      <c r="AE95" s="239">
        <v>2023</v>
      </c>
      <c r="AF95" s="240" t="s">
        <v>6</v>
      </c>
      <c r="AG95" s="240" t="s">
        <v>7</v>
      </c>
      <c r="AH95" s="240" t="s">
        <v>8</v>
      </c>
      <c r="AI95" s="240">
        <v>2024</v>
      </c>
      <c r="AK95" s="239" t="s">
        <v>3</v>
      </c>
      <c r="AL95" s="239" t="s">
        <v>20</v>
      </c>
      <c r="AM95" s="239" t="s">
        <v>21</v>
      </c>
      <c r="AN95" s="239" t="s">
        <v>22</v>
      </c>
      <c r="AO95" s="240" t="s">
        <v>6</v>
      </c>
      <c r="AP95" s="240" t="s">
        <v>23</v>
      </c>
      <c r="AQ95" s="240" t="s">
        <v>24</v>
      </c>
      <c r="AR95" s="240" t="s">
        <v>25</v>
      </c>
    </row>
    <row r="96" spans="1:16351" ht="15" customHeight="1" x14ac:dyDescent="0.35">
      <c r="B96" s="77" t="s">
        <v>186</v>
      </c>
      <c r="C96" s="77"/>
      <c r="D96" s="77"/>
      <c r="E96" s="77"/>
      <c r="F96" s="77"/>
      <c r="G96" s="77"/>
      <c r="H96" s="77"/>
      <c r="I96" s="77"/>
      <c r="J96" s="77"/>
      <c r="K96" s="77"/>
      <c r="L96" s="77"/>
      <c r="M96" s="77"/>
      <c r="N96" s="77"/>
      <c r="O96" s="77"/>
      <c r="P96" s="77"/>
      <c r="Q96" s="77"/>
      <c r="R96" s="77"/>
      <c r="S96" s="77"/>
      <c r="T96" s="363">
        <v>1084.3812123100004</v>
      </c>
      <c r="U96" s="363">
        <v>1052.4983372799995</v>
      </c>
      <c r="V96" s="363">
        <v>1029.3249892599999</v>
      </c>
      <c r="W96" s="363">
        <v>1058.4338964799999</v>
      </c>
      <c r="X96" s="363">
        <v>1072.3079267399999</v>
      </c>
      <c r="Y96" s="363">
        <f t="shared" ref="Y96:Y106" si="74">+AE96</f>
        <v>1112.9326581299999</v>
      </c>
      <c r="Z96" s="363">
        <f t="shared" ref="Z96:Z106" si="75">+AI96</f>
        <v>1136.1680476400002</v>
      </c>
      <c r="AB96" s="363">
        <v>271.02818651000001</v>
      </c>
      <c r="AC96" s="363">
        <v>541.90219595999997</v>
      </c>
      <c r="AD96" s="363">
        <v>812.98171679999996</v>
      </c>
      <c r="AE96" s="363">
        <v>1112.9326581299999</v>
      </c>
      <c r="AF96" s="363">
        <v>281.40074447000001</v>
      </c>
      <c r="AG96" s="363">
        <v>564.45676106999997</v>
      </c>
      <c r="AH96" s="389">
        <v>848.25873414000012</v>
      </c>
      <c r="AI96" s="389">
        <v>1136.1680476400002</v>
      </c>
      <c r="AK96" s="363">
        <f t="shared" ref="AK96:AK106" si="76">AB96</f>
        <v>271.02818651000001</v>
      </c>
      <c r="AL96" s="363">
        <f t="shared" ref="AL96:AL106" si="77">AC96-AB96</f>
        <v>270.87400944999996</v>
      </c>
      <c r="AM96" s="363">
        <f t="shared" ref="AM96:AM106" si="78">AD96-AC96</f>
        <v>271.07952083999999</v>
      </c>
      <c r="AN96" s="363">
        <f t="shared" ref="AN96:AN106" si="79">AE96-AD96</f>
        <v>299.95094132999998</v>
      </c>
      <c r="AO96" s="363">
        <f t="shared" ref="AO96:AO106" si="80">AF96</f>
        <v>281.40074447000001</v>
      </c>
      <c r="AP96" s="363">
        <f t="shared" ref="AP96:AP106" si="81">AG96-AF96</f>
        <v>283.05601659999996</v>
      </c>
      <c r="AQ96" s="363">
        <f t="shared" ref="AQ96:AQ106" si="82">AH96-AG96</f>
        <v>283.80197307000014</v>
      </c>
      <c r="AR96" s="363">
        <f t="shared" ref="AR96:AR106" si="83">AI96-AH96</f>
        <v>287.90931350000005</v>
      </c>
    </row>
    <row r="97" spans="2:52" ht="15" customHeight="1" x14ac:dyDescent="0.35">
      <c r="B97" s="202" t="s">
        <v>531</v>
      </c>
      <c r="C97" s="81"/>
      <c r="D97" s="81"/>
      <c r="E97" s="81"/>
      <c r="F97" s="81"/>
      <c r="G97" s="81"/>
      <c r="H97" s="81"/>
      <c r="I97" s="81"/>
      <c r="J97" s="81"/>
      <c r="K97" s="81"/>
      <c r="L97" s="81"/>
      <c r="M97" s="81"/>
      <c r="N97" s="81"/>
      <c r="O97" s="81"/>
      <c r="P97" s="81"/>
      <c r="Q97" s="81"/>
      <c r="R97" s="81"/>
      <c r="S97" s="81"/>
      <c r="T97" s="364">
        <v>1075.6981697061574</v>
      </c>
      <c r="U97" s="364">
        <v>1039.0383022120245</v>
      </c>
      <c r="V97" s="364">
        <v>1023.4107073517705</v>
      </c>
      <c r="W97" s="364">
        <v>1054.7646119557101</v>
      </c>
      <c r="X97" s="364">
        <v>1062.9561967369661</v>
      </c>
      <c r="Y97" s="364">
        <f t="shared" si="74"/>
        <v>1104.951132612292</v>
      </c>
      <c r="Z97" s="364">
        <f t="shared" si="75"/>
        <v>1134.0945909500001</v>
      </c>
      <c r="AB97" s="364">
        <v>268.24714921238603</v>
      </c>
      <c r="AC97" s="364">
        <v>536.54381980916799</v>
      </c>
      <c r="AD97" s="364">
        <v>806.13483486079008</v>
      </c>
      <c r="AE97" s="364">
        <v>1104.951132612292</v>
      </c>
      <c r="AF97" s="364">
        <v>280.94289354644997</v>
      </c>
      <c r="AG97" s="364">
        <v>563.190095695575</v>
      </c>
      <c r="AH97" s="367">
        <v>845.45364754000013</v>
      </c>
      <c r="AI97" s="367">
        <v>1134.0945909500001</v>
      </c>
      <c r="AK97" s="364">
        <f t="shared" si="76"/>
        <v>268.24714921238603</v>
      </c>
      <c r="AL97" s="364">
        <f t="shared" si="77"/>
        <v>268.29667059678195</v>
      </c>
      <c r="AM97" s="364">
        <f t="shared" si="78"/>
        <v>269.59101505162209</v>
      </c>
      <c r="AN97" s="364">
        <f t="shared" si="79"/>
        <v>298.81629775150191</v>
      </c>
      <c r="AO97" s="364">
        <f t="shared" si="80"/>
        <v>280.94289354644997</v>
      </c>
      <c r="AP97" s="364">
        <f t="shared" si="81"/>
        <v>282.24720214912503</v>
      </c>
      <c r="AQ97" s="364">
        <f t="shared" si="82"/>
        <v>282.26355184442514</v>
      </c>
      <c r="AR97" s="364">
        <f t="shared" si="83"/>
        <v>288.64094340999998</v>
      </c>
    </row>
    <row r="98" spans="2:52" ht="15" customHeight="1" x14ac:dyDescent="0.35">
      <c r="B98" s="203" t="s">
        <v>539</v>
      </c>
      <c r="C98" s="82"/>
      <c r="D98" s="82"/>
      <c r="E98" s="82"/>
      <c r="F98" s="82"/>
      <c r="G98" s="82"/>
      <c r="H98" s="82"/>
      <c r="I98" s="82"/>
      <c r="J98" s="82"/>
      <c r="K98" s="82"/>
      <c r="L98" s="82"/>
      <c r="M98" s="82"/>
      <c r="N98" s="82"/>
      <c r="O98" s="82"/>
      <c r="P98" s="82"/>
      <c r="Q98" s="82"/>
      <c r="R98" s="82"/>
      <c r="S98" s="82"/>
      <c r="T98" s="364">
        <v>8.6830426038424484</v>
      </c>
      <c r="U98" s="364">
        <v>10.957467327975435</v>
      </c>
      <c r="V98" s="364">
        <v>5.9142819082294587</v>
      </c>
      <c r="W98" s="364">
        <v>3.6692845242898784</v>
      </c>
      <c r="X98" s="364">
        <v>9.3517312299999986</v>
      </c>
      <c r="Y98" s="364">
        <f t="shared" si="74"/>
        <v>7.9815258799999995</v>
      </c>
      <c r="Z98" s="364">
        <f t="shared" si="75"/>
        <v>2.07345669</v>
      </c>
      <c r="AB98" s="364">
        <v>2.7810372400000007</v>
      </c>
      <c r="AC98" s="364">
        <v>5.3583754499999996</v>
      </c>
      <c r="AD98" s="364">
        <v>6.8468812799999998</v>
      </c>
      <c r="AE98" s="364">
        <v>7.9815258799999995</v>
      </c>
      <c r="AF98" s="364">
        <v>0.45785050000000022</v>
      </c>
      <c r="AG98" s="364">
        <v>1.2666653300000004</v>
      </c>
      <c r="AH98" s="367">
        <v>2.805086600000001</v>
      </c>
      <c r="AI98" s="367">
        <v>2.07345669</v>
      </c>
      <c r="AK98" s="364">
        <f t="shared" si="76"/>
        <v>2.7810372400000007</v>
      </c>
      <c r="AL98" s="364">
        <f t="shared" si="77"/>
        <v>2.5773382099999989</v>
      </c>
      <c r="AM98" s="364">
        <f t="shared" si="78"/>
        <v>1.4885058300000003</v>
      </c>
      <c r="AN98" s="364">
        <f t="shared" si="79"/>
        <v>1.1346445999999997</v>
      </c>
      <c r="AO98" s="364">
        <f t="shared" si="80"/>
        <v>0.45785050000000022</v>
      </c>
      <c r="AP98" s="364">
        <f t="shared" si="81"/>
        <v>0.80881483000000021</v>
      </c>
      <c r="AQ98" s="364">
        <f t="shared" si="82"/>
        <v>1.5384212700000006</v>
      </c>
      <c r="AR98" s="364">
        <f t="shared" si="83"/>
        <v>-0.73162991000000099</v>
      </c>
    </row>
    <row r="99" spans="2:52" s="48" customFormat="1" ht="15" customHeight="1" x14ac:dyDescent="0.35">
      <c r="B99" s="81" t="s">
        <v>187</v>
      </c>
      <c r="C99" s="81"/>
      <c r="D99" s="81"/>
      <c r="E99" s="81"/>
      <c r="F99" s="81"/>
      <c r="G99" s="81"/>
      <c r="H99" s="81"/>
      <c r="I99" s="81"/>
      <c r="J99" s="81"/>
      <c r="K99" s="81"/>
      <c r="L99" s="81"/>
      <c r="M99" s="81"/>
      <c r="N99" s="81"/>
      <c r="O99" s="81"/>
      <c r="P99" s="81"/>
      <c r="Q99" s="81"/>
      <c r="R99" s="81"/>
      <c r="S99" s="81"/>
      <c r="T99" s="364">
        <v>355.08747737399995</v>
      </c>
      <c r="U99" s="364">
        <v>336.65927028999999</v>
      </c>
      <c r="V99" s="364">
        <v>300.96406495999997</v>
      </c>
      <c r="W99" s="364">
        <v>282.46494275999999</v>
      </c>
      <c r="X99" s="364">
        <v>289.42709537000013</v>
      </c>
      <c r="Y99" s="364">
        <f t="shared" si="74"/>
        <v>307.22489489999998</v>
      </c>
      <c r="Z99" s="364">
        <f t="shared" si="75"/>
        <v>324.03434363999992</v>
      </c>
      <c r="AA99" s="362"/>
      <c r="AB99" s="364">
        <v>74.634729950000008</v>
      </c>
      <c r="AC99" s="364">
        <v>149.81081472999989</v>
      </c>
      <c r="AD99" s="364">
        <v>221.44193451000001</v>
      </c>
      <c r="AE99" s="364">
        <v>307.22489489999998</v>
      </c>
      <c r="AF99" s="364">
        <v>73.894135010000014</v>
      </c>
      <c r="AG99" s="364">
        <v>151.27820603999999</v>
      </c>
      <c r="AH99" s="367">
        <v>226.43397615999996</v>
      </c>
      <c r="AI99" s="367">
        <v>324.03434363999992</v>
      </c>
      <c r="AJ99" s="362"/>
      <c r="AK99" s="364">
        <f t="shared" si="76"/>
        <v>74.634729950000008</v>
      </c>
      <c r="AL99" s="364">
        <f t="shared" si="77"/>
        <v>75.176084779999883</v>
      </c>
      <c r="AM99" s="364">
        <f t="shared" si="78"/>
        <v>71.63111978000012</v>
      </c>
      <c r="AN99" s="364">
        <f t="shared" si="79"/>
        <v>85.782960389999971</v>
      </c>
      <c r="AO99" s="364">
        <f t="shared" si="80"/>
        <v>73.894135010000014</v>
      </c>
      <c r="AP99" s="364">
        <f t="shared" si="81"/>
        <v>77.384071029999973</v>
      </c>
      <c r="AQ99" s="364">
        <f t="shared" si="82"/>
        <v>75.155770119999971</v>
      </c>
      <c r="AR99" s="364">
        <f t="shared" si="83"/>
        <v>97.60036747999996</v>
      </c>
      <c r="AS99" s="362"/>
      <c r="AT99" s="362"/>
      <c r="AU99" s="362"/>
      <c r="AV99" s="362"/>
      <c r="AW99" s="362"/>
      <c r="AX99" s="362"/>
      <c r="AY99" s="362"/>
      <c r="AZ99" s="78"/>
    </row>
    <row r="100" spans="2:52" s="48" customFormat="1" ht="15" customHeight="1" x14ac:dyDescent="0.35">
      <c r="B100" s="82" t="s">
        <v>540</v>
      </c>
      <c r="C100" s="82"/>
      <c r="D100" s="82"/>
      <c r="E100" s="82"/>
      <c r="F100" s="82"/>
      <c r="G100" s="82"/>
      <c r="H100" s="82"/>
      <c r="I100" s="82"/>
      <c r="J100" s="82"/>
      <c r="K100" s="82"/>
      <c r="L100" s="82"/>
      <c r="M100" s="82"/>
      <c r="N100" s="82"/>
      <c r="O100" s="82"/>
      <c r="P100" s="82"/>
      <c r="Q100" s="82"/>
      <c r="R100" s="82"/>
      <c r="S100" s="82"/>
      <c r="T100" s="364">
        <v>257.97607427999998</v>
      </c>
      <c r="U100" s="364">
        <v>261.83324488</v>
      </c>
      <c r="V100" s="364">
        <v>261.85981556000002</v>
      </c>
      <c r="W100" s="364">
        <v>261.00914211999998</v>
      </c>
      <c r="X100" s="364">
        <v>264.76224100000002</v>
      </c>
      <c r="Y100" s="364">
        <f t="shared" si="74"/>
        <v>286.74471144</v>
      </c>
      <c r="Z100" s="364">
        <f t="shared" si="75"/>
        <v>300.43989476999997</v>
      </c>
      <c r="AA100" s="362"/>
      <c r="AB100" s="364">
        <v>71.686177860000001</v>
      </c>
      <c r="AC100" s="364">
        <v>143.37235572</v>
      </c>
      <c r="AD100" s="364">
        <v>215.05853358000002</v>
      </c>
      <c r="AE100" s="364">
        <v>286.74471144</v>
      </c>
      <c r="AF100" s="364">
        <v>75.110862620000006</v>
      </c>
      <c r="AG100" s="364">
        <v>150.22172524999999</v>
      </c>
      <c r="AH100" s="367">
        <v>225.33258787</v>
      </c>
      <c r="AI100" s="367">
        <v>300.43989476999997</v>
      </c>
      <c r="AJ100" s="362"/>
      <c r="AK100" s="364">
        <f t="shared" si="76"/>
        <v>71.686177860000001</v>
      </c>
      <c r="AL100" s="364">
        <f t="shared" si="77"/>
        <v>71.686177860000001</v>
      </c>
      <c r="AM100" s="364">
        <f t="shared" si="78"/>
        <v>71.686177860000015</v>
      </c>
      <c r="AN100" s="364">
        <f t="shared" si="79"/>
        <v>71.686177859999987</v>
      </c>
      <c r="AO100" s="364">
        <f t="shared" si="80"/>
        <v>75.110862620000006</v>
      </c>
      <c r="AP100" s="364">
        <f t="shared" si="81"/>
        <v>75.110862629999986</v>
      </c>
      <c r="AQ100" s="364">
        <f t="shared" si="82"/>
        <v>75.110862620000006</v>
      </c>
      <c r="AR100" s="364">
        <f t="shared" si="83"/>
        <v>75.107306899999969</v>
      </c>
      <c r="AS100" s="362"/>
      <c r="AT100" s="362"/>
      <c r="AU100" s="362"/>
      <c r="AV100" s="362"/>
      <c r="AW100" s="362"/>
      <c r="AX100" s="362"/>
      <c r="AY100" s="362"/>
      <c r="AZ100" s="78"/>
    </row>
    <row r="101" spans="2:52" s="41" customFormat="1" ht="15" customHeight="1" x14ac:dyDescent="0.35">
      <c r="B101" s="82" t="s">
        <v>188</v>
      </c>
      <c r="C101" s="82"/>
      <c r="D101" s="82"/>
      <c r="E101" s="82"/>
      <c r="F101" s="82"/>
      <c r="G101" s="82"/>
      <c r="H101" s="82"/>
      <c r="I101" s="82"/>
      <c r="J101" s="82"/>
      <c r="K101" s="82"/>
      <c r="L101" s="82"/>
      <c r="M101" s="82"/>
      <c r="N101" s="82"/>
      <c r="O101" s="82"/>
      <c r="P101" s="82"/>
      <c r="Q101" s="82"/>
      <c r="R101" s="82"/>
      <c r="S101" s="82"/>
      <c r="T101" s="364">
        <v>-8.6565622879999857</v>
      </c>
      <c r="U101" s="364">
        <v>-23.128224020000111</v>
      </c>
      <c r="V101" s="364">
        <v>-4.8370105499999978</v>
      </c>
      <c r="W101" s="364">
        <v>-16.133917549999978</v>
      </c>
      <c r="X101" s="364">
        <v>-14.908851769999984</v>
      </c>
      <c r="Y101" s="364">
        <f t="shared" si="74"/>
        <v>-11.976865029999999</v>
      </c>
      <c r="Z101" s="364">
        <f t="shared" si="75"/>
        <v>0.8118701400000532</v>
      </c>
      <c r="AA101" s="231"/>
      <c r="AB101" s="364">
        <v>-2.6442375899999888</v>
      </c>
      <c r="AC101" s="364">
        <v>-5.4365977100000009</v>
      </c>
      <c r="AD101" s="364">
        <v>-8.0273585699999899</v>
      </c>
      <c r="AE101" s="364">
        <v>-11.976865029999999</v>
      </c>
      <c r="AF101" s="364">
        <v>-2.3786393899999894</v>
      </c>
      <c r="AG101" s="364">
        <v>-3.2522740500000111</v>
      </c>
      <c r="AH101" s="367">
        <v>-3.9832192499999906</v>
      </c>
      <c r="AI101" s="367">
        <v>0.8118701400000532</v>
      </c>
      <c r="AJ101" s="231"/>
      <c r="AK101" s="364">
        <f t="shared" si="76"/>
        <v>-2.6442375899999888</v>
      </c>
      <c r="AL101" s="364">
        <f t="shared" si="77"/>
        <v>-2.7923601200000121</v>
      </c>
      <c r="AM101" s="364">
        <f t="shared" si="78"/>
        <v>-2.590760859999989</v>
      </c>
      <c r="AN101" s="364">
        <f t="shared" si="79"/>
        <v>-3.9495064600000092</v>
      </c>
      <c r="AO101" s="364">
        <f t="shared" si="80"/>
        <v>-2.3786393899999894</v>
      </c>
      <c r="AP101" s="364">
        <f t="shared" si="81"/>
        <v>-0.87363466000002177</v>
      </c>
      <c r="AQ101" s="364">
        <f t="shared" si="82"/>
        <v>-0.73094519999997942</v>
      </c>
      <c r="AR101" s="364">
        <f t="shared" si="83"/>
        <v>4.7950893900000437</v>
      </c>
      <c r="AS101" s="231"/>
      <c r="AT101" s="231"/>
      <c r="AU101" s="231"/>
      <c r="AV101" s="231"/>
      <c r="AW101" s="231"/>
      <c r="AX101" s="231"/>
      <c r="AY101" s="231"/>
      <c r="AZ101"/>
    </row>
    <row r="102" spans="2:52" s="41" customFormat="1" ht="15" customHeight="1" x14ac:dyDescent="0.35">
      <c r="B102" s="87" t="s">
        <v>189</v>
      </c>
      <c r="C102" s="87"/>
      <c r="D102" s="87"/>
      <c r="E102" s="87"/>
      <c r="F102" s="87"/>
      <c r="G102" s="87"/>
      <c r="H102" s="87"/>
      <c r="I102" s="87"/>
      <c r="J102" s="87"/>
      <c r="K102" s="87"/>
      <c r="L102" s="87"/>
      <c r="M102" s="87"/>
      <c r="N102" s="87"/>
      <c r="O102" s="87"/>
      <c r="P102" s="87"/>
      <c r="Q102" s="87"/>
      <c r="R102" s="87"/>
      <c r="S102" s="87"/>
      <c r="T102" s="363">
        <v>604.40698936599995</v>
      </c>
      <c r="U102" s="363">
        <v>575.36429114999999</v>
      </c>
      <c r="V102" s="363">
        <v>557.98686997000004</v>
      </c>
      <c r="W102" s="363">
        <v>527.34016732999999</v>
      </c>
      <c r="X102" s="363">
        <v>539.28048460000014</v>
      </c>
      <c r="Y102" s="363">
        <f t="shared" si="74"/>
        <v>581.99274130999993</v>
      </c>
      <c r="Z102" s="363">
        <f t="shared" si="75"/>
        <v>625.28610854999988</v>
      </c>
      <c r="AA102" s="231"/>
      <c r="AB102" s="363">
        <v>143.67667022000001</v>
      </c>
      <c r="AC102" s="363">
        <v>287.74657273999992</v>
      </c>
      <c r="AD102" s="363">
        <v>428.47310952000004</v>
      </c>
      <c r="AE102" s="363">
        <v>581.99274130999993</v>
      </c>
      <c r="AF102" s="363">
        <v>146.62635824000003</v>
      </c>
      <c r="AG102" s="363">
        <v>298.24765723999997</v>
      </c>
      <c r="AH102" s="389">
        <v>447.78334477999994</v>
      </c>
      <c r="AI102" s="389">
        <v>625.28610854999988</v>
      </c>
      <c r="AJ102" s="231"/>
      <c r="AK102" s="363">
        <f t="shared" si="76"/>
        <v>143.67667022000001</v>
      </c>
      <c r="AL102" s="363">
        <f t="shared" si="77"/>
        <v>144.06990251999991</v>
      </c>
      <c r="AM102" s="363">
        <f t="shared" si="78"/>
        <v>140.72653678000012</v>
      </c>
      <c r="AN102" s="363">
        <f t="shared" si="79"/>
        <v>153.51963178999989</v>
      </c>
      <c r="AO102" s="363">
        <f t="shared" si="80"/>
        <v>146.62635824000003</v>
      </c>
      <c r="AP102" s="363">
        <f t="shared" si="81"/>
        <v>151.62129899999994</v>
      </c>
      <c r="AQ102" s="363">
        <f t="shared" si="82"/>
        <v>149.53568753999997</v>
      </c>
      <c r="AR102" s="363">
        <f t="shared" si="83"/>
        <v>177.50276376999994</v>
      </c>
      <c r="AS102" s="231"/>
      <c r="AT102" s="231"/>
      <c r="AU102" s="231"/>
      <c r="AV102" s="231"/>
      <c r="AW102" s="231"/>
      <c r="AX102" s="231"/>
      <c r="AY102" s="231"/>
      <c r="AZ102"/>
    </row>
    <row r="103" spans="2:52" s="41" customFormat="1" ht="15" customHeight="1" x14ac:dyDescent="0.35">
      <c r="B103" s="78" t="s">
        <v>190</v>
      </c>
      <c r="C103" s="78"/>
      <c r="D103" s="78"/>
      <c r="E103" s="78"/>
      <c r="F103" s="78"/>
      <c r="G103" s="78"/>
      <c r="H103" s="78"/>
      <c r="I103" s="78"/>
      <c r="J103" s="78"/>
      <c r="K103" s="78"/>
      <c r="L103" s="78"/>
      <c r="M103" s="78"/>
      <c r="N103" s="78"/>
      <c r="O103" s="78"/>
      <c r="P103" s="78"/>
      <c r="Q103" s="78"/>
      <c r="R103" s="78"/>
      <c r="S103" s="78"/>
      <c r="T103" s="365" t="s">
        <v>14</v>
      </c>
      <c r="U103" s="364">
        <v>2.096458E-2</v>
      </c>
      <c r="V103" s="364">
        <v>6.2311600000000002E-2</v>
      </c>
      <c r="W103" s="364">
        <v>-0.25555322000000003</v>
      </c>
      <c r="X103" s="364">
        <v>-0.21975459999999999</v>
      </c>
      <c r="Y103" s="364">
        <f t="shared" si="74"/>
        <v>-9.5560140000000002E-2</v>
      </c>
      <c r="Z103" s="364">
        <f t="shared" si="75"/>
        <v>0.15168373999999998</v>
      </c>
      <c r="AA103" s="231"/>
      <c r="AB103" s="364">
        <v>0</v>
      </c>
      <c r="AC103" s="364">
        <v>4.3443400000000004E-3</v>
      </c>
      <c r="AD103" s="364">
        <v>4.3443400000000004E-3</v>
      </c>
      <c r="AE103" s="364">
        <v>-9.5560140000000002E-2</v>
      </c>
      <c r="AF103" s="364">
        <v>2.469818E-2</v>
      </c>
      <c r="AG103" s="364">
        <v>6.6695200000000008E-3</v>
      </c>
      <c r="AH103" s="367">
        <v>6.6695200000000008E-3</v>
      </c>
      <c r="AI103" s="367">
        <v>0.15168373999999998</v>
      </c>
      <c r="AJ103" s="231"/>
      <c r="AK103" s="364">
        <f t="shared" si="76"/>
        <v>0</v>
      </c>
      <c r="AL103" s="364">
        <f t="shared" si="77"/>
        <v>4.3443400000000004E-3</v>
      </c>
      <c r="AM103" s="364">
        <f t="shared" si="78"/>
        <v>0</v>
      </c>
      <c r="AN103" s="364">
        <f t="shared" si="79"/>
        <v>-9.9904480000000004E-2</v>
      </c>
      <c r="AO103" s="364">
        <f t="shared" si="80"/>
        <v>2.469818E-2</v>
      </c>
      <c r="AP103" s="364">
        <f t="shared" si="81"/>
        <v>-1.8028659999999998E-2</v>
      </c>
      <c r="AQ103" s="364">
        <f t="shared" si="82"/>
        <v>0</v>
      </c>
      <c r="AR103" s="364">
        <f t="shared" si="83"/>
        <v>0.14501421999999997</v>
      </c>
      <c r="AS103" s="231"/>
      <c r="AT103" s="231"/>
      <c r="AU103" s="231"/>
      <c r="AV103" s="231"/>
      <c r="AW103" s="231"/>
      <c r="AX103" s="231"/>
      <c r="AY103" s="231"/>
      <c r="AZ103"/>
    </row>
    <row r="104" spans="2:52" s="41" customFormat="1" ht="15" customHeight="1" x14ac:dyDescent="0.35">
      <c r="B104" s="87" t="s">
        <v>191</v>
      </c>
      <c r="C104" s="87"/>
      <c r="D104" s="87"/>
      <c r="E104" s="87"/>
      <c r="F104" s="87"/>
      <c r="G104" s="87"/>
      <c r="H104" s="87"/>
      <c r="I104" s="87"/>
      <c r="J104" s="87"/>
      <c r="K104" s="87"/>
      <c r="L104" s="87"/>
      <c r="M104" s="87"/>
      <c r="N104" s="87"/>
      <c r="O104" s="87"/>
      <c r="P104" s="87"/>
      <c r="Q104" s="87"/>
      <c r="R104" s="87"/>
      <c r="S104" s="87"/>
      <c r="T104" s="363">
        <v>479.97422294400036</v>
      </c>
      <c r="U104" s="363">
        <v>477.15501070999971</v>
      </c>
      <c r="V104" s="363">
        <v>471.40043088999994</v>
      </c>
      <c r="W104" s="363">
        <v>531.34928236999997</v>
      </c>
      <c r="X104" s="363">
        <v>533.24719674000005</v>
      </c>
      <c r="Y104" s="363">
        <f t="shared" si="74"/>
        <v>531.0354769600001</v>
      </c>
      <c r="Z104" s="363">
        <f t="shared" si="75"/>
        <v>511.03362283000047</v>
      </c>
      <c r="AA104" s="231"/>
      <c r="AB104" s="363">
        <v>127.35151629000006</v>
      </c>
      <c r="AC104" s="363">
        <v>254.15127888000012</v>
      </c>
      <c r="AD104" s="363">
        <v>384.50426294000005</v>
      </c>
      <c r="AE104" s="363">
        <v>531.0354769600001</v>
      </c>
      <c r="AF104" s="363">
        <v>134.79908440999995</v>
      </c>
      <c r="AG104" s="363">
        <v>266.21577335000006</v>
      </c>
      <c r="AH104" s="389">
        <v>400.48205887999984</v>
      </c>
      <c r="AI104" s="389">
        <v>511.03362283000047</v>
      </c>
      <c r="AJ104" s="231"/>
      <c r="AK104" s="363">
        <f t="shared" si="76"/>
        <v>127.35151629000006</v>
      </c>
      <c r="AL104" s="363">
        <f t="shared" si="77"/>
        <v>126.79976259000006</v>
      </c>
      <c r="AM104" s="363">
        <f t="shared" si="78"/>
        <v>130.35298405999993</v>
      </c>
      <c r="AN104" s="363">
        <f t="shared" si="79"/>
        <v>146.53121402000005</v>
      </c>
      <c r="AO104" s="363">
        <f t="shared" si="80"/>
        <v>134.79908440999995</v>
      </c>
      <c r="AP104" s="363">
        <f t="shared" si="81"/>
        <v>131.41668894000011</v>
      </c>
      <c r="AQ104" s="363">
        <f t="shared" si="82"/>
        <v>134.26628552999978</v>
      </c>
      <c r="AR104" s="363">
        <f t="shared" si="83"/>
        <v>110.55156395000063</v>
      </c>
      <c r="AS104" s="231"/>
      <c r="AT104" s="231"/>
      <c r="AU104" s="231"/>
      <c r="AV104" s="231"/>
      <c r="AW104" s="231"/>
      <c r="AX104" s="231"/>
      <c r="AY104" s="231"/>
      <c r="AZ104"/>
    </row>
    <row r="105" spans="2:52" ht="15" customHeight="1" x14ac:dyDescent="0.35">
      <c r="B105" s="85" t="s">
        <v>192</v>
      </c>
      <c r="C105" s="85"/>
      <c r="D105" s="85"/>
      <c r="E105" s="85"/>
      <c r="F105" s="85"/>
      <c r="G105" s="85"/>
      <c r="H105" s="85"/>
      <c r="I105" s="85"/>
      <c r="J105" s="85"/>
      <c r="K105" s="85"/>
      <c r="L105" s="85"/>
      <c r="M105" s="85"/>
      <c r="N105" s="85"/>
      <c r="O105" s="85"/>
      <c r="P105" s="85"/>
      <c r="Q105" s="85"/>
      <c r="R105" s="85"/>
      <c r="S105" s="85"/>
      <c r="T105" s="364">
        <v>254.25946613999997</v>
      </c>
      <c r="U105" s="364">
        <v>267.59960567999997</v>
      </c>
      <c r="V105" s="364">
        <v>269.86754105</v>
      </c>
      <c r="W105" s="364">
        <v>291.89273854999999</v>
      </c>
      <c r="X105" s="364">
        <v>301.70528679</v>
      </c>
      <c r="Y105" s="364">
        <f t="shared" si="74"/>
        <v>311.80983140000006</v>
      </c>
      <c r="Z105" s="364">
        <f t="shared" si="75"/>
        <v>302.68752194999996</v>
      </c>
      <c r="AB105" s="364">
        <v>74.832704079999999</v>
      </c>
      <c r="AC105" s="364">
        <v>151.57895200000002</v>
      </c>
      <c r="AD105" s="364">
        <v>230.66019899</v>
      </c>
      <c r="AE105" s="364">
        <v>311.80983140000006</v>
      </c>
      <c r="AF105" s="364">
        <v>75.860064730000019</v>
      </c>
      <c r="AG105" s="364">
        <v>147.63444587000001</v>
      </c>
      <c r="AH105" s="367">
        <v>224.74707272000003</v>
      </c>
      <c r="AI105" s="367">
        <v>302.68752194999996</v>
      </c>
      <c r="AK105" s="364">
        <f t="shared" si="76"/>
        <v>74.832704079999999</v>
      </c>
      <c r="AL105" s="364">
        <f t="shared" si="77"/>
        <v>76.746247920000016</v>
      </c>
      <c r="AM105" s="364">
        <f t="shared" si="78"/>
        <v>79.081246989999983</v>
      </c>
      <c r="AN105" s="364">
        <f t="shared" si="79"/>
        <v>81.149632410000066</v>
      </c>
      <c r="AO105" s="364">
        <f t="shared" si="80"/>
        <v>75.860064730000019</v>
      </c>
      <c r="AP105" s="364">
        <f t="shared" si="81"/>
        <v>71.774381139999988</v>
      </c>
      <c r="AQ105" s="364">
        <f t="shared" si="82"/>
        <v>77.112626850000026</v>
      </c>
      <c r="AR105" s="364">
        <f t="shared" si="83"/>
        <v>77.940449229999928</v>
      </c>
    </row>
    <row r="106" spans="2:52" ht="15" customHeight="1" x14ac:dyDescent="0.35">
      <c r="B106" s="87" t="s">
        <v>193</v>
      </c>
      <c r="C106" s="87"/>
      <c r="D106" s="87"/>
      <c r="E106" s="87"/>
      <c r="F106" s="87"/>
      <c r="G106" s="87"/>
      <c r="H106" s="87"/>
      <c r="I106" s="87"/>
      <c r="J106" s="87"/>
      <c r="K106" s="87"/>
      <c r="L106" s="87"/>
      <c r="M106" s="87"/>
      <c r="N106" s="87"/>
      <c r="O106" s="87"/>
      <c r="P106" s="87"/>
      <c r="Q106" s="87"/>
      <c r="R106" s="87"/>
      <c r="S106" s="87"/>
      <c r="T106" s="363">
        <v>225.71475680400042</v>
      </c>
      <c r="U106" s="363">
        <v>209.55540502999972</v>
      </c>
      <c r="V106" s="363">
        <v>201.53288983999997</v>
      </c>
      <c r="W106" s="363">
        <v>239.45654381999998</v>
      </c>
      <c r="X106" s="363">
        <v>231.54190994999996</v>
      </c>
      <c r="Y106" s="363">
        <f t="shared" si="74"/>
        <v>219.22564556000043</v>
      </c>
      <c r="Z106" s="363">
        <f t="shared" si="75"/>
        <v>208.34610088000031</v>
      </c>
      <c r="AB106" s="363">
        <v>52.518812210000036</v>
      </c>
      <c r="AC106" s="363">
        <v>102.5723268800002</v>
      </c>
      <c r="AD106" s="363">
        <v>153.84406394999999</v>
      </c>
      <c r="AE106" s="363">
        <v>219.22564556000043</v>
      </c>
      <c r="AF106" s="363">
        <v>58.93901967999998</v>
      </c>
      <c r="AG106" s="363">
        <v>118.58132748000007</v>
      </c>
      <c r="AH106" s="389">
        <v>175.73498616000029</v>
      </c>
      <c r="AI106" s="389">
        <v>208.34610088000031</v>
      </c>
      <c r="AK106" s="363">
        <f t="shared" si="76"/>
        <v>52.518812210000036</v>
      </c>
      <c r="AL106" s="363">
        <f t="shared" si="77"/>
        <v>50.053514670000169</v>
      </c>
      <c r="AM106" s="363">
        <f t="shared" si="78"/>
        <v>51.271737069999787</v>
      </c>
      <c r="AN106" s="363">
        <f t="shared" si="79"/>
        <v>65.381581610000438</v>
      </c>
      <c r="AO106" s="363">
        <f t="shared" si="80"/>
        <v>58.93901967999998</v>
      </c>
      <c r="AP106" s="363">
        <f t="shared" si="81"/>
        <v>59.64230780000009</v>
      </c>
      <c r="AQ106" s="363">
        <f t="shared" si="82"/>
        <v>57.15365868000022</v>
      </c>
      <c r="AR106" s="363">
        <f t="shared" si="83"/>
        <v>32.611114720000018</v>
      </c>
    </row>
    <row r="107" spans="2:52" ht="15" customHeight="1" x14ac:dyDescent="0.35">
      <c r="B107" s="87"/>
      <c r="C107" s="87"/>
      <c r="D107" s="87"/>
      <c r="E107" s="87"/>
      <c r="F107" s="87"/>
      <c r="G107" s="87"/>
      <c r="H107" s="87"/>
      <c r="I107" s="87"/>
      <c r="J107" s="87"/>
      <c r="K107" s="87"/>
      <c r="L107" s="87"/>
      <c r="M107" s="87"/>
      <c r="N107" s="87"/>
      <c r="O107" s="87"/>
      <c r="P107" s="87"/>
      <c r="Q107" s="87"/>
      <c r="R107" s="87"/>
      <c r="S107" s="87"/>
    </row>
    <row r="108" spans="2:52" ht="15" customHeight="1" x14ac:dyDescent="0.35">
      <c r="B108" s="172" t="s">
        <v>156</v>
      </c>
      <c r="C108" s="172"/>
      <c r="D108" s="172"/>
      <c r="E108" s="172"/>
      <c r="F108" s="172"/>
      <c r="G108" s="172"/>
      <c r="H108" s="172"/>
      <c r="I108" s="172"/>
      <c r="J108" s="172"/>
      <c r="K108" s="172"/>
      <c r="L108" s="172"/>
      <c r="M108" s="172"/>
      <c r="N108" s="172"/>
      <c r="O108" s="172"/>
      <c r="P108" s="172"/>
      <c r="Q108" s="172"/>
      <c r="R108" s="172"/>
      <c r="S108" s="172"/>
      <c r="T108" s="236">
        <v>2018</v>
      </c>
      <c r="U108" s="236">
        <v>2019</v>
      </c>
      <c r="V108" s="236">
        <v>2020</v>
      </c>
      <c r="W108" s="236">
        <v>2021</v>
      </c>
      <c r="X108" s="236">
        <v>2022</v>
      </c>
      <c r="Y108" s="239">
        <v>2023</v>
      </c>
      <c r="Z108" s="238">
        <v>2024</v>
      </c>
      <c r="AB108" s="239" t="s">
        <v>3</v>
      </c>
      <c r="AC108" s="239" t="s">
        <v>4</v>
      </c>
      <c r="AD108" s="239" t="s">
        <v>5</v>
      </c>
      <c r="AE108" s="239">
        <v>2023</v>
      </c>
      <c r="AF108" s="240" t="s">
        <v>6</v>
      </c>
      <c r="AG108" s="240" t="s">
        <v>7</v>
      </c>
      <c r="AH108" s="240" t="s">
        <v>8</v>
      </c>
      <c r="AI108" s="240">
        <v>2024</v>
      </c>
      <c r="AK108" s="239" t="s">
        <v>3</v>
      </c>
      <c r="AL108" s="239" t="s">
        <v>20</v>
      </c>
      <c r="AM108" s="239" t="s">
        <v>21</v>
      </c>
      <c r="AN108" s="239" t="s">
        <v>22</v>
      </c>
      <c r="AO108" s="240" t="s">
        <v>6</v>
      </c>
      <c r="AP108" s="240" t="s">
        <v>23</v>
      </c>
      <c r="AQ108" s="240" t="s">
        <v>24</v>
      </c>
      <c r="AR108" s="240" t="s">
        <v>25</v>
      </c>
    </row>
    <row r="109" spans="2:52" ht="15" customHeight="1" x14ac:dyDescent="0.35">
      <c r="B109" s="50" t="s">
        <v>157</v>
      </c>
      <c r="C109" s="50"/>
      <c r="D109" s="50"/>
      <c r="E109" s="50"/>
      <c r="F109" s="50"/>
      <c r="G109" s="50"/>
      <c r="H109" s="50"/>
      <c r="I109" s="50"/>
      <c r="J109" s="50"/>
      <c r="K109" s="50"/>
      <c r="L109" s="50"/>
      <c r="M109" s="50"/>
      <c r="N109" s="50"/>
      <c r="O109" s="50"/>
      <c r="P109" s="50"/>
      <c r="Q109" s="50"/>
      <c r="R109" s="50"/>
      <c r="S109" s="50"/>
      <c r="T109" s="363">
        <v>2995.7289300000002</v>
      </c>
      <c r="U109" s="363">
        <v>2973.9040199999999</v>
      </c>
      <c r="V109" s="363">
        <v>2906.1210799999999</v>
      </c>
      <c r="W109" s="363">
        <v>2833.1728400000002</v>
      </c>
      <c r="X109" s="363">
        <f>'Operating Data'!X108</f>
        <v>2935.1695199999999</v>
      </c>
      <c r="Y109" s="363">
        <f>AE109</f>
        <v>2938.9917681832003</v>
      </c>
      <c r="Z109" s="363">
        <f>AI109</f>
        <v>2971.282878741466</v>
      </c>
      <c r="AB109" s="363">
        <f>'Operating Data'!AB108</f>
        <v>2938.9917681832003</v>
      </c>
      <c r="AC109" s="363">
        <f>'Operating Data'!AC108</f>
        <v>2938.9917681832003</v>
      </c>
      <c r="AD109" s="363">
        <f>'Operating Data'!AD108</f>
        <v>2938.9917681832003</v>
      </c>
      <c r="AE109" s="363">
        <f>'Operating Data'!AE108</f>
        <v>2938.9917681832003</v>
      </c>
      <c r="AF109" s="363">
        <f>'Operating Data'!AF108</f>
        <v>2970.7629314344999</v>
      </c>
      <c r="AG109" s="363">
        <f>'Operating Data'!AG108</f>
        <v>2967.9573043132841</v>
      </c>
      <c r="AH109" s="363">
        <f>'Operating Data'!AH108</f>
        <v>2967.9573043132841</v>
      </c>
      <c r="AI109" s="363">
        <f>'Operating Data'!AI108</f>
        <v>2971.282878741466</v>
      </c>
      <c r="AK109" s="363"/>
      <c r="AL109" s="363"/>
      <c r="AM109" s="363"/>
      <c r="AN109" s="363"/>
      <c r="AO109" s="363"/>
      <c r="AP109" s="363"/>
      <c r="AQ109" s="363"/>
      <c r="AR109" s="363"/>
    </row>
    <row r="110" spans="2:52" ht="15" customHeight="1" x14ac:dyDescent="0.35">
      <c r="B110" s="43" t="s">
        <v>177</v>
      </c>
      <c r="C110" s="43"/>
      <c r="D110" s="43"/>
      <c r="E110" s="43"/>
      <c r="F110" s="43"/>
      <c r="G110" s="43"/>
      <c r="H110" s="43"/>
      <c r="I110" s="43"/>
      <c r="J110" s="43"/>
      <c r="K110" s="43"/>
      <c r="L110" s="43"/>
      <c r="M110" s="43"/>
      <c r="N110" s="43"/>
      <c r="O110" s="43"/>
      <c r="P110" s="43"/>
      <c r="Q110" s="43"/>
      <c r="R110" s="43"/>
      <c r="S110" s="43"/>
      <c r="T110" s="364">
        <v>1831.6085</v>
      </c>
      <c r="U110" s="364">
        <v>1816.4480000000001</v>
      </c>
      <c r="V110" s="364">
        <v>1754.29</v>
      </c>
      <c r="W110" s="364">
        <v>1677.6233999999999</v>
      </c>
      <c r="X110" s="364">
        <f>'Operating Data'!X109</f>
        <v>1696.1631</v>
      </c>
      <c r="Y110" s="364">
        <f>AE110</f>
        <v>1697.9858186104</v>
      </c>
      <c r="Z110" s="364">
        <f>AI110</f>
        <v>1713.3846924118029</v>
      </c>
      <c r="AB110" s="364">
        <f>'Operating Data'!AB109</f>
        <v>1697.9858186104</v>
      </c>
      <c r="AC110" s="364">
        <f>'Operating Data'!AC109</f>
        <v>1697.9858186104</v>
      </c>
      <c r="AD110" s="364">
        <f>'Operating Data'!AD109</f>
        <v>1697.9858186104</v>
      </c>
      <c r="AE110" s="364">
        <f>'Operating Data'!AE109</f>
        <v>1697.9858186104</v>
      </c>
      <c r="AF110" s="364">
        <f>'Operating Data'!AF109</f>
        <v>1713.1373648563999</v>
      </c>
      <c r="AG110" s="364">
        <f>'Operating Data'!AG109</f>
        <v>1709.4158450589159</v>
      </c>
      <c r="AH110" s="364">
        <f>'Operating Data'!AH109</f>
        <v>1709.4158450589159</v>
      </c>
      <c r="AI110" s="364">
        <f>'Operating Data'!AI109</f>
        <v>1713.3846924118029</v>
      </c>
      <c r="AK110" s="364"/>
      <c r="AL110" s="364"/>
      <c r="AM110" s="364"/>
      <c r="AN110" s="364"/>
      <c r="AO110" s="364"/>
      <c r="AP110" s="364"/>
      <c r="AQ110" s="364"/>
      <c r="AR110" s="364"/>
    </row>
    <row r="111" spans="2:52" ht="15" customHeight="1" x14ac:dyDescent="0.35">
      <c r="B111" s="43" t="s">
        <v>178</v>
      </c>
      <c r="C111" s="43"/>
      <c r="D111" s="43"/>
      <c r="E111" s="43"/>
      <c r="F111" s="43"/>
      <c r="G111" s="43"/>
      <c r="H111" s="43"/>
      <c r="I111" s="43"/>
      <c r="J111" s="43"/>
      <c r="K111" s="43"/>
      <c r="L111" s="43"/>
      <c r="M111" s="43"/>
      <c r="N111" s="43"/>
      <c r="O111" s="43"/>
      <c r="P111" s="43"/>
      <c r="Q111" s="43"/>
      <c r="R111" s="43"/>
      <c r="S111" s="43"/>
      <c r="T111" s="364">
        <v>1164.1204299999999</v>
      </c>
      <c r="U111" s="364">
        <v>1157.4560200000001</v>
      </c>
      <c r="V111" s="364">
        <v>1151.8310799999999</v>
      </c>
      <c r="W111" s="364">
        <v>1155.54944</v>
      </c>
      <c r="X111" s="364">
        <f>'Operating Data'!X110</f>
        <v>1239.0064199999999</v>
      </c>
      <c r="Y111" s="364">
        <f>AE111</f>
        <v>1241.0059495728001</v>
      </c>
      <c r="Z111" s="364">
        <f>AI111</f>
        <v>1257.8981863296631</v>
      </c>
      <c r="AB111" s="364">
        <f>'Operating Data'!AB110</f>
        <v>1241.0059495728001</v>
      </c>
      <c r="AC111" s="364">
        <f>'Operating Data'!AC110</f>
        <v>1241.0059495728001</v>
      </c>
      <c r="AD111" s="364">
        <f>'Operating Data'!AD110</f>
        <v>1241.0059495728001</v>
      </c>
      <c r="AE111" s="364">
        <f>'Operating Data'!AE110</f>
        <v>1241.0059495728001</v>
      </c>
      <c r="AF111" s="364">
        <f>'Operating Data'!AF110</f>
        <v>1257.6255665781</v>
      </c>
      <c r="AG111" s="364">
        <f>'Operating Data'!AG110</f>
        <v>1258.541459254368</v>
      </c>
      <c r="AH111" s="364">
        <f>'Operating Data'!AH110</f>
        <v>1258.541459254368</v>
      </c>
      <c r="AI111" s="364">
        <f>'Operating Data'!AI110</f>
        <v>1257.8981863296631</v>
      </c>
      <c r="AK111" s="364"/>
      <c r="AL111" s="364"/>
      <c r="AM111" s="364"/>
      <c r="AN111" s="364"/>
      <c r="AO111" s="364"/>
      <c r="AP111" s="364"/>
      <c r="AQ111" s="364"/>
      <c r="AR111" s="364"/>
    </row>
    <row r="112" spans="2:52" ht="15" customHeight="1" x14ac:dyDescent="0.35">
      <c r="B112" s="41"/>
      <c r="C112" s="41"/>
      <c r="D112" s="41"/>
      <c r="E112" s="41"/>
      <c r="F112" s="41"/>
      <c r="G112" s="41"/>
      <c r="H112" s="41"/>
      <c r="I112" s="41"/>
      <c r="J112" s="41"/>
      <c r="K112" s="41"/>
      <c r="L112" s="41"/>
      <c r="M112" s="41"/>
      <c r="N112" s="41"/>
      <c r="O112" s="41"/>
      <c r="P112" s="41"/>
      <c r="Q112" s="41"/>
      <c r="R112" s="41"/>
      <c r="S112" s="41"/>
      <c r="T112" s="386"/>
      <c r="U112" s="386"/>
      <c r="V112" s="386"/>
      <c r="W112" s="386"/>
      <c r="X112" s="386"/>
      <c r="Y112" s="386"/>
      <c r="Z112" s="386"/>
      <c r="AB112" s="386"/>
      <c r="AC112" s="386"/>
      <c r="AD112" s="386"/>
      <c r="AE112" s="386"/>
      <c r="AF112" s="386"/>
      <c r="AG112" s="386"/>
      <c r="AH112" s="386"/>
      <c r="AI112" s="386"/>
      <c r="AK112" s="386"/>
      <c r="AL112" s="386"/>
      <c r="AM112" s="386"/>
      <c r="AN112" s="386"/>
      <c r="AO112" s="386"/>
      <c r="AP112" s="386"/>
      <c r="AQ112" s="386"/>
      <c r="AR112" s="386"/>
    </row>
    <row r="113" spans="2:44" ht="15" customHeight="1" x14ac:dyDescent="0.35">
      <c r="B113" s="50" t="s">
        <v>160</v>
      </c>
      <c r="C113" s="50"/>
      <c r="D113" s="50"/>
      <c r="E113" s="50"/>
      <c r="F113" s="50"/>
      <c r="G113" s="50"/>
      <c r="H113" s="50"/>
      <c r="I113" s="50"/>
      <c r="J113" s="50"/>
      <c r="K113" s="50"/>
      <c r="L113" s="50"/>
      <c r="M113" s="50"/>
      <c r="N113" s="50"/>
      <c r="O113" s="50"/>
      <c r="P113" s="50"/>
      <c r="Q113" s="50"/>
      <c r="R113" s="50"/>
      <c r="S113" s="50"/>
      <c r="T113" s="386"/>
      <c r="U113" s="386"/>
      <c r="V113" s="386"/>
      <c r="W113" s="386"/>
      <c r="X113" s="386"/>
      <c r="Y113" s="386"/>
      <c r="Z113" s="386"/>
      <c r="AB113" s="386"/>
      <c r="AC113" s="386"/>
      <c r="AD113" s="386"/>
      <c r="AE113" s="386"/>
      <c r="AF113" s="386"/>
      <c r="AG113" s="386"/>
      <c r="AH113" s="386"/>
      <c r="AI113" s="386"/>
      <c r="AK113" s="386"/>
      <c r="AL113" s="386"/>
      <c r="AM113" s="386"/>
      <c r="AN113" s="386"/>
      <c r="AO113" s="386"/>
      <c r="AP113" s="386"/>
      <c r="AQ113" s="386"/>
      <c r="AR113" s="386"/>
    </row>
    <row r="114" spans="2:44" ht="15" customHeight="1" x14ac:dyDescent="0.35">
      <c r="B114" s="18" t="s">
        <v>161</v>
      </c>
      <c r="C114" s="18"/>
      <c r="D114" s="18"/>
      <c r="E114" s="18"/>
      <c r="F114" s="18"/>
      <c r="G114" s="18"/>
      <c r="H114" s="18"/>
      <c r="I114" s="18"/>
      <c r="J114" s="18"/>
      <c r="K114" s="18"/>
      <c r="L114" s="18"/>
      <c r="M114" s="18"/>
      <c r="N114" s="18"/>
      <c r="O114" s="18"/>
      <c r="P114" s="18"/>
      <c r="Q114" s="18"/>
      <c r="R114" s="18"/>
      <c r="S114" s="18"/>
      <c r="T114" s="364">
        <v>226307.95253800001</v>
      </c>
      <c r="U114" s="364">
        <v>226822.67702099998</v>
      </c>
      <c r="V114" s="364">
        <v>228349.13084600001</v>
      </c>
      <c r="W114" s="364">
        <v>230675.76</v>
      </c>
      <c r="X114" s="364">
        <f>'Operating Data'!X124</f>
        <v>232089.07</v>
      </c>
      <c r="Y114" s="364">
        <f>AE114</f>
        <v>234668.49000000002</v>
      </c>
      <c r="Z114" s="364">
        <f>AI114</f>
        <v>236136.71000000002</v>
      </c>
      <c r="AB114" s="364">
        <f>'Operating Data'!AB124</f>
        <v>232328.33979900001</v>
      </c>
      <c r="AC114" s="364">
        <f>'Operating Data'!AC124</f>
        <v>232405.74749599997</v>
      </c>
      <c r="AD114" s="364">
        <f>'Operating Data'!AD124</f>
        <v>233374.68000000002</v>
      </c>
      <c r="AE114" s="364">
        <f>'Operating Data'!AE124</f>
        <v>234668.49000000002</v>
      </c>
      <c r="AF114" s="364">
        <f>'Operating Data'!AF124</f>
        <v>234773.65</v>
      </c>
      <c r="AG114" s="364">
        <f>'Operating Data'!AG124</f>
        <v>234875.4</v>
      </c>
      <c r="AH114" s="364">
        <f>'Operating Data'!AH124</f>
        <v>234996.17</v>
      </c>
      <c r="AI114" s="364">
        <f>'Operating Data'!AI124</f>
        <v>236136.71000000002</v>
      </c>
      <c r="AK114" s="364"/>
      <c r="AL114" s="364"/>
      <c r="AM114" s="364"/>
      <c r="AN114" s="364"/>
      <c r="AO114" s="364"/>
      <c r="AP114" s="364"/>
      <c r="AQ114" s="364"/>
      <c r="AR114" s="364"/>
    </row>
    <row r="115" spans="2:44" ht="15" customHeight="1" x14ac:dyDescent="0.35">
      <c r="B115" s="18" t="s">
        <v>163</v>
      </c>
      <c r="C115" s="18"/>
      <c r="D115" s="18"/>
      <c r="E115" s="18"/>
      <c r="F115" s="18"/>
      <c r="G115" s="18"/>
      <c r="H115" s="18"/>
      <c r="I115" s="18"/>
      <c r="J115" s="18"/>
      <c r="K115" s="18"/>
      <c r="L115" s="18"/>
      <c r="M115" s="18"/>
      <c r="N115" s="18"/>
      <c r="O115" s="18"/>
      <c r="P115" s="18"/>
      <c r="Q115" s="18"/>
      <c r="R115" s="18"/>
      <c r="S115" s="18"/>
      <c r="T115" s="364">
        <v>19.076000000000001</v>
      </c>
      <c r="U115" s="364">
        <v>22.513999999999999</v>
      </c>
      <c r="V115" s="364">
        <v>27.030999999999999</v>
      </c>
      <c r="W115" s="364">
        <v>34.082000000000001</v>
      </c>
      <c r="X115" s="364">
        <f>'Operating Data'!X131</f>
        <v>39.841999999999999</v>
      </c>
      <c r="Y115" s="364">
        <f>AE115</f>
        <v>58.472999999999999</v>
      </c>
      <c r="Z115" s="364">
        <f>AI115</f>
        <v>68.031000000000006</v>
      </c>
      <c r="AB115" s="364">
        <f>'Operating Data'!AB131</f>
        <v>44.773000000000003</v>
      </c>
      <c r="AC115" s="364">
        <f>'Operating Data'!AC131</f>
        <v>49.616</v>
      </c>
      <c r="AD115" s="364">
        <f>'Operating Data'!AD131</f>
        <v>49.616</v>
      </c>
      <c r="AE115" s="364">
        <f>'Operating Data'!AE131</f>
        <v>58.472999999999999</v>
      </c>
      <c r="AF115" s="364">
        <f>'Operating Data'!AF131</f>
        <v>62.887</v>
      </c>
      <c r="AG115" s="364">
        <f>'Operating Data'!AG131</f>
        <v>65.644000000000005</v>
      </c>
      <c r="AH115" s="364">
        <f>'Operating Data'!AH131</f>
        <v>67.266999999999996</v>
      </c>
      <c r="AI115" s="364">
        <f>'Operating Data'!AI131</f>
        <v>68.031000000000006</v>
      </c>
      <c r="AK115" s="364"/>
      <c r="AL115" s="364"/>
      <c r="AM115" s="364"/>
      <c r="AN115" s="364"/>
      <c r="AO115" s="364"/>
      <c r="AP115" s="364"/>
      <c r="AQ115" s="364"/>
      <c r="AR115" s="364"/>
    </row>
    <row r="116" spans="2:44" ht="15" customHeight="1" x14ac:dyDescent="0.35">
      <c r="B116" s="18" t="s">
        <v>164</v>
      </c>
      <c r="C116" s="18"/>
      <c r="D116" s="18"/>
      <c r="E116" s="18"/>
      <c r="F116" s="18"/>
      <c r="G116" s="18"/>
      <c r="H116" s="18"/>
      <c r="I116" s="18"/>
      <c r="J116" s="18"/>
      <c r="K116" s="18"/>
      <c r="L116" s="18"/>
      <c r="M116" s="18"/>
      <c r="N116" s="18"/>
      <c r="O116" s="18"/>
      <c r="P116" s="18"/>
      <c r="Q116" s="18"/>
      <c r="R116" s="18"/>
      <c r="S116" s="18"/>
      <c r="T116" s="364">
        <v>1922.991</v>
      </c>
      <c r="U116" s="364">
        <v>2578.1669999999999</v>
      </c>
      <c r="V116" s="364">
        <v>3208.2089999999998</v>
      </c>
      <c r="W116" s="364">
        <v>3983.1039999999998</v>
      </c>
      <c r="X116" s="364">
        <f>'Operating Data'!X135</f>
        <v>4593.9399999999996</v>
      </c>
      <c r="Y116" s="364">
        <f>AE116</f>
        <v>5620.1880000000001</v>
      </c>
      <c r="Z116" s="364">
        <f>AI116</f>
        <v>6579.0839999999998</v>
      </c>
      <c r="AB116" s="364">
        <f>'Operating Data'!AB135</f>
        <v>4854.1869999999999</v>
      </c>
      <c r="AC116" s="364">
        <f>'Operating Data'!AC135</f>
        <v>5110.8779999999997</v>
      </c>
      <c r="AD116" s="364">
        <f>'Operating Data'!AD135</f>
        <v>5365.8720000000003</v>
      </c>
      <c r="AE116" s="364">
        <f>'Operating Data'!AE135</f>
        <v>5620.1880000000001</v>
      </c>
      <c r="AF116" s="364">
        <f>'Operating Data'!AF135</f>
        <v>5883.7049999999999</v>
      </c>
      <c r="AG116" s="364">
        <f>'Operating Data'!AG135</f>
        <v>6162.9830000000002</v>
      </c>
      <c r="AH116" s="364">
        <f>'Operating Data'!AH135</f>
        <v>6406.19</v>
      </c>
      <c r="AI116" s="364">
        <f>'Operating Data'!AI135</f>
        <v>6579.0839999999998</v>
      </c>
      <c r="AK116" s="364"/>
      <c r="AL116" s="364"/>
      <c r="AM116" s="364"/>
      <c r="AN116" s="364"/>
      <c r="AO116" s="364"/>
      <c r="AP116" s="364"/>
      <c r="AQ116" s="364"/>
      <c r="AR116" s="364"/>
    </row>
    <row r="117" spans="2:44" ht="15" customHeight="1" x14ac:dyDescent="0.35">
      <c r="B117" s="21" t="s">
        <v>179</v>
      </c>
      <c r="C117" s="21"/>
      <c r="D117" s="21"/>
      <c r="E117" s="21"/>
      <c r="F117" s="21"/>
      <c r="G117" s="21"/>
      <c r="H117" s="21"/>
      <c r="I117" s="21"/>
      <c r="J117" s="21"/>
      <c r="K117" s="21"/>
      <c r="L117" s="21"/>
      <c r="M117" s="21"/>
      <c r="N117" s="21"/>
      <c r="O117" s="21"/>
      <c r="P117" s="21"/>
      <c r="Q117" s="21"/>
      <c r="R117" s="21"/>
      <c r="S117" s="21"/>
      <c r="T117" s="387" t="s">
        <v>14</v>
      </c>
      <c r="U117" s="387">
        <v>0.41070893200610825</v>
      </c>
      <c r="V117" s="387">
        <v>0.50903986706166515</v>
      </c>
      <c r="W117" s="387">
        <v>0.62527662234482184</v>
      </c>
      <c r="X117" s="387">
        <f>'Operating Data'!X136</f>
        <v>0.71503025999642933</v>
      </c>
      <c r="Y117" s="387">
        <f>AE117</f>
        <v>0.86672190677376038</v>
      </c>
      <c r="Z117" s="387">
        <f>AI117</f>
        <v>1.0058654093127362</v>
      </c>
      <c r="AB117" s="387">
        <f>'Operating Data'!AB136</f>
        <v>0.75383862076762476</v>
      </c>
      <c r="AC117" s="387">
        <f>'Operating Data'!AC136</f>
        <v>0.79110174266336608</v>
      </c>
      <c r="AD117" s="387">
        <f>'Operating Data'!AD136</f>
        <v>0.82872491468146081</v>
      </c>
      <c r="AE117" s="387">
        <f>'Operating Data'!AE136</f>
        <v>0.86672190677376038</v>
      </c>
      <c r="AF117" s="387">
        <f>'Operating Data'!AF136</f>
        <v>0.9064527450071731</v>
      </c>
      <c r="AG117" s="387">
        <f>'Operating Data'!AG136</f>
        <v>0.94679963787079946</v>
      </c>
      <c r="AH117" s="387">
        <f>'Operating Data'!AH136</f>
        <v>0.98164308326081551</v>
      </c>
      <c r="AI117" s="387">
        <f>'Operating Data'!AI136</f>
        <v>1.0058654093127362</v>
      </c>
      <c r="AK117" s="387"/>
      <c r="AL117" s="364"/>
      <c r="AM117" s="364"/>
      <c r="AN117" s="364"/>
      <c r="AO117" s="364"/>
      <c r="AP117" s="364"/>
      <c r="AQ117" s="364"/>
      <c r="AR117" s="364"/>
    </row>
    <row r="118" spans="2:44" ht="15" customHeight="1" x14ac:dyDescent="0.35">
      <c r="B118" s="21"/>
      <c r="C118" s="21"/>
      <c r="D118" s="21"/>
      <c r="E118" s="21"/>
      <c r="F118" s="21"/>
      <c r="G118" s="21"/>
      <c r="H118" s="21"/>
      <c r="I118" s="21"/>
      <c r="J118" s="21"/>
      <c r="K118" s="21"/>
      <c r="L118" s="21"/>
      <c r="M118" s="21"/>
      <c r="N118" s="21"/>
      <c r="O118" s="21"/>
      <c r="P118" s="21"/>
      <c r="Q118" s="21"/>
      <c r="R118" s="21"/>
      <c r="S118" s="21"/>
      <c r="T118" s="387"/>
      <c r="U118" s="387"/>
      <c r="V118" s="387"/>
      <c r="W118" s="387"/>
      <c r="X118" s="387"/>
      <c r="Y118" s="387"/>
      <c r="Z118" s="387"/>
      <c r="AB118" s="387"/>
      <c r="AC118" s="387"/>
      <c r="AD118" s="387"/>
      <c r="AE118" s="387"/>
      <c r="AF118" s="387"/>
      <c r="AK118" s="387"/>
      <c r="AL118" s="364"/>
      <c r="AM118" s="364"/>
      <c r="AN118" s="364"/>
      <c r="AO118" s="364"/>
      <c r="AP118" s="364"/>
      <c r="AQ118" s="364"/>
      <c r="AR118" s="364"/>
    </row>
    <row r="119" spans="2:44" ht="15" customHeight="1" x14ac:dyDescent="0.35">
      <c r="B119" s="48" t="s">
        <v>165</v>
      </c>
      <c r="C119" s="48"/>
      <c r="D119" s="48"/>
      <c r="E119" s="48"/>
      <c r="F119" s="48"/>
      <c r="G119" s="48"/>
      <c r="H119" s="48"/>
      <c r="I119" s="48"/>
      <c r="J119" s="48"/>
      <c r="K119" s="48"/>
      <c r="L119" s="48"/>
      <c r="M119" s="48"/>
      <c r="N119" s="48"/>
      <c r="O119" s="48"/>
      <c r="P119" s="48"/>
      <c r="Q119" s="48"/>
      <c r="R119" s="48"/>
      <c r="S119" s="48"/>
      <c r="T119" s="363">
        <v>6225.643</v>
      </c>
      <c r="U119" s="363">
        <v>6277.3580000000002</v>
      </c>
      <c r="V119" s="363">
        <v>6302.4709999999995</v>
      </c>
      <c r="W119" s="363">
        <v>6370.1469999999999</v>
      </c>
      <c r="X119" s="363">
        <f>'Operating Data'!X140</f>
        <v>6424.8190000000004</v>
      </c>
      <c r="Y119" s="363">
        <f t="shared" ref="Y119:Y126" si="84">AE119</f>
        <v>6484.4189999999999</v>
      </c>
      <c r="Z119" s="363">
        <f t="shared" ref="Z119:Z126" si="85">AI119</f>
        <v>6540.72</v>
      </c>
      <c r="AB119" s="363">
        <f>'Operating Data'!AB140</f>
        <v>6439.2920000000004</v>
      </c>
      <c r="AC119" s="363">
        <f>'Operating Data'!AC140</f>
        <v>6460.4560000000001</v>
      </c>
      <c r="AD119" s="363">
        <f>'Operating Data'!AD140</f>
        <v>6474.8530000000001</v>
      </c>
      <c r="AE119" s="363">
        <f>'Operating Data'!AE140</f>
        <v>6484.4189999999999</v>
      </c>
      <c r="AF119" s="363">
        <f>'Operating Data'!AF140</f>
        <v>6490.9120000000003</v>
      </c>
      <c r="AG119" s="363">
        <f>'Operating Data'!AG140</f>
        <v>6509.2790000000005</v>
      </c>
      <c r="AH119" s="363">
        <f>'Operating Data'!AH140</f>
        <v>6525.9870000000001</v>
      </c>
      <c r="AI119" s="363">
        <f>'Operating Data'!AI140</f>
        <v>6540.72</v>
      </c>
      <c r="AK119" s="363"/>
      <c r="AL119" s="363"/>
      <c r="AM119" s="363"/>
      <c r="AN119" s="363"/>
      <c r="AO119" s="363"/>
      <c r="AP119" s="363"/>
      <c r="AQ119" s="363"/>
      <c r="AR119" s="363"/>
    </row>
    <row r="120" spans="2:44" ht="15" customHeight="1" x14ac:dyDescent="0.35">
      <c r="B120" s="156" t="s">
        <v>166</v>
      </c>
      <c r="C120" s="156"/>
      <c r="D120" s="156"/>
      <c r="E120" s="156"/>
      <c r="F120" s="156"/>
      <c r="G120" s="156"/>
      <c r="H120" s="156"/>
      <c r="I120" s="156"/>
      <c r="J120" s="156"/>
      <c r="K120" s="156"/>
      <c r="L120" s="156"/>
      <c r="M120" s="156"/>
      <c r="N120" s="156"/>
      <c r="O120" s="156"/>
      <c r="P120" s="156"/>
      <c r="Q120" s="156"/>
      <c r="R120" s="156"/>
      <c r="S120" s="156"/>
      <c r="T120" s="375" t="s">
        <v>14</v>
      </c>
      <c r="U120" s="375">
        <f>IFERROR(IF(OR(U119/T119-1&gt;2,U119/T119-1&lt;-0.95),"-",U119/T119-1),"-")</f>
        <v>8.3067724892031958E-3</v>
      </c>
      <c r="V120" s="376">
        <f>IFERROR(IF(OR(V119/U119-1&gt;2,V119/U119-1&lt;-0.95),"-",V119/U119-1),"-")</f>
        <v>4.0005683919890345E-3</v>
      </c>
      <c r="W120" s="377">
        <f>IFERROR(IF(OR(W119/V119-1&gt;2,W119/V119-1&lt;-0.95),"-",W119/V119-1),"-")</f>
        <v>1.0738010535867648E-2</v>
      </c>
      <c r="X120" s="377" t="str">
        <f>IFERROR(IF(OR(X119/Q119-1&gt;2,X119/Q119-1&lt;-0.95),"-",X119/Q119-1),"-")</f>
        <v>-</v>
      </c>
      <c r="Y120" s="377" t="str">
        <f t="shared" si="84"/>
        <v>-</v>
      </c>
      <c r="Z120" s="377">
        <f t="shared" si="85"/>
        <v>8.6825049399184007E-3</v>
      </c>
      <c r="AB120" s="377" t="str">
        <f>IFERROR(IF(OR(AB119/#REF!-1&gt;2,AB119/#REF!-1&lt;-0.95),"-",AB119/#REF!-1),"-")</f>
        <v>-</v>
      </c>
      <c r="AC120" s="377" t="str">
        <f>IFERROR(IF(OR(AC119/#REF!-1&gt;2,AC119/#REF!-1&lt;-0.95),"-",AC119/#REF!-1),"-")</f>
        <v>-</v>
      </c>
      <c r="AD120" s="377" t="str">
        <f>IFERROR(IF(OR(AD119/#REF!-1&gt;2,AD119/#REF!-1&lt;-0.95),"-",AD119/#REF!-1),"-")</f>
        <v>-</v>
      </c>
      <c r="AE120" s="377" t="str">
        <f>IFERROR(IF(OR(AE119/#REF!-1&gt;2,AE119/#REF!-1&lt;-0.95),"-",AE119/#REF!-1),"-")</f>
        <v>-</v>
      </c>
      <c r="AF120" s="377">
        <f>IFERROR(IF(OR(AF119/AB119-1&gt;2,AF119/AB119-1&lt;-0.95),"-",AF119/AB119-1),"-")</f>
        <v>8.0164092574153134E-3</v>
      </c>
      <c r="AG120" s="377">
        <f>IFERROR(IF(OR(AG119/AC119-1&gt;2,AG119/AC119-1&lt;-0.95),"-",AG119/AC119-1),"-")</f>
        <v>7.5572064882107881E-3</v>
      </c>
      <c r="AH120" s="377">
        <f>IFERROR(IF(OR(AH119/AD119-1&gt;2,AH119/AD119-1&lt;-0.95),"-",AH119/AD119-1),"-")</f>
        <v>7.8973221476996702E-3</v>
      </c>
      <c r="AI120" s="377">
        <f>IFERROR(IF(OR(AI119/AE119-1&gt;2,AI119/AE119-1&lt;-0.95),"-",AI119/AE119-1),"-")</f>
        <v>8.6825049399184007E-3</v>
      </c>
      <c r="AK120" s="375"/>
      <c r="AL120" s="375"/>
      <c r="AM120" s="375"/>
      <c r="AN120" s="375"/>
      <c r="AO120" s="375"/>
      <c r="AP120" s="375"/>
      <c r="AQ120" s="375"/>
      <c r="AR120" s="375"/>
    </row>
    <row r="121" spans="2:44" ht="15" customHeight="1" x14ac:dyDescent="0.35">
      <c r="B121" s="43" t="s">
        <v>180</v>
      </c>
      <c r="C121" s="43"/>
      <c r="D121" s="43"/>
      <c r="E121" s="43"/>
      <c r="F121" s="43"/>
      <c r="G121" s="43"/>
      <c r="H121" s="43"/>
      <c r="I121" s="43"/>
      <c r="J121" s="43"/>
      <c r="K121" s="43"/>
      <c r="L121" s="43"/>
      <c r="M121" s="43"/>
      <c r="N121" s="43"/>
      <c r="O121" s="43"/>
      <c r="P121" s="43"/>
      <c r="Q121" s="43"/>
      <c r="R121" s="43"/>
      <c r="S121" s="43"/>
      <c r="T121" s="364">
        <v>25.100999999999999</v>
      </c>
      <c r="U121" s="364">
        <v>25.411999999999999</v>
      </c>
      <c r="V121" s="364">
        <v>25.489000000000001</v>
      </c>
      <c r="W121" s="364">
        <v>25.945</v>
      </c>
      <c r="X121" s="364">
        <f>'Operating Data'!X141</f>
        <v>26.306000000000001</v>
      </c>
      <c r="Y121" s="364">
        <f t="shared" si="84"/>
        <v>26.541999999999998</v>
      </c>
      <c r="Z121" s="364">
        <f t="shared" si="85"/>
        <v>26.972000000000001</v>
      </c>
      <c r="AA121" s="364"/>
      <c r="AB121" s="364">
        <f>'Operating Data'!AB141</f>
        <v>26.397000000000002</v>
      </c>
      <c r="AC121" s="364">
        <f>'Operating Data'!AC141</f>
        <v>26.315999999999999</v>
      </c>
      <c r="AD121" s="364">
        <f>'Operating Data'!AD141</f>
        <v>26.433</v>
      </c>
      <c r="AE121" s="364">
        <f>'Operating Data'!AE141</f>
        <v>26.541999999999998</v>
      </c>
      <c r="AF121" s="364">
        <f>'Operating Data'!AF141</f>
        <v>26.614999999999998</v>
      </c>
      <c r="AG121" s="364">
        <f>'Operating Data'!AG141</f>
        <v>26.727</v>
      </c>
      <c r="AH121" s="364">
        <f>'Operating Data'!AH141</f>
        <v>26.851000000000003</v>
      </c>
      <c r="AI121" s="364">
        <f>'Operating Data'!AI141</f>
        <v>26.972000000000001</v>
      </c>
      <c r="AK121" s="364"/>
      <c r="AL121" s="364"/>
      <c r="AM121" s="364"/>
      <c r="AN121" s="364"/>
      <c r="AO121" s="364"/>
      <c r="AP121" s="364"/>
      <c r="AQ121" s="364"/>
      <c r="AR121" s="364"/>
    </row>
    <row r="122" spans="2:44" ht="15" customHeight="1" x14ac:dyDescent="0.35">
      <c r="B122" s="156" t="s">
        <v>166</v>
      </c>
      <c r="C122" s="156"/>
      <c r="D122" s="156"/>
      <c r="E122" s="156"/>
      <c r="F122" s="156"/>
      <c r="G122" s="156"/>
      <c r="H122" s="156"/>
      <c r="I122" s="156"/>
      <c r="J122" s="156"/>
      <c r="K122" s="156"/>
      <c r="L122" s="156"/>
      <c r="M122" s="156"/>
      <c r="N122" s="156"/>
      <c r="O122" s="156"/>
      <c r="P122" s="156"/>
      <c r="Q122" s="156"/>
      <c r="R122" s="156"/>
      <c r="S122" s="156"/>
      <c r="T122" s="375" t="s">
        <v>14</v>
      </c>
      <c r="U122" s="375">
        <f>IFERROR(IF(OR(U121/T121-1&gt;2,U121/T121-1&lt;-0.95),"-",U121/T121-1),"-")</f>
        <v>1.2389944623720117E-2</v>
      </c>
      <c r="V122" s="376">
        <f>IFERROR(IF(OR(V121/U121-1&gt;2,V121/U121-1&lt;-0.95),"-",V121/U121-1),"-")</f>
        <v>3.0300645364396139E-3</v>
      </c>
      <c r="W122" s="377">
        <f>IFERROR(IF(OR(W121/V121-1&gt;2,W121/V121-1&lt;-0.95),"-",W121/V121-1),"-")</f>
        <v>1.7890070226372234E-2</v>
      </c>
      <c r="X122" s="377" t="str">
        <f>IFERROR(IF(OR(X121/Q121-1&gt;2,X121/Q121-1&lt;-0.95),"-",X121/Q121-1),"-")</f>
        <v>-</v>
      </c>
      <c r="Y122" s="377" t="str">
        <f t="shared" si="84"/>
        <v>-</v>
      </c>
      <c r="Z122" s="377">
        <f t="shared" si="85"/>
        <v>1.620073845226444E-2</v>
      </c>
      <c r="AB122" s="377" t="str">
        <f>IFERROR(IF(OR(AB121/#REF!-1&gt;2,AB121/#REF!-1&lt;-0.95),"-",AB121/#REF!-1),"-")</f>
        <v>-</v>
      </c>
      <c r="AC122" s="377" t="str">
        <f>IFERROR(IF(OR(AC121/#REF!-1&gt;2,AC121/#REF!-1&lt;-0.95),"-",AC121/#REF!-1),"-")</f>
        <v>-</v>
      </c>
      <c r="AD122" s="377" t="str">
        <f>IFERROR(IF(OR(AD121/#REF!-1&gt;2,AD121/#REF!-1&lt;-0.95),"-",AD121/#REF!-1),"-")</f>
        <v>-</v>
      </c>
      <c r="AE122" s="377" t="str">
        <f>IFERROR(IF(OR(AE121/#REF!-1&gt;2,AE121/#REF!-1&lt;-0.95),"-",AE121/#REF!-1),"-")</f>
        <v>-</v>
      </c>
      <c r="AF122" s="377">
        <f>IFERROR(IF(OR(AF121/AB121-1&gt;2,AF121/AB121-1&lt;-0.95),"-",AF121/AB121-1),"-")</f>
        <v>8.2585142251012655E-3</v>
      </c>
      <c r="AG122" s="377">
        <f>IFERROR(IF(OR(AG121/AC121-1&gt;2,AG121/AC121-1&lt;-0.95),"-",AG121/AC121-1),"-")</f>
        <v>1.561787505699952E-2</v>
      </c>
      <c r="AH122" s="377">
        <f>IFERROR(IF(OR(AH121/AD121-1&gt;2,AH121/AD121-1&lt;-0.95),"-",AH121/AD121-1),"-")</f>
        <v>1.5813566375364241E-2</v>
      </c>
      <c r="AI122" s="377">
        <f>IFERROR(IF(OR(AI121/AE121-1&gt;2,AI121/AE121-1&lt;-0.95),"-",AI121/AE121-1),"-")</f>
        <v>1.620073845226444E-2</v>
      </c>
      <c r="AK122" s="375"/>
      <c r="AL122" s="375"/>
      <c r="AM122" s="375"/>
      <c r="AN122" s="375"/>
      <c r="AO122" s="375"/>
      <c r="AP122" s="375"/>
      <c r="AQ122" s="375"/>
      <c r="AR122" s="375"/>
    </row>
    <row r="123" spans="2:44" ht="15" customHeight="1" x14ac:dyDescent="0.35">
      <c r="B123" s="43" t="s">
        <v>181</v>
      </c>
      <c r="C123" s="43"/>
      <c r="D123" s="43"/>
      <c r="E123" s="43"/>
      <c r="F123" s="43"/>
      <c r="G123" s="43"/>
      <c r="H123" s="43"/>
      <c r="I123" s="43"/>
      <c r="J123" s="43"/>
      <c r="K123" s="43"/>
      <c r="L123" s="43"/>
      <c r="M123" s="43"/>
      <c r="N123" s="43"/>
      <c r="O123" s="43"/>
      <c r="P123" s="43"/>
      <c r="Q123" s="43"/>
      <c r="R123" s="43"/>
      <c r="S123" s="43"/>
      <c r="T123" s="364">
        <v>36.453000000000003</v>
      </c>
      <c r="U123" s="364">
        <v>37.143999999999998</v>
      </c>
      <c r="V123" s="364">
        <v>37.514000000000003</v>
      </c>
      <c r="W123" s="364">
        <v>38.401000000000003</v>
      </c>
      <c r="X123" s="364">
        <f>'Operating Data'!X142</f>
        <v>39.033999999999999</v>
      </c>
      <c r="Y123" s="364">
        <f t="shared" si="84"/>
        <v>39.987000000000002</v>
      </c>
      <c r="Z123" s="364">
        <f t="shared" si="85"/>
        <v>41.054000000000002</v>
      </c>
      <c r="AA123" s="364"/>
      <c r="AB123" s="364">
        <f>'Operating Data'!AB142</f>
        <v>39.139000000000003</v>
      </c>
      <c r="AC123" s="364">
        <f>'Operating Data'!AC142</f>
        <v>39.524000000000001</v>
      </c>
      <c r="AD123" s="364">
        <f>'Operating Data'!AD142</f>
        <v>39.738999999999997</v>
      </c>
      <c r="AE123" s="364">
        <f>'Operating Data'!AE142</f>
        <v>39.987000000000002</v>
      </c>
      <c r="AF123" s="364">
        <f>'Operating Data'!AF142</f>
        <v>40.159999999999997</v>
      </c>
      <c r="AG123" s="364">
        <f>'Operating Data'!AG142</f>
        <v>40.582999999999998</v>
      </c>
      <c r="AH123" s="364">
        <f>'Operating Data'!AH142</f>
        <v>40.762</v>
      </c>
      <c r="AI123" s="364">
        <f>'Operating Data'!AI142</f>
        <v>41.054000000000002</v>
      </c>
      <c r="AK123" s="364"/>
      <c r="AL123" s="364"/>
      <c r="AM123" s="364"/>
      <c r="AN123" s="364"/>
      <c r="AO123" s="364"/>
      <c r="AP123" s="364"/>
      <c r="AQ123" s="364"/>
      <c r="AR123" s="364"/>
    </row>
    <row r="124" spans="2:44" ht="15" customHeight="1" x14ac:dyDescent="0.35">
      <c r="B124" s="156" t="s">
        <v>166</v>
      </c>
      <c r="C124" s="156"/>
      <c r="D124" s="156"/>
      <c r="E124" s="156"/>
      <c r="F124" s="156"/>
      <c r="G124" s="156"/>
      <c r="H124" s="156"/>
      <c r="I124" s="156"/>
      <c r="J124" s="156"/>
      <c r="K124" s="156"/>
      <c r="L124" s="156"/>
      <c r="M124" s="156"/>
      <c r="N124" s="156"/>
      <c r="O124" s="156"/>
      <c r="P124" s="156"/>
      <c r="Q124" s="156"/>
      <c r="R124" s="156"/>
      <c r="S124" s="156"/>
      <c r="T124" s="375" t="s">
        <v>14</v>
      </c>
      <c r="U124" s="375">
        <f>IFERROR(IF(OR(U123/T123-1&gt;2,U123/T123-1&lt;-0.95),"-",U123/T123-1),"-")</f>
        <v>1.8955915836830872E-2</v>
      </c>
      <c r="V124" s="376">
        <f>IFERROR(IF(OR(V123/U123-1&gt;2,V123/U123-1&lt;-0.95),"-",V123/U123-1),"-")</f>
        <v>9.9612319620936418E-3</v>
      </c>
      <c r="W124" s="377">
        <f>IFERROR(IF(OR(W123/V123-1&gt;2,W123/V123-1&lt;-0.95),"-",W123/V123-1),"-")</f>
        <v>2.3644506051074377E-2</v>
      </c>
      <c r="X124" s="377" t="str">
        <f>IFERROR(IF(OR(X123/Q123-1&gt;2,X123/Q123-1&lt;-0.95),"-",X123/Q123-1),"-")</f>
        <v>-</v>
      </c>
      <c r="Y124" s="377" t="str">
        <f t="shared" si="84"/>
        <v>-</v>
      </c>
      <c r="Z124" s="377">
        <f t="shared" si="85"/>
        <v>2.6683672193462904E-2</v>
      </c>
      <c r="AB124" s="377" t="str">
        <f>IFERROR(IF(OR(AB123/#REF!-1&gt;2,AB123/#REF!-1&lt;-0.95),"-",AB123/#REF!-1),"-")</f>
        <v>-</v>
      </c>
      <c r="AC124" s="377" t="str">
        <f>IFERROR(IF(OR(AC123/#REF!-1&gt;2,AC123/#REF!-1&lt;-0.95),"-",AC123/#REF!-1),"-")</f>
        <v>-</v>
      </c>
      <c r="AD124" s="377" t="str">
        <f>IFERROR(IF(OR(AD123/#REF!-1&gt;2,AD123/#REF!-1&lt;-0.95),"-",AD123/#REF!-1),"-")</f>
        <v>-</v>
      </c>
      <c r="AE124" s="377" t="str">
        <f>IFERROR(IF(OR(AE123/#REF!-1&gt;2,AE123/#REF!-1&lt;-0.95),"-",AE123/#REF!-1),"-")</f>
        <v>-</v>
      </c>
      <c r="AF124" s="377">
        <f>IFERROR(IF(OR(AF123/AB123-1&gt;2,AF123/AB123-1&lt;-0.95),"-",AF123/AB123-1),"-")</f>
        <v>2.6086512174557264E-2</v>
      </c>
      <c r="AG124" s="377">
        <f>IFERROR(IF(OR(AG123/AC123-1&gt;2,AG123/AC123-1&lt;-0.95),"-",AG123/AC123-1),"-")</f>
        <v>2.6793846776641983E-2</v>
      </c>
      <c r="AH124" s="377">
        <f>IFERROR(IF(OR(AH123/AD123-1&gt;2,AH123/AD123-1&lt;-0.95),"-",AH123/AD123-1),"-")</f>
        <v>2.5742972898160632E-2</v>
      </c>
      <c r="AI124" s="377">
        <f>IFERROR(IF(OR(AI123/AE123-1&gt;2,AI123/AE123-1&lt;-0.95),"-",AI123/AE123-1),"-")</f>
        <v>2.6683672193462904E-2</v>
      </c>
      <c r="AK124" s="375"/>
      <c r="AL124" s="375"/>
      <c r="AM124" s="375"/>
      <c r="AN124" s="375"/>
      <c r="AO124" s="375"/>
      <c r="AP124" s="375"/>
      <c r="AQ124" s="375"/>
      <c r="AR124" s="375"/>
    </row>
    <row r="125" spans="2:44" ht="15" customHeight="1" x14ac:dyDescent="0.35">
      <c r="B125" s="43" t="s">
        <v>178</v>
      </c>
      <c r="C125" s="43"/>
      <c r="D125" s="43"/>
      <c r="E125" s="43"/>
      <c r="F125" s="43"/>
      <c r="G125" s="43"/>
      <c r="H125" s="43"/>
      <c r="I125" s="43"/>
      <c r="J125" s="43"/>
      <c r="K125" s="43"/>
      <c r="L125" s="43"/>
      <c r="M125" s="43"/>
      <c r="N125" s="43"/>
      <c r="O125" s="43"/>
      <c r="P125" s="43"/>
      <c r="Q125" s="43"/>
      <c r="R125" s="43"/>
      <c r="S125" s="43"/>
      <c r="T125" s="364">
        <v>6164.0889999999999</v>
      </c>
      <c r="U125" s="364">
        <v>6214.8019999999997</v>
      </c>
      <c r="V125" s="364">
        <v>6239.4679999999998</v>
      </c>
      <c r="W125" s="364">
        <v>6305.8010000000004</v>
      </c>
      <c r="X125" s="364">
        <f>'Operating Data'!X143</f>
        <v>6359.4790000000003</v>
      </c>
      <c r="Y125" s="364">
        <f t="shared" si="84"/>
        <v>6417.89</v>
      </c>
      <c r="Z125" s="364">
        <f t="shared" si="85"/>
        <v>6472.6940000000004</v>
      </c>
      <c r="AA125" s="364"/>
      <c r="AB125" s="364">
        <f>'Operating Data'!AB143</f>
        <v>6373.7560000000003</v>
      </c>
      <c r="AC125" s="364">
        <f>'Operating Data'!AC143</f>
        <v>6394.616</v>
      </c>
      <c r="AD125" s="364">
        <f>'Operating Data'!AD143</f>
        <v>6408.6809999999996</v>
      </c>
      <c r="AE125" s="364">
        <f>'Operating Data'!AE143</f>
        <v>6417.89</v>
      </c>
      <c r="AF125" s="364">
        <f>'Operating Data'!AF143</f>
        <v>6424.1369999999997</v>
      </c>
      <c r="AG125" s="364">
        <f>'Operating Data'!AG143</f>
        <v>6441.9690000000001</v>
      </c>
      <c r="AH125" s="364">
        <f>'Operating Data'!AH143</f>
        <v>6458.3739999999998</v>
      </c>
      <c r="AI125" s="364">
        <f>'Operating Data'!AI143</f>
        <v>6472.6940000000004</v>
      </c>
      <c r="AK125" s="364"/>
      <c r="AL125" s="364"/>
      <c r="AM125" s="364"/>
      <c r="AN125" s="364"/>
      <c r="AO125" s="364"/>
      <c r="AP125" s="364"/>
      <c r="AQ125" s="364"/>
      <c r="AR125" s="364"/>
    </row>
    <row r="126" spans="2:44" ht="15" customHeight="1" x14ac:dyDescent="0.35">
      <c r="B126" s="156" t="s">
        <v>166</v>
      </c>
      <c r="C126" s="156"/>
      <c r="D126" s="156"/>
      <c r="E126" s="156"/>
      <c r="F126" s="156"/>
      <c r="G126" s="156"/>
      <c r="H126" s="156"/>
      <c r="I126" s="156"/>
      <c r="J126" s="156"/>
      <c r="K126" s="156"/>
      <c r="L126" s="156"/>
      <c r="M126" s="156"/>
      <c r="N126" s="156"/>
      <c r="O126" s="156"/>
      <c r="P126" s="156"/>
      <c r="Q126" s="156"/>
      <c r="R126" s="156"/>
      <c r="S126" s="156"/>
      <c r="T126" s="375" t="s">
        <v>14</v>
      </c>
      <c r="U126" s="375">
        <f>IFERROR(IF(OR(U125/T125-1&gt;2,U125/T125-1&lt;-0.95),"-",U125/T125-1),"-")</f>
        <v>8.2271686862405158E-3</v>
      </c>
      <c r="V126" s="376">
        <f>IFERROR(IF(OR(V125/U125-1&gt;2,V125/U125-1&lt;-0.95),"-",V125/U125-1),"-")</f>
        <v>3.9689116403065494E-3</v>
      </c>
      <c r="W126" s="377">
        <f>IFERROR(IF(OR(W125/V125-1&gt;2,W125/V125-1&lt;-0.95),"-",W125/V125-1),"-")</f>
        <v>1.0631194839047176E-2</v>
      </c>
      <c r="X126" s="377" t="str">
        <f>IFERROR(IF(OR(X125/Q125-1&gt;2,X125/Q125-1&lt;-0.95),"-",X125/Q125-1),"-")</f>
        <v>-</v>
      </c>
      <c r="Y126" s="377" t="str">
        <f t="shared" si="84"/>
        <v>-</v>
      </c>
      <c r="Z126" s="377">
        <f t="shared" si="85"/>
        <v>8.5392551134406691E-3</v>
      </c>
      <c r="AB126" s="377" t="str">
        <f>IFERROR(IF(OR(AB125/#REF!-1&gt;2,AB125/#REF!-1&lt;-0.95),"-",AB125/#REF!-1),"-")</f>
        <v>-</v>
      </c>
      <c r="AC126" s="377" t="str">
        <f>IFERROR(IF(OR(AC125/#REF!-1&gt;2,AC125/#REF!-1&lt;-0.95),"-",AC125/#REF!-1),"-")</f>
        <v>-</v>
      </c>
      <c r="AD126" s="377" t="str">
        <f>IFERROR(IF(OR(AD125/#REF!-1&gt;2,AD125/#REF!-1&lt;-0.95),"-",AD125/#REF!-1),"-")</f>
        <v>-</v>
      </c>
      <c r="AE126" s="377" t="str">
        <f>IFERROR(IF(OR(AE125/#REF!-1&gt;2,AE125/#REF!-1&lt;-0.95),"-",AE125/#REF!-1),"-")</f>
        <v>-</v>
      </c>
      <c r="AF126" s="377">
        <f>IFERROR(IF(OR(AF125/AB125-1&gt;2,AF125/AB125-1&lt;-0.95),"-",AF125/AB125-1),"-")</f>
        <v>7.9044444123683721E-3</v>
      </c>
      <c r="AG126" s="377">
        <f>IFERROR(IF(OR(AG125/AC125-1&gt;2,AG125/AC125-1&lt;-0.95),"-",AG125/AC125-1),"-")</f>
        <v>7.4051358205089457E-3</v>
      </c>
      <c r="AH126" s="377">
        <f>IFERROR(IF(OR(AH125/AD125-1&gt;2,AH125/AD125-1&lt;-0.95),"-",AH125/AD125-1),"-")</f>
        <v>7.7540136574125729E-3</v>
      </c>
      <c r="AI126" s="377">
        <f>IFERROR(IF(OR(AI125/AE125-1&gt;2,AI125/AE125-1&lt;-0.95),"-",AI125/AE125-1),"-")</f>
        <v>8.5392551134406691E-3</v>
      </c>
      <c r="AK126" s="375"/>
      <c r="AL126" s="375"/>
      <c r="AM126" s="375"/>
      <c r="AN126" s="375"/>
      <c r="AO126" s="375"/>
      <c r="AP126" s="375"/>
      <c r="AQ126" s="375"/>
      <c r="AR126" s="375"/>
    </row>
    <row r="127" spans="2:44" ht="15" customHeight="1" x14ac:dyDescent="0.35">
      <c r="B127" s="21"/>
      <c r="C127" s="21"/>
      <c r="D127" s="21"/>
      <c r="E127" s="21"/>
      <c r="F127" s="21"/>
      <c r="G127" s="21"/>
      <c r="H127" s="21"/>
      <c r="I127" s="21"/>
      <c r="J127" s="21"/>
      <c r="K127" s="21"/>
      <c r="L127" s="21"/>
      <c r="M127" s="21"/>
      <c r="N127" s="21"/>
      <c r="O127" s="21"/>
      <c r="P127" s="21"/>
      <c r="Q127" s="21"/>
      <c r="R127" s="21"/>
      <c r="S127" s="21"/>
      <c r="T127" s="387"/>
      <c r="U127" s="387"/>
      <c r="V127" s="387"/>
      <c r="W127" s="387"/>
      <c r="X127" s="387"/>
      <c r="Y127" s="387"/>
      <c r="Z127" s="387"/>
      <c r="AB127" s="387"/>
      <c r="AC127" s="387"/>
      <c r="AD127" s="387"/>
      <c r="AE127" s="387"/>
      <c r="AF127" s="387"/>
      <c r="AK127" s="387"/>
      <c r="AL127" s="364"/>
      <c r="AM127" s="364"/>
      <c r="AN127" s="364"/>
      <c r="AO127" s="364"/>
      <c r="AP127" s="364"/>
      <c r="AQ127" s="364"/>
      <c r="AR127" s="364"/>
    </row>
    <row r="128" spans="2:44" ht="15" customHeight="1" x14ac:dyDescent="0.35">
      <c r="B128" s="32" t="s">
        <v>182</v>
      </c>
      <c r="C128" s="32"/>
      <c r="D128" s="32"/>
      <c r="E128" s="32"/>
      <c r="F128" s="32"/>
      <c r="G128" s="32"/>
      <c r="H128" s="32"/>
      <c r="I128" s="32"/>
      <c r="J128" s="32"/>
      <c r="K128" s="32"/>
      <c r="L128" s="32"/>
      <c r="M128" s="32"/>
      <c r="N128" s="32"/>
      <c r="O128" s="32"/>
      <c r="P128" s="32"/>
      <c r="Q128" s="32"/>
      <c r="R128" s="32"/>
      <c r="S128" s="32"/>
      <c r="T128" s="387"/>
      <c r="U128" s="387"/>
      <c r="V128" s="387"/>
      <c r="W128" s="387"/>
      <c r="X128" s="387"/>
      <c r="Y128" s="387"/>
      <c r="Z128" s="387"/>
      <c r="AB128" s="387"/>
      <c r="AC128" s="387"/>
      <c r="AD128" s="387"/>
      <c r="AE128" s="387"/>
      <c r="AF128" s="387"/>
      <c r="AK128" s="387"/>
      <c r="AL128" s="364"/>
      <c r="AM128" s="364"/>
      <c r="AN128" s="364"/>
      <c r="AO128" s="364"/>
      <c r="AP128" s="364"/>
      <c r="AQ128" s="364"/>
      <c r="AR128" s="364"/>
    </row>
    <row r="129" spans="1:52" ht="15" customHeight="1" x14ac:dyDescent="0.35">
      <c r="B129" s="18" t="s">
        <v>168</v>
      </c>
      <c r="C129" s="18"/>
      <c r="D129" s="18"/>
      <c r="E129" s="18"/>
      <c r="F129" s="18"/>
      <c r="G129" s="18"/>
      <c r="H129" s="18"/>
      <c r="I129" s="18"/>
      <c r="J129" s="18"/>
      <c r="K129" s="18"/>
      <c r="L129" s="18"/>
      <c r="M129" s="18"/>
      <c r="N129" s="18"/>
      <c r="O129" s="18"/>
      <c r="P129" s="18"/>
      <c r="Q129" s="18"/>
      <c r="R129" s="18"/>
      <c r="S129" s="18"/>
      <c r="T129" s="388">
        <v>9.6231683603606497E-2</v>
      </c>
      <c r="U129" s="388">
        <v>9.5697113725658325E-2</v>
      </c>
      <c r="V129" s="388" vm="34">
        <v>8.9593000000000006E-2</v>
      </c>
      <c r="W129" s="388" vm="8">
        <v>8.6474058039558183E-2</v>
      </c>
      <c r="X129" s="388" vm="250">
        <f>'Operating Data'!X157</f>
        <v>8.7388559718589803E-2</v>
      </c>
      <c r="Y129" s="388" vm="440">
        <f>+AE129</f>
        <v>7.8277224521243693E-2</v>
      </c>
      <c r="Z129" s="388" vm="851">
        <f>+AI129</f>
        <v>7.8599301170137081E-2</v>
      </c>
      <c r="AA129" s="388"/>
      <c r="AB129" s="388">
        <f>'Operating Data'!AB157</f>
        <v>0.08</v>
      </c>
      <c r="AC129" s="388" vm="451">
        <f>'Operating Data'!AC157</f>
        <v>7.6883360667184292E-2</v>
      </c>
      <c r="AD129" s="388" vm="159">
        <f>'Operating Data'!AD157</f>
        <v>7.7247092658812896E-2</v>
      </c>
      <c r="AE129" s="388" vm="440">
        <f>'Operating Data'!AE157</f>
        <v>7.8277224521243693E-2</v>
      </c>
      <c r="AF129" s="388" vm="575">
        <f>'Operating Data'!AF157</f>
        <v>7.9112455641438706E-2</v>
      </c>
      <c r="AG129" s="388" vm="613">
        <f>'Operating Data'!AG157</f>
        <v>7.7877294742528247E-2</v>
      </c>
      <c r="AH129" s="388" vm="563">
        <f>'Operating Data'!AH157</f>
        <v>7.5241124604497736E-2</v>
      </c>
      <c r="AI129" s="388" vm="851">
        <f>'Operating Data'!AI157</f>
        <v>7.8599301170137081E-2</v>
      </c>
      <c r="AK129" s="388"/>
      <c r="AL129" s="364"/>
      <c r="AM129" s="364"/>
      <c r="AN129" s="364"/>
      <c r="AO129" s="364"/>
      <c r="AP129" s="364"/>
      <c r="AQ129" s="364"/>
      <c r="AR129" s="364"/>
    </row>
    <row r="130" spans="1:52" ht="15" customHeight="1" x14ac:dyDescent="0.35">
      <c r="B130" s="18" t="s">
        <v>173</v>
      </c>
      <c r="C130" s="18"/>
      <c r="D130" s="18"/>
      <c r="E130" s="18"/>
      <c r="F130" s="18"/>
      <c r="G130" s="18"/>
      <c r="H130" s="18"/>
      <c r="I130" s="18"/>
      <c r="J130" s="18"/>
      <c r="K130" s="18"/>
      <c r="L130" s="18"/>
      <c r="M130" s="18"/>
      <c r="N130" s="18"/>
      <c r="O130" s="18"/>
      <c r="P130" s="18"/>
      <c r="Q130" s="18"/>
      <c r="R130" s="18"/>
      <c r="S130" s="18"/>
      <c r="T130" s="388" t="s">
        <v>14</v>
      </c>
      <c r="U130" s="388">
        <v>0.44067396063479503</v>
      </c>
      <c r="V130" s="388">
        <v>0.50110527961179119</v>
      </c>
      <c r="W130" s="388">
        <v>0.58372286945025675</v>
      </c>
      <c r="X130" s="388">
        <f>'Operating Data'!X168</f>
        <v>0.5794447180992538</v>
      </c>
      <c r="Y130" s="388">
        <f>+AE130</f>
        <v>0.65457420919841192</v>
      </c>
      <c r="Z130" s="388">
        <f>+AI130</f>
        <v>0.74985347397427271</v>
      </c>
      <c r="AA130" s="388"/>
      <c r="AB130" s="388">
        <f>'Operating Data'!AB168</f>
        <v>0.62021412027300615</v>
      </c>
      <c r="AC130" s="388">
        <f>'Operating Data'!AC168</f>
        <v>0.64766305290094472</v>
      </c>
      <c r="AD130" s="388">
        <f>'Operating Data'!AD168</f>
        <v>0.64998375088429583</v>
      </c>
      <c r="AE130" s="388">
        <f>'Operating Data'!AE168</f>
        <v>0.65457420919841192</v>
      </c>
      <c r="AF130" s="388">
        <f>'Operating Data'!AF168</f>
        <v>0.69666508236752023</v>
      </c>
      <c r="AG130" s="388">
        <f>'Operating Data'!AG168</f>
        <v>0.73358154675427434</v>
      </c>
      <c r="AH130" s="388">
        <f>'Operating Data'!AH168</f>
        <v>0.74980388613735971</v>
      </c>
      <c r="AI130" s="388">
        <f>'Operating Data'!AI168</f>
        <v>0.74985347397427271</v>
      </c>
      <c r="AK130" s="388"/>
      <c r="AL130" s="364"/>
      <c r="AM130" s="364"/>
      <c r="AN130" s="364"/>
      <c r="AO130" s="364"/>
      <c r="AP130" s="364"/>
      <c r="AQ130" s="364"/>
      <c r="AR130" s="364"/>
    </row>
    <row r="131" spans="1:52" ht="15" customHeight="1" x14ac:dyDescent="0.35">
      <c r="B131" s="157" t="s">
        <v>174</v>
      </c>
      <c r="C131" s="157"/>
      <c r="D131" s="157"/>
      <c r="E131" s="157"/>
      <c r="F131" s="157"/>
      <c r="G131" s="157"/>
      <c r="H131" s="157"/>
      <c r="I131" s="157"/>
      <c r="J131" s="157"/>
      <c r="K131" s="157"/>
      <c r="L131" s="157"/>
      <c r="M131" s="157"/>
      <c r="N131" s="157"/>
      <c r="O131" s="157"/>
      <c r="P131" s="157"/>
      <c r="Q131" s="157"/>
      <c r="R131" s="157"/>
      <c r="S131" s="157"/>
      <c r="T131" s="388">
        <v>0.69</v>
      </c>
      <c r="U131" s="388">
        <v>0.72888082245845032</v>
      </c>
      <c r="V131" s="388">
        <v>0.74532180354008692</v>
      </c>
      <c r="W131" s="388">
        <v>0.76559596362231641</v>
      </c>
      <c r="X131" s="388">
        <f>'Operating Data'!X172</f>
        <v>0.82881341452432422</v>
      </c>
      <c r="Y131" s="388">
        <f>+AE131</f>
        <v>0.88133662993928941</v>
      </c>
      <c r="Z131" s="388">
        <f>+AI131</f>
        <v>0.95472072371995986</v>
      </c>
      <c r="AA131" s="388"/>
      <c r="AB131" s="388">
        <f>'Operating Data'!AB172</f>
        <v>0.84418641228133884</v>
      </c>
      <c r="AC131" s="388">
        <f>'Operating Data'!AC172</f>
        <v>0.86210449981500115</v>
      </c>
      <c r="AD131" s="388">
        <f>'Operating Data'!AD172</f>
        <v>0.86210449981500115</v>
      </c>
      <c r="AE131" s="388">
        <f>'Operating Data'!AE172</f>
        <v>0.88133662993928941</v>
      </c>
      <c r="AF131" s="388">
        <f>'Operating Data'!AF172</f>
        <v>0.92237302121335119</v>
      </c>
      <c r="AG131" s="388">
        <f>'Operating Data'!AG172</f>
        <v>0.93527696114054637</v>
      </c>
      <c r="AH131" s="388">
        <f>'Operating Data'!AH172</f>
        <v>0.94445656054532179</v>
      </c>
      <c r="AI131" s="388">
        <f>'Operating Data'!AI172</f>
        <v>0.95472072371995986</v>
      </c>
      <c r="AJ131" s="362"/>
      <c r="AK131" s="388"/>
      <c r="AL131" s="364"/>
      <c r="AM131" s="364"/>
      <c r="AN131" s="364"/>
      <c r="AO131" s="364"/>
      <c r="AP131" s="364"/>
      <c r="AQ131" s="364"/>
      <c r="AR131" s="364"/>
      <c r="AS131" s="362"/>
      <c r="AT131" s="362"/>
      <c r="AU131" s="362"/>
      <c r="AV131" s="362"/>
      <c r="AW131" s="362"/>
      <c r="AX131" s="362"/>
      <c r="AY131" s="362"/>
      <c r="AZ131" s="78"/>
    </row>
    <row r="132" spans="1:52" ht="15" customHeight="1" x14ac:dyDescent="0.35">
      <c r="B132" s="48"/>
      <c r="C132" s="48"/>
      <c r="D132" s="48"/>
      <c r="E132" s="48"/>
      <c r="F132" s="48"/>
      <c r="G132" s="48"/>
      <c r="H132" s="48"/>
      <c r="I132" s="48"/>
      <c r="J132" s="48"/>
      <c r="K132" s="48"/>
      <c r="L132" s="48"/>
      <c r="M132" s="48"/>
      <c r="N132" s="48"/>
      <c r="O132" s="48"/>
      <c r="P132" s="48"/>
      <c r="Q132" s="48"/>
      <c r="R132" s="48"/>
      <c r="S132" s="48"/>
      <c r="AA132" s="362"/>
      <c r="AJ132" s="362"/>
      <c r="AS132" s="362"/>
      <c r="AT132" s="362"/>
      <c r="AU132" s="362"/>
      <c r="AV132" s="362"/>
      <c r="AW132" s="362"/>
      <c r="AX132" s="362"/>
      <c r="AY132" s="362"/>
      <c r="AZ132" s="78"/>
    </row>
    <row r="133" spans="1:52" ht="15" customHeight="1" x14ac:dyDescent="0.35">
      <c r="B133" s="48" t="s">
        <v>175</v>
      </c>
      <c r="C133" s="48"/>
      <c r="D133" s="48"/>
      <c r="E133" s="48"/>
      <c r="F133" s="48"/>
      <c r="G133" s="48"/>
      <c r="H133" s="48"/>
      <c r="I133" s="48"/>
      <c r="J133" s="48"/>
      <c r="K133" s="48"/>
      <c r="L133" s="48"/>
      <c r="M133" s="48"/>
      <c r="N133" s="48"/>
      <c r="O133" s="48"/>
      <c r="P133" s="48"/>
      <c r="Q133" s="48"/>
      <c r="R133" s="48"/>
      <c r="S133" s="48"/>
      <c r="T133" s="389">
        <v>46058.884367194987</v>
      </c>
      <c r="U133" s="389">
        <v>45666.473784279187</v>
      </c>
      <c r="V133" s="389">
        <v>44142.807206436002</v>
      </c>
      <c r="W133" s="389">
        <v>44752.004502915996</v>
      </c>
      <c r="X133" s="389">
        <f>'Operating Data'!X176</f>
        <v>45494.451231786996</v>
      </c>
      <c r="Y133" s="389">
        <f t="shared" ref="Y133:Y140" si="86">+AE133</f>
        <v>45977.877195959009</v>
      </c>
      <c r="Z133" s="389">
        <f t="shared" ref="Z133:Z140" si="87">+AI133</f>
        <v>46557.481156303002</v>
      </c>
      <c r="AA133" s="389"/>
      <c r="AB133" s="389">
        <f>'Operating Data'!AB176</f>
        <v>12179.237888537</v>
      </c>
      <c r="AC133" s="389">
        <f>'Operating Data'!AC176</f>
        <v>22922.136772900001</v>
      </c>
      <c r="AD133" s="389">
        <f>'Operating Data'!AD176</f>
        <v>34140.557012088</v>
      </c>
      <c r="AE133" s="389">
        <f>'Operating Data'!AE176</f>
        <v>45977.877195959009</v>
      </c>
      <c r="AF133" s="389">
        <f>'Operating Data'!AF176</f>
        <v>12284.682515649001</v>
      </c>
      <c r="AG133" s="389">
        <f>'Operating Data'!AG176</f>
        <v>23187.303843024001</v>
      </c>
      <c r="AH133" s="389">
        <f>'Operating Data'!AH176</f>
        <v>34683.830772055997</v>
      </c>
      <c r="AI133" s="389">
        <f>'Operating Data'!AI176</f>
        <v>46557.481156303002</v>
      </c>
      <c r="AJ133" s="362"/>
      <c r="AK133" s="389"/>
      <c r="AL133" s="389"/>
      <c r="AM133" s="389"/>
      <c r="AN133" s="389"/>
      <c r="AO133" s="389"/>
      <c r="AP133" s="389"/>
      <c r="AQ133" s="389"/>
      <c r="AR133" s="389"/>
      <c r="AS133" s="362"/>
      <c r="AT133" s="362"/>
      <c r="AU133" s="362"/>
      <c r="AV133" s="362"/>
      <c r="AW133" s="362"/>
      <c r="AX133" s="362"/>
      <c r="AY133" s="362"/>
      <c r="AZ133" s="78"/>
    </row>
    <row r="134" spans="1:52" ht="15" customHeight="1" x14ac:dyDescent="0.35">
      <c r="B134" s="156" t="s">
        <v>166</v>
      </c>
      <c r="C134" s="156"/>
      <c r="D134" s="156"/>
      <c r="E134" s="156"/>
      <c r="F134" s="156"/>
      <c r="G134" s="156"/>
      <c r="H134" s="156"/>
      <c r="I134" s="156"/>
      <c r="J134" s="156"/>
      <c r="K134" s="156"/>
      <c r="L134" s="156"/>
      <c r="M134" s="156"/>
      <c r="N134" s="156"/>
      <c r="O134" s="156"/>
      <c r="P134" s="156"/>
      <c r="Q134" s="156"/>
      <c r="R134" s="156"/>
      <c r="S134" s="156"/>
      <c r="T134" s="375" t="s">
        <v>14</v>
      </c>
      <c r="U134" s="375">
        <f>IFERROR(IF(OR(U133/T133-1&gt;2,U133/T133-1&lt;-0.95),"-",U133/T133-1),"-")</f>
        <v>-8.51975874594324E-3</v>
      </c>
      <c r="V134" s="376">
        <f>IFERROR(IF(OR(V133/U133-1&gt;2,V133/U133-1&lt;-0.95),"-",V133/U133-1),"-")</f>
        <v>-3.3365102482857179E-2</v>
      </c>
      <c r="W134" s="377">
        <f>IFERROR(IF(OR(W133/V133-1&gt;2,W133/V133-1&lt;-0.95),"-",W133/V133-1),"-")</f>
        <v>1.38006016162735E-2</v>
      </c>
      <c r="X134" s="377" t="str">
        <f>IFERROR(IF(OR(X133/Q133-1&gt;2,X133/Q133-1&lt;-0.95),"-",X133/Q133-1),"-")</f>
        <v>-</v>
      </c>
      <c r="Y134" s="377" t="str">
        <f t="shared" si="86"/>
        <v>-</v>
      </c>
      <c r="Z134" s="377">
        <f t="shared" si="87"/>
        <v>1.2606148776153958E-2</v>
      </c>
      <c r="AB134" s="377" t="str">
        <f>IFERROR(IF(OR(AB133/#REF!-1&gt;2,AB133/#REF!-1&lt;-0.95),"-",AB133/#REF!-1),"-")</f>
        <v>-</v>
      </c>
      <c r="AC134" s="377" t="str">
        <f>IFERROR(IF(OR(AC133/#REF!-1&gt;2,AC133/#REF!-1&lt;-0.95),"-",AC133/#REF!-1),"-")</f>
        <v>-</v>
      </c>
      <c r="AD134" s="377" t="str">
        <f>IFERROR(IF(OR(AD133/#REF!-1&gt;2,AD133/#REF!-1&lt;-0.95),"-",AD133/#REF!-1),"-")</f>
        <v>-</v>
      </c>
      <c r="AE134" s="377" t="str">
        <f>IFERROR(IF(OR(AE133/#REF!-1&gt;2,AE133/#REF!-1&lt;-0.95),"-",AE133/#REF!-1),"-")</f>
        <v>-</v>
      </c>
      <c r="AF134" s="377">
        <f>IFERROR(IF(OR(AF133/AB133-1&gt;2,AF133/AB133-1&lt;-0.95),"-",AF133/AB133-1),"-")</f>
        <v>8.6577360650164081E-3</v>
      </c>
      <c r="AG134" s="377">
        <f>IFERROR(IF(OR(AG133/AC133-1&gt;2,AG133/AC133-1&lt;-0.95),"-",AG133/AC133-1),"-")</f>
        <v>1.1568165426771859E-2</v>
      </c>
      <c r="AH134" s="377">
        <f>IFERROR(IF(OR(AH133/AD133-1&gt;2,AH133/AD133-1&lt;-0.95),"-",AH133/AD133-1),"-")</f>
        <v>1.5912855779583346E-2</v>
      </c>
      <c r="AI134" s="377">
        <f>IFERROR(IF(OR(AI133/AE133-1&gt;2,AI133/AE133-1&lt;-0.95),"-",AI133/AE133-1),"-")</f>
        <v>1.2606148776153958E-2</v>
      </c>
      <c r="AK134" s="377"/>
      <c r="AL134" s="377"/>
      <c r="AM134" s="377"/>
      <c r="AN134" s="377"/>
      <c r="AO134" s="377"/>
      <c r="AP134" s="377"/>
      <c r="AQ134" s="377"/>
      <c r="AR134" s="377"/>
    </row>
    <row r="135" spans="1:52" ht="15" customHeight="1" x14ac:dyDescent="0.35">
      <c r="B135" s="41" t="s">
        <v>183</v>
      </c>
      <c r="C135" s="41"/>
      <c r="D135" s="41"/>
      <c r="E135" s="41"/>
      <c r="F135" s="41"/>
      <c r="G135" s="41"/>
      <c r="H135" s="41"/>
      <c r="I135" s="41"/>
      <c r="J135" s="41"/>
      <c r="K135" s="41"/>
      <c r="L135" s="41"/>
      <c r="M135" s="41"/>
      <c r="N135" s="41"/>
      <c r="O135" s="41"/>
      <c r="P135" s="41"/>
      <c r="Q135" s="41"/>
      <c r="R135" s="41"/>
      <c r="S135" s="41"/>
      <c r="T135" s="364">
        <v>2365.6874869999997</v>
      </c>
      <c r="U135" s="364">
        <v>2343.5984089999997</v>
      </c>
      <c r="V135" s="364">
        <v>2461.3719180000003</v>
      </c>
      <c r="W135" s="364">
        <v>2282.270614</v>
      </c>
      <c r="X135" s="364">
        <f>'Operating Data'!X177</f>
        <v>2241.5415560000001</v>
      </c>
      <c r="Y135" s="364">
        <f t="shared" si="86"/>
        <v>2367.8323230000005</v>
      </c>
      <c r="Z135" s="364">
        <f t="shared" si="87"/>
        <v>2513.9659980000001</v>
      </c>
      <c r="AA135" s="364"/>
      <c r="AB135" s="364">
        <f>'Operating Data'!AB177</f>
        <v>594.79143600000009</v>
      </c>
      <c r="AC135" s="364">
        <f>'Operating Data'!AC177</f>
        <v>1222.7026740000001</v>
      </c>
      <c r="AD135" s="364">
        <f>'Operating Data'!AD177</f>
        <v>1774.926103</v>
      </c>
      <c r="AE135" s="364">
        <f>'Operating Data'!AE177</f>
        <v>2367.8323230000005</v>
      </c>
      <c r="AF135" s="364">
        <f>'Operating Data'!AF177</f>
        <v>628.427504</v>
      </c>
      <c r="AG135" s="364">
        <f>'Operating Data'!AG177</f>
        <v>1306.772504</v>
      </c>
      <c r="AH135" s="364">
        <f>'Operating Data'!AH177</f>
        <v>1895.2876229999999</v>
      </c>
      <c r="AI135" s="364">
        <f>'Operating Data'!AI177</f>
        <v>2513.9659980000001</v>
      </c>
      <c r="AK135" s="364"/>
      <c r="AL135" s="364"/>
      <c r="AM135" s="364"/>
      <c r="AN135" s="364"/>
      <c r="AO135" s="364"/>
      <c r="AP135" s="364"/>
      <c r="AQ135" s="364"/>
      <c r="AR135" s="364"/>
    </row>
    <row r="136" spans="1:52" ht="15" customHeight="1" x14ac:dyDescent="0.35">
      <c r="B136" s="156" t="s">
        <v>166</v>
      </c>
      <c r="C136" s="156"/>
      <c r="D136" s="156"/>
      <c r="E136" s="156"/>
      <c r="F136" s="156"/>
      <c r="G136" s="156"/>
      <c r="H136" s="156"/>
      <c r="I136" s="156"/>
      <c r="J136" s="156"/>
      <c r="K136" s="156"/>
      <c r="L136" s="156"/>
      <c r="M136" s="156"/>
      <c r="N136" s="156"/>
      <c r="O136" s="156"/>
      <c r="P136" s="156"/>
      <c r="Q136" s="156"/>
      <c r="R136" s="156"/>
      <c r="S136" s="156"/>
      <c r="T136" s="375" t="s">
        <v>14</v>
      </c>
      <c r="U136" s="375">
        <f>IFERROR(IF(OR(U135/T135-1&gt;2,U135/T135-1&lt;-0.95),"-",U135/T135-1),"-")</f>
        <v>-9.3372764244578077E-3</v>
      </c>
      <c r="V136" s="376">
        <f>IFERROR(IF(OR(V135/U135-1&gt;2,V135/U135-1&lt;-0.95),"-",V135/U135-1),"-")</f>
        <v>5.025328082990721E-2</v>
      </c>
      <c r="W136" s="377">
        <f>IFERROR(IF(OR(W135/V135-1&gt;2,W135/V135-1&lt;-0.95),"-",W135/V135-1),"-")</f>
        <v>-7.2764827895464901E-2</v>
      </c>
      <c r="X136" s="377" t="str">
        <f>IFERROR(IF(OR(X135/Q135-1&gt;2,X135/Q135-1&lt;-0.95),"-",X135/Q135-1),"-")</f>
        <v>-</v>
      </c>
      <c r="Y136" s="377" t="str">
        <f t="shared" si="86"/>
        <v>-</v>
      </c>
      <c r="Z136" s="377">
        <f t="shared" si="87"/>
        <v>6.1716226094443494E-2</v>
      </c>
      <c r="AB136" s="377" t="str">
        <f>IFERROR(IF(OR(AB135/#REF!-1&gt;2,AB135/#REF!-1&lt;-0.95),"-",AB135/#REF!-1),"-")</f>
        <v>-</v>
      </c>
      <c r="AC136" s="377" t="str">
        <f>IFERROR(IF(OR(AC135/#REF!-1&gt;2,AC135/#REF!-1&lt;-0.95),"-",AC135/#REF!-1),"-")</f>
        <v>-</v>
      </c>
      <c r="AD136" s="377" t="str">
        <f>IFERROR(IF(OR(AD135/#REF!-1&gt;2,AD135/#REF!-1&lt;-0.95),"-",AD135/#REF!-1),"-")</f>
        <v>-</v>
      </c>
      <c r="AE136" s="377" t="str">
        <f>IFERROR(IF(OR(AE135/#REF!-1&gt;2,AE135/#REF!-1&lt;-0.95),"-",AE135/#REF!-1),"-")</f>
        <v>-</v>
      </c>
      <c r="AF136" s="377">
        <f>IFERROR(IF(OR(AF135/AB135-1&gt;2,AF135/AB135-1&lt;-0.95),"-",AF135/AB135-1),"-")</f>
        <v>5.6551029426724853E-2</v>
      </c>
      <c r="AG136" s="377">
        <f>IFERROR(IF(OR(AG135/AC135-1&gt;2,AG135/AC135-1&lt;-0.95),"-",AG135/AC135-1),"-")</f>
        <v>6.8757378050847251E-2</v>
      </c>
      <c r="AH136" s="377">
        <f>IFERROR(IF(OR(AH135/AD135-1&gt;2,AH135/AD135-1&lt;-0.95),"-",AH135/AD135-1),"-")</f>
        <v>6.7812130204498944E-2</v>
      </c>
      <c r="AI136" s="377">
        <f>IFERROR(IF(OR(AI135/AE135-1&gt;2,AI135/AE135-1&lt;-0.95),"-",AI135/AE135-1),"-")</f>
        <v>6.1716226094443494E-2</v>
      </c>
      <c r="AK136" s="377"/>
      <c r="AL136" s="377"/>
      <c r="AM136" s="377"/>
      <c r="AN136" s="377"/>
      <c r="AO136" s="377"/>
      <c r="AP136" s="377"/>
      <c r="AQ136" s="377"/>
      <c r="AR136" s="377"/>
    </row>
    <row r="137" spans="1:52" ht="15" customHeight="1" x14ac:dyDescent="0.35">
      <c r="B137" s="41" t="s">
        <v>177</v>
      </c>
      <c r="C137" s="41"/>
      <c r="D137" s="41"/>
      <c r="E137" s="41"/>
      <c r="F137" s="41"/>
      <c r="G137" s="41"/>
      <c r="H137" s="41"/>
      <c r="I137" s="41"/>
      <c r="J137" s="41"/>
      <c r="K137" s="41"/>
      <c r="L137" s="41"/>
      <c r="M137" s="41"/>
      <c r="N137" s="41"/>
      <c r="O137" s="41"/>
      <c r="P137" s="41"/>
      <c r="Q137" s="41"/>
      <c r="R137" s="41"/>
      <c r="S137" s="41"/>
      <c r="T137" s="364">
        <v>21996.233549510995</v>
      </c>
      <c r="U137" s="364">
        <v>21997.891750938699</v>
      </c>
      <c r="V137" s="364">
        <v>20705.516617846999</v>
      </c>
      <c r="W137" s="364">
        <v>21234.228221525998</v>
      </c>
      <c r="X137" s="364">
        <f>'Operating Data'!X178</f>
        <v>21757.558752575002</v>
      </c>
      <c r="Y137" s="364">
        <f t="shared" si="86"/>
        <v>21374.262294022003</v>
      </c>
      <c r="Z137" s="364">
        <f t="shared" si="87"/>
        <v>21619.869856935002</v>
      </c>
      <c r="AA137" s="364"/>
      <c r="AB137" s="364">
        <f>'Operating Data'!AB178</f>
        <v>5262.538525551</v>
      </c>
      <c r="AC137" s="364">
        <f>'Operating Data'!AC178</f>
        <v>10599.471187657</v>
      </c>
      <c r="AD137" s="364">
        <f>'Operating Data'!AD178</f>
        <v>16064.453393684002</v>
      </c>
      <c r="AE137" s="364">
        <f>'Operating Data'!AE178</f>
        <v>21374.262294022003</v>
      </c>
      <c r="AF137" s="364">
        <f>'Operating Data'!AF178</f>
        <v>5327.6911855410008</v>
      </c>
      <c r="AG137" s="364">
        <f>'Operating Data'!AG178</f>
        <v>10585.130173983001</v>
      </c>
      <c r="AH137" s="364">
        <f>'Operating Data'!AH178</f>
        <v>16157.237060454001</v>
      </c>
      <c r="AI137" s="364">
        <f>'Operating Data'!AI178</f>
        <v>21619.869856935002</v>
      </c>
      <c r="AK137" s="364"/>
      <c r="AL137" s="364"/>
      <c r="AM137" s="364"/>
      <c r="AN137" s="364"/>
      <c r="AO137" s="364"/>
      <c r="AP137" s="364"/>
      <c r="AQ137" s="364"/>
      <c r="AR137" s="364"/>
    </row>
    <row r="138" spans="1:52" ht="15" customHeight="1" x14ac:dyDescent="0.35">
      <c r="B138" s="156" t="s">
        <v>166</v>
      </c>
      <c r="C138" s="156"/>
      <c r="D138" s="156"/>
      <c r="E138" s="156"/>
      <c r="F138" s="156"/>
      <c r="G138" s="156"/>
      <c r="H138" s="156"/>
      <c r="I138" s="156"/>
      <c r="J138" s="156"/>
      <c r="K138" s="156"/>
      <c r="L138" s="156"/>
      <c r="M138" s="156"/>
      <c r="N138" s="156"/>
      <c r="O138" s="156"/>
      <c r="P138" s="156"/>
      <c r="Q138" s="156"/>
      <c r="R138" s="156"/>
      <c r="S138" s="156"/>
      <c r="T138" s="375" t="s">
        <v>14</v>
      </c>
      <c r="U138" s="375">
        <f>IFERROR(IF(OR(U137/T137-1&gt;2,U137/T137-1&lt;-0.95),"-",U137/T137-1),"-")</f>
        <v>7.5385698373064969E-5</v>
      </c>
      <c r="V138" s="376">
        <f>IFERROR(IF(OR(V137/U137-1&gt;2,V137/U137-1&lt;-0.95),"-",V137/U137-1),"-")</f>
        <v>-5.8749954210341571E-2</v>
      </c>
      <c r="W138" s="377">
        <f>IFERROR(IF(OR(W137/V137-1&gt;2,W137/V137-1&lt;-0.95),"-",W137/V137-1),"-")</f>
        <v>2.5534818253377001E-2</v>
      </c>
      <c r="X138" s="377" t="str">
        <f>IFERROR(IF(OR(X137/Q137-1&gt;2,X137/Q137-1&lt;-0.95),"-",X137/Q137-1),"-")</f>
        <v>-</v>
      </c>
      <c r="Y138" s="377" t="str">
        <f t="shared" si="86"/>
        <v>-</v>
      </c>
      <c r="Z138" s="377">
        <f t="shared" si="87"/>
        <v>1.1490808877258507E-2</v>
      </c>
      <c r="AB138" s="377" t="str">
        <f>IFERROR(IF(OR(AB137/#REF!-1&gt;2,AB137/#REF!-1&lt;-0.95),"-",AB137/#REF!-1),"-")</f>
        <v>-</v>
      </c>
      <c r="AC138" s="377" t="str">
        <f>IFERROR(IF(OR(AC137/#REF!-1&gt;2,AC137/#REF!-1&lt;-0.95),"-",AC137/#REF!-1),"-")</f>
        <v>-</v>
      </c>
      <c r="AD138" s="377" t="str">
        <f>IFERROR(IF(OR(AD137/#REF!-1&gt;2,AD137/#REF!-1&lt;-0.95),"-",AD137/#REF!-1),"-")</f>
        <v>-</v>
      </c>
      <c r="AE138" s="377" t="str">
        <f>IFERROR(IF(OR(AE137/#REF!-1&gt;2,AE137/#REF!-1&lt;-0.95),"-",AE137/#REF!-1),"-")</f>
        <v>-</v>
      </c>
      <c r="AF138" s="377">
        <f>IFERROR(IF(OR(AF137/AB137-1&gt;2,AF137/AB137-1&lt;-0.95),"-",AF137/AB137-1),"-")</f>
        <v>1.2380462332706399E-2</v>
      </c>
      <c r="AG138" s="377">
        <f>IFERROR(IF(OR(AG137/AC137-1&gt;2,AG137/AC137-1&lt;-0.95),"-",AG137/AC137-1),"-")</f>
        <v>-1.3529933163739516E-3</v>
      </c>
      <c r="AH138" s="377">
        <f>IFERROR(IF(OR(AH137/AD137-1&gt;2,AH137/AD137-1&lt;-0.95),"-",AH137/AD137-1),"-")</f>
        <v>5.7757126555253446E-3</v>
      </c>
      <c r="AI138" s="377">
        <f>IFERROR(IF(OR(AI137/AE137-1&gt;2,AI137/AE137-1&lt;-0.95),"-",AI137/AE137-1),"-")</f>
        <v>1.1490808877258507E-2</v>
      </c>
      <c r="AK138" s="377"/>
      <c r="AL138" s="377"/>
      <c r="AM138" s="377"/>
      <c r="AN138" s="377"/>
      <c r="AO138" s="377"/>
      <c r="AP138" s="377"/>
      <c r="AQ138" s="377"/>
      <c r="AR138" s="377"/>
    </row>
    <row r="139" spans="1:52" s="50" customFormat="1" ht="15" customHeight="1" x14ac:dyDescent="0.35">
      <c r="A139" s="78"/>
      <c r="B139" s="41" t="s">
        <v>178</v>
      </c>
      <c r="C139" s="41"/>
      <c r="D139" s="41"/>
      <c r="E139" s="41"/>
      <c r="F139" s="41"/>
      <c r="G139" s="41"/>
      <c r="H139" s="41"/>
      <c r="I139" s="41"/>
      <c r="J139" s="41"/>
      <c r="K139" s="41"/>
      <c r="L139" s="41"/>
      <c r="M139" s="41"/>
      <c r="N139" s="41"/>
      <c r="O139" s="41"/>
      <c r="P139" s="41"/>
      <c r="Q139" s="41"/>
      <c r="R139" s="41"/>
      <c r="S139" s="41"/>
      <c r="T139" s="364">
        <v>21696.963330683997</v>
      </c>
      <c r="U139" s="364">
        <v>21324.98362434049</v>
      </c>
      <c r="V139" s="364">
        <v>20975.918670589002</v>
      </c>
      <c r="W139" s="364">
        <v>21235.50566739</v>
      </c>
      <c r="X139" s="364">
        <f>'Operating Data'!X179</f>
        <v>21495.350923211998</v>
      </c>
      <c r="Y139" s="364">
        <f t="shared" si="86"/>
        <v>22235.782578937004</v>
      </c>
      <c r="Z139" s="364">
        <f t="shared" si="87"/>
        <v>22423.645301368</v>
      </c>
      <c r="AA139" s="364"/>
      <c r="AB139" s="364">
        <f>'Operating Data'!AB179</f>
        <v>6321.9079269859994</v>
      </c>
      <c r="AC139" s="364">
        <f>'Operating Data'!AC179</f>
        <v>11099.962911243001</v>
      </c>
      <c r="AD139" s="364">
        <f>'Operating Data'!AD179</f>
        <v>16301.177515403997</v>
      </c>
      <c r="AE139" s="364">
        <f>'Operating Data'!AE179</f>
        <v>22235.782578937004</v>
      </c>
      <c r="AF139" s="364">
        <f>'Operating Data'!AF179</f>
        <v>6328.5638261080003</v>
      </c>
      <c r="AG139" s="364">
        <f>'Operating Data'!AG179</f>
        <v>11295.401165040999</v>
      </c>
      <c r="AH139" s="364">
        <f>'Operating Data'!AH179</f>
        <v>16631.306088601999</v>
      </c>
      <c r="AI139" s="364">
        <f>'Operating Data'!AI179</f>
        <v>22423.645301368</v>
      </c>
      <c r="AJ139" s="362"/>
      <c r="AK139" s="364"/>
      <c r="AL139" s="364"/>
      <c r="AM139" s="364"/>
      <c r="AN139" s="364"/>
      <c r="AO139" s="364"/>
      <c r="AP139" s="364"/>
      <c r="AQ139" s="364"/>
      <c r="AR139" s="364"/>
      <c r="AS139" s="362"/>
      <c r="AT139" s="362"/>
      <c r="AU139" s="362"/>
      <c r="AV139" s="362"/>
      <c r="AW139" s="362"/>
      <c r="AX139" s="362"/>
      <c r="AY139" s="362"/>
      <c r="AZ139" s="78"/>
    </row>
    <row r="140" spans="1:52" s="50" customFormat="1" ht="15" customHeight="1" x14ac:dyDescent="0.35">
      <c r="B140" s="156" t="s">
        <v>166</v>
      </c>
      <c r="C140" s="156"/>
      <c r="D140" s="156"/>
      <c r="E140" s="156"/>
      <c r="F140" s="156"/>
      <c r="G140" s="156"/>
      <c r="H140" s="156"/>
      <c r="I140" s="156"/>
      <c r="J140" s="156"/>
      <c r="K140" s="156"/>
      <c r="L140" s="156"/>
      <c r="M140" s="156"/>
      <c r="N140" s="156"/>
      <c r="O140" s="156"/>
      <c r="P140" s="156"/>
      <c r="Q140" s="156"/>
      <c r="R140" s="156"/>
      <c r="S140" s="156"/>
      <c r="T140" s="375" t="s">
        <v>14</v>
      </c>
      <c r="U140" s="375">
        <f>IFERROR(IF(OR(U139/T139-1&gt;2,U139/T139-1&lt;-0.95),"-",U139/T139-1),"-")</f>
        <v>-1.7144321104947013E-2</v>
      </c>
      <c r="V140" s="376">
        <f>IFERROR(IF(OR(V139/U139-1&gt;2,V139/U139-1&lt;-0.95),"-",V139/U139-1),"-")</f>
        <v>-1.6368826344751009E-2</v>
      </c>
      <c r="W140" s="377">
        <f>IFERROR(IF(OR(W139/V139-1&gt;2,W139/V139-1&lt;-0.95),"-",W139/V139-1),"-")</f>
        <v>1.2375476892221737E-2</v>
      </c>
      <c r="X140" s="377" t="str">
        <f>IFERROR(IF(OR(X139/Q139-1&gt;2,X139/Q139-1&lt;-0.95),"-",X139/Q139-1),"-")</f>
        <v>-</v>
      </c>
      <c r="Y140" s="377" t="str">
        <f t="shared" si="86"/>
        <v>-</v>
      </c>
      <c r="Z140" s="377">
        <f t="shared" si="87"/>
        <v>8.448666997173726E-3</v>
      </c>
      <c r="AA140" s="362"/>
      <c r="AB140" s="377" t="str">
        <f>IFERROR(IF(OR(AB139/#REF!-1&gt;2,AB139/#REF!-1&lt;-0.95),"-",AB139/#REF!-1),"-")</f>
        <v>-</v>
      </c>
      <c r="AC140" s="377" t="str">
        <f>IFERROR(IF(OR(AC139/#REF!-1&gt;2,AC139/#REF!-1&lt;-0.95),"-",AC139/#REF!-1),"-")</f>
        <v>-</v>
      </c>
      <c r="AD140" s="377" t="str">
        <f>IFERROR(IF(OR(AD139/#REF!-1&gt;2,AD139/#REF!-1&lt;-0.95),"-",AD139/#REF!-1),"-")</f>
        <v>-</v>
      </c>
      <c r="AE140" s="377" t="str">
        <f>IFERROR(IF(OR(AE139/#REF!-1&gt;2,AE139/#REF!-1&lt;-0.95),"-",AE139/#REF!-1),"-")</f>
        <v>-</v>
      </c>
      <c r="AF140" s="377">
        <f>IFERROR(IF(OR(AF139/AB139-1&gt;2,AF139/AB139-1&lt;-0.95),"-",AF139/AB139-1),"-")</f>
        <v>1.0528307591430863E-3</v>
      </c>
      <c r="AG140" s="377">
        <f>IFERROR(IF(OR(AG139/AC139-1&gt;2,AG139/AC139-1&lt;-0.95),"-",AG139/AC139-1),"-")</f>
        <v>1.7607108722862641E-2</v>
      </c>
      <c r="AH140" s="377">
        <f>IFERROR(IF(OR(AH139/AD139-1&gt;2,AH139/AD139-1&lt;-0.95),"-",AH139/AD139-1),"-")</f>
        <v>2.0251823703290261E-2</v>
      </c>
      <c r="AI140" s="377">
        <f>IFERROR(IF(OR(AI139/AE139-1&gt;2,AI139/AE139-1&lt;-0.95),"-",AI139/AE139-1),"-")</f>
        <v>8.448666997173726E-3</v>
      </c>
      <c r="AJ140" s="362"/>
      <c r="AK140" s="377"/>
      <c r="AL140" s="377"/>
      <c r="AM140" s="377"/>
      <c r="AN140" s="377"/>
      <c r="AO140" s="377"/>
      <c r="AP140" s="377"/>
      <c r="AQ140" s="377"/>
      <c r="AR140" s="377"/>
      <c r="AS140" s="362"/>
      <c r="AT140" s="362"/>
      <c r="AU140" s="362"/>
      <c r="AV140" s="362"/>
      <c r="AW140" s="362"/>
      <c r="AX140" s="362"/>
      <c r="AY140" s="362"/>
      <c r="AZ140" s="78"/>
    </row>
    <row r="141" spans="1:52" s="41" customFormat="1" ht="15" customHeight="1" x14ac:dyDescent="0.35">
      <c r="B141" s="78"/>
      <c r="C141" s="78"/>
      <c r="D141" s="78"/>
      <c r="E141" s="78"/>
      <c r="F141" s="78"/>
      <c r="G141" s="78"/>
      <c r="H141" s="78"/>
      <c r="I141" s="78"/>
      <c r="J141" s="78"/>
      <c r="K141" s="78"/>
      <c r="L141" s="78"/>
      <c r="M141" s="78"/>
      <c r="N141" s="78"/>
      <c r="O141" s="78"/>
      <c r="P141" s="78"/>
      <c r="Q141" s="78"/>
      <c r="R141" s="78"/>
      <c r="S141" s="78"/>
      <c r="T141" s="362"/>
      <c r="U141" s="362"/>
      <c r="V141" s="362"/>
      <c r="W141" s="362"/>
      <c r="X141" s="362"/>
      <c r="Y141" s="362"/>
      <c r="Z141" s="362"/>
      <c r="AA141" s="231"/>
      <c r="AB141" s="362"/>
      <c r="AC141" s="362"/>
      <c r="AD141" s="362"/>
      <c r="AE141" s="362"/>
      <c r="AF141" s="362"/>
      <c r="AG141" s="362"/>
      <c r="AH141" s="362"/>
      <c r="AI141" s="362"/>
      <c r="AJ141" s="231"/>
      <c r="AK141" s="362"/>
      <c r="AL141" s="362"/>
      <c r="AM141" s="362"/>
      <c r="AN141" s="362"/>
      <c r="AO141" s="362"/>
      <c r="AP141" s="362"/>
      <c r="AQ141" s="362"/>
      <c r="AR141" s="362"/>
      <c r="AS141" s="231"/>
      <c r="AT141" s="231"/>
      <c r="AU141" s="231"/>
      <c r="AV141" s="231"/>
      <c r="AW141" s="231"/>
      <c r="AX141" s="231"/>
      <c r="AY141" s="231"/>
      <c r="AZ141"/>
    </row>
    <row r="142" spans="1:52" ht="30" customHeight="1" x14ac:dyDescent="0.35">
      <c r="B142" s="183" t="s">
        <v>114</v>
      </c>
      <c r="C142" s="183"/>
      <c r="D142" s="183"/>
      <c r="E142" s="183"/>
      <c r="F142" s="183"/>
      <c r="G142" s="183"/>
      <c r="H142" s="183"/>
      <c r="I142" s="183"/>
      <c r="J142" s="183"/>
      <c r="K142" s="183"/>
      <c r="L142" s="183"/>
      <c r="M142" s="183"/>
      <c r="N142" s="183"/>
      <c r="O142" s="183"/>
      <c r="P142" s="183"/>
      <c r="Q142" s="183"/>
      <c r="R142" s="183"/>
      <c r="S142" s="183"/>
    </row>
    <row r="143" spans="1:52" ht="15" customHeight="1" x14ac:dyDescent="0.35">
      <c r="B143" s="162" t="s">
        <v>176</v>
      </c>
      <c r="C143" s="173"/>
      <c r="D143" s="173"/>
      <c r="E143" s="173"/>
      <c r="F143" s="173"/>
      <c r="G143" s="173"/>
      <c r="H143" s="173"/>
      <c r="I143" s="173"/>
      <c r="J143" s="173"/>
      <c r="K143" s="173"/>
      <c r="L143" s="173"/>
      <c r="M143" s="173"/>
      <c r="N143" s="173"/>
      <c r="O143" s="173"/>
      <c r="P143" s="173"/>
      <c r="Q143" s="173"/>
      <c r="R143" s="173"/>
      <c r="S143" s="173"/>
      <c r="T143" s="236">
        <v>2018</v>
      </c>
      <c r="U143" s="236">
        <v>2019</v>
      </c>
      <c r="V143" s="236">
        <v>2020</v>
      </c>
      <c r="W143" s="236">
        <v>2021</v>
      </c>
      <c r="X143" s="236">
        <v>2022</v>
      </c>
      <c r="Y143" s="239">
        <v>2023</v>
      </c>
      <c r="Z143" s="238">
        <v>2024</v>
      </c>
      <c r="AB143" s="239" t="s">
        <v>3</v>
      </c>
      <c r="AC143" s="239" t="s">
        <v>4</v>
      </c>
      <c r="AD143" s="239" t="s">
        <v>5</v>
      </c>
      <c r="AE143" s="239">
        <v>2023</v>
      </c>
      <c r="AF143" s="240" t="s">
        <v>6</v>
      </c>
      <c r="AG143" s="240" t="s">
        <v>7</v>
      </c>
      <c r="AH143" s="240" t="s">
        <v>8</v>
      </c>
      <c r="AI143" s="240">
        <v>2024</v>
      </c>
      <c r="AK143" s="239" t="s">
        <v>3</v>
      </c>
      <c r="AL143" s="239" t="s">
        <v>20</v>
      </c>
      <c r="AM143" s="239" t="s">
        <v>21</v>
      </c>
      <c r="AN143" s="239" t="s">
        <v>22</v>
      </c>
      <c r="AO143" s="240" t="s">
        <v>6</v>
      </c>
      <c r="AP143" s="240" t="s">
        <v>23</v>
      </c>
      <c r="AQ143" s="240" t="s">
        <v>24</v>
      </c>
      <c r="AR143" s="240" t="s">
        <v>25</v>
      </c>
    </row>
    <row r="144" spans="1:52" ht="15" customHeight="1" x14ac:dyDescent="0.35">
      <c r="B144" s="77" t="s">
        <v>186</v>
      </c>
      <c r="C144" s="77"/>
      <c r="D144" s="77"/>
      <c r="E144" s="77"/>
      <c r="F144" s="77"/>
      <c r="G144" s="77"/>
      <c r="H144" s="77"/>
      <c r="I144" s="77"/>
      <c r="J144" s="77"/>
      <c r="K144" s="77"/>
      <c r="L144" s="77"/>
      <c r="M144" s="77"/>
      <c r="N144" s="77"/>
      <c r="O144" s="77"/>
      <c r="P144" s="77"/>
      <c r="Q144" s="77"/>
      <c r="R144" s="77"/>
      <c r="S144" s="77"/>
      <c r="T144" s="363">
        <v>192.80258695999999</v>
      </c>
      <c r="U144" s="363">
        <v>197.16757963000003</v>
      </c>
      <c r="V144" s="363">
        <v>193.32943890000004</v>
      </c>
      <c r="W144" s="363">
        <v>469.52620120999995</v>
      </c>
      <c r="X144" s="363">
        <v>430.64320598999996</v>
      </c>
      <c r="Y144" s="363">
        <f t="shared" ref="Y144:Y153" si="88">AE144</f>
        <v>439.44337407000012</v>
      </c>
      <c r="Z144" s="363">
        <f t="shared" ref="Z144:Z153" si="89">AI144</f>
        <v>449.27213695999995</v>
      </c>
      <c r="AB144" s="363">
        <v>110.64497575000001</v>
      </c>
      <c r="AC144" s="363">
        <v>220.94762423</v>
      </c>
      <c r="AD144" s="363">
        <v>331.55384254000001</v>
      </c>
      <c r="AE144" s="363">
        <v>439.44337407000012</v>
      </c>
      <c r="AF144" s="363">
        <v>112.01878474000003</v>
      </c>
      <c r="AG144" s="363">
        <v>225.73944136</v>
      </c>
      <c r="AH144" s="389">
        <v>339.92154563000008</v>
      </c>
      <c r="AI144" s="389">
        <v>449.27213695999995</v>
      </c>
      <c r="AK144" s="363">
        <f t="shared" ref="AK144:AK149" si="90">AB144</f>
        <v>110.64497575000001</v>
      </c>
      <c r="AL144" s="363">
        <f t="shared" ref="AL144:AN149" si="91">AC144-AB144</f>
        <v>110.30264847999999</v>
      </c>
      <c r="AM144" s="363">
        <f t="shared" si="91"/>
        <v>110.60621831</v>
      </c>
      <c r="AN144" s="363">
        <f t="shared" si="91"/>
        <v>107.88953153000011</v>
      </c>
      <c r="AO144" s="363">
        <f t="shared" ref="AO144:AO149" si="92">AF144</f>
        <v>112.01878474000003</v>
      </c>
      <c r="AP144" s="363">
        <f t="shared" ref="AP144:AR149" si="93">AG144-AF144</f>
        <v>113.72065661999997</v>
      </c>
      <c r="AQ144" s="363">
        <f t="shared" si="93"/>
        <v>114.18210427000008</v>
      </c>
      <c r="AR144" s="363">
        <f t="shared" si="93"/>
        <v>109.35059132999987</v>
      </c>
    </row>
    <row r="145" spans="1:52" s="48" customFormat="1" ht="15" customHeight="1" x14ac:dyDescent="0.35">
      <c r="A145" s="78"/>
      <c r="B145" s="202" t="s">
        <v>531</v>
      </c>
      <c r="C145" s="81"/>
      <c r="D145" s="81"/>
      <c r="E145" s="81"/>
      <c r="F145" s="81"/>
      <c r="G145" s="81"/>
      <c r="H145" s="81"/>
      <c r="I145" s="81"/>
      <c r="J145" s="81"/>
      <c r="K145" s="81"/>
      <c r="L145" s="81"/>
      <c r="M145" s="81"/>
      <c r="N145" s="81"/>
      <c r="O145" s="81"/>
      <c r="P145" s="81"/>
      <c r="Q145" s="81"/>
      <c r="R145" s="81"/>
      <c r="S145" s="81"/>
      <c r="T145" s="364">
        <v>189.3460364494</v>
      </c>
      <c r="U145" s="364">
        <v>190.53366329344601</v>
      </c>
      <c r="V145" s="364">
        <v>189.58844414708201</v>
      </c>
      <c r="W145" s="364">
        <v>395.60355223775395</v>
      </c>
      <c r="X145" s="364">
        <v>399.34322314000002</v>
      </c>
      <c r="Y145" s="364">
        <f t="shared" si="88"/>
        <v>402.18317510000003</v>
      </c>
      <c r="Z145" s="364">
        <f t="shared" si="89"/>
        <v>409.99652707999996</v>
      </c>
      <c r="AA145" s="362"/>
      <c r="AB145" s="364">
        <v>100.51627387000001</v>
      </c>
      <c r="AC145" s="364">
        <v>201.03254774000001</v>
      </c>
      <c r="AD145" s="364">
        <v>301.63738135</v>
      </c>
      <c r="AE145" s="364">
        <v>402.18317510000003</v>
      </c>
      <c r="AF145" s="364">
        <v>101.87611958000001</v>
      </c>
      <c r="AG145" s="364">
        <v>203.75223919000004</v>
      </c>
      <c r="AH145" s="367">
        <v>307.49739532000007</v>
      </c>
      <c r="AI145" s="367">
        <v>409.99652707999996</v>
      </c>
      <c r="AJ145" s="362"/>
      <c r="AK145" s="364">
        <f t="shared" si="90"/>
        <v>100.51627387000001</v>
      </c>
      <c r="AL145" s="364">
        <f t="shared" si="91"/>
        <v>100.51627387000001</v>
      </c>
      <c r="AM145" s="364">
        <f t="shared" si="91"/>
        <v>100.60483360999999</v>
      </c>
      <c r="AN145" s="364">
        <f t="shared" si="91"/>
        <v>100.54579375000003</v>
      </c>
      <c r="AO145" s="364">
        <f t="shared" si="92"/>
        <v>101.87611958000001</v>
      </c>
      <c r="AP145" s="364">
        <f t="shared" si="93"/>
        <v>101.87611961000003</v>
      </c>
      <c r="AQ145" s="364">
        <f t="shared" si="93"/>
        <v>103.74515613000003</v>
      </c>
      <c r="AR145" s="364">
        <f t="shared" si="93"/>
        <v>102.4991317599999</v>
      </c>
      <c r="AS145" s="362"/>
      <c r="AT145" s="362"/>
      <c r="AU145" s="362"/>
      <c r="AV145" s="362"/>
      <c r="AW145" s="362"/>
      <c r="AX145" s="362"/>
      <c r="AY145" s="362"/>
      <c r="AZ145" s="78"/>
    </row>
    <row r="146" spans="1:52" s="48" customFormat="1" ht="15" customHeight="1" x14ac:dyDescent="0.35">
      <c r="B146" s="203" t="s">
        <v>539</v>
      </c>
      <c r="C146" s="82"/>
      <c r="D146" s="82"/>
      <c r="E146" s="82"/>
      <c r="F146" s="82"/>
      <c r="G146" s="82"/>
      <c r="H146" s="82"/>
      <c r="I146" s="82"/>
      <c r="J146" s="82"/>
      <c r="K146" s="82"/>
      <c r="L146" s="82"/>
      <c r="M146" s="82"/>
      <c r="N146" s="82"/>
      <c r="O146" s="82"/>
      <c r="P146" s="82"/>
      <c r="Q146" s="82"/>
      <c r="R146" s="82"/>
      <c r="S146" s="82"/>
      <c r="T146" s="364">
        <v>3.4565501899999993</v>
      </c>
      <c r="U146" s="364">
        <v>6.6339163399999999</v>
      </c>
      <c r="V146" s="364">
        <v>3.7409947529180272</v>
      </c>
      <c r="W146" s="364">
        <v>73.922648972246009</v>
      </c>
      <c r="X146" s="364">
        <v>31.299982849999935</v>
      </c>
      <c r="Y146" s="364">
        <f t="shared" si="88"/>
        <v>37.26019897000009</v>
      </c>
      <c r="Z146" s="364">
        <f t="shared" si="89"/>
        <v>39.27560987999999</v>
      </c>
      <c r="AA146" s="362"/>
      <c r="AB146" s="364">
        <v>10.128701880000008</v>
      </c>
      <c r="AC146" s="364">
        <v>19.91507648999999</v>
      </c>
      <c r="AD146" s="364">
        <v>29.916461190000007</v>
      </c>
      <c r="AE146" s="364">
        <v>37.26019897000009</v>
      </c>
      <c r="AF146" s="364">
        <v>10.142665160000021</v>
      </c>
      <c r="AG146" s="364">
        <v>21.987202169999961</v>
      </c>
      <c r="AH146" s="367">
        <v>32.424150310000016</v>
      </c>
      <c r="AI146" s="367">
        <v>39.27560987999999</v>
      </c>
      <c r="AJ146" s="362"/>
      <c r="AK146" s="364">
        <f t="shared" si="90"/>
        <v>10.128701880000008</v>
      </c>
      <c r="AL146" s="364">
        <f t="shared" si="91"/>
        <v>9.7863746099999815</v>
      </c>
      <c r="AM146" s="364">
        <f t="shared" si="91"/>
        <v>10.001384700000017</v>
      </c>
      <c r="AN146" s="364">
        <f t="shared" si="91"/>
        <v>7.3437377800000831</v>
      </c>
      <c r="AO146" s="364">
        <f t="shared" si="92"/>
        <v>10.142665160000021</v>
      </c>
      <c r="AP146" s="364">
        <f t="shared" si="93"/>
        <v>11.844537009999939</v>
      </c>
      <c r="AQ146" s="364">
        <f t="shared" si="93"/>
        <v>10.436948140000055</v>
      </c>
      <c r="AR146" s="364">
        <f t="shared" si="93"/>
        <v>6.8514595699999745</v>
      </c>
      <c r="AS146" s="362"/>
      <c r="AT146" s="362"/>
      <c r="AU146" s="362"/>
      <c r="AV146" s="362"/>
      <c r="AW146" s="362"/>
      <c r="AX146" s="362"/>
      <c r="AY146" s="362"/>
      <c r="AZ146" s="78"/>
    </row>
    <row r="147" spans="1:52" ht="15" customHeight="1" x14ac:dyDescent="0.35">
      <c r="B147" s="81" t="s">
        <v>187</v>
      </c>
      <c r="C147" s="81"/>
      <c r="D147" s="81"/>
      <c r="E147" s="81"/>
      <c r="F147" s="81"/>
      <c r="G147" s="81"/>
      <c r="H147" s="81"/>
      <c r="I147" s="81"/>
      <c r="J147" s="81"/>
      <c r="K147" s="81"/>
      <c r="L147" s="81"/>
      <c r="M147" s="81"/>
      <c r="N147" s="81"/>
      <c r="O147" s="81"/>
      <c r="P147" s="81"/>
      <c r="Q147" s="81"/>
      <c r="R147" s="81"/>
      <c r="S147" s="81"/>
      <c r="T147" s="364">
        <v>55.451630630000004</v>
      </c>
      <c r="U147" s="364">
        <v>54.736659240000009</v>
      </c>
      <c r="V147" s="364">
        <v>58.261909109999998</v>
      </c>
      <c r="W147" s="364">
        <v>117.31194746000001</v>
      </c>
      <c r="X147" s="364">
        <v>101.45760804000001</v>
      </c>
      <c r="Y147" s="364">
        <f t="shared" si="88"/>
        <v>116.58418144999997</v>
      </c>
      <c r="Z147" s="364">
        <f t="shared" si="89"/>
        <v>126.24716183</v>
      </c>
      <c r="AB147" s="364">
        <v>26.574605140000006</v>
      </c>
      <c r="AC147" s="364">
        <v>53.052533549999993</v>
      </c>
      <c r="AD147" s="364">
        <v>80.251513329999995</v>
      </c>
      <c r="AE147" s="364">
        <v>116.58418144999997</v>
      </c>
      <c r="AF147" s="364">
        <v>27.461391090000003</v>
      </c>
      <c r="AG147" s="364">
        <v>60.493769950000008</v>
      </c>
      <c r="AH147" s="367">
        <v>88.19065341000001</v>
      </c>
      <c r="AI147" s="367">
        <v>126.24716183</v>
      </c>
      <c r="AK147" s="364">
        <f t="shared" si="90"/>
        <v>26.574605140000006</v>
      </c>
      <c r="AL147" s="364">
        <f t="shared" si="91"/>
        <v>26.477928409999986</v>
      </c>
      <c r="AM147" s="364">
        <f t="shared" si="91"/>
        <v>27.198979780000002</v>
      </c>
      <c r="AN147" s="364">
        <f t="shared" si="91"/>
        <v>36.33266811999998</v>
      </c>
      <c r="AO147" s="364">
        <f t="shared" si="92"/>
        <v>27.461391090000003</v>
      </c>
      <c r="AP147" s="364">
        <f t="shared" si="93"/>
        <v>33.032378860000009</v>
      </c>
      <c r="AQ147" s="364">
        <f t="shared" si="93"/>
        <v>27.696883460000002</v>
      </c>
      <c r="AR147" s="364">
        <f t="shared" si="93"/>
        <v>38.056508419999986</v>
      </c>
    </row>
    <row r="148" spans="1:52" ht="15" customHeight="1" x14ac:dyDescent="0.35">
      <c r="B148" s="82" t="s">
        <v>188</v>
      </c>
      <c r="C148" s="82"/>
      <c r="D148" s="82"/>
      <c r="E148" s="82"/>
      <c r="F148" s="82"/>
      <c r="G148" s="82"/>
      <c r="H148" s="82"/>
      <c r="I148" s="82"/>
      <c r="J148" s="82"/>
      <c r="K148" s="82"/>
      <c r="L148" s="82"/>
      <c r="M148" s="82"/>
      <c r="N148" s="82"/>
      <c r="O148" s="82"/>
      <c r="P148" s="82"/>
      <c r="Q148" s="82"/>
      <c r="R148" s="82"/>
      <c r="S148" s="82"/>
      <c r="T148" s="364">
        <v>-7.2106588700000005</v>
      </c>
      <c r="U148" s="364">
        <v>-12.210933509999998</v>
      </c>
      <c r="V148" s="364">
        <v>-35.10449792</v>
      </c>
      <c r="W148" s="364">
        <v>-16.664662100000005</v>
      </c>
      <c r="X148" s="364">
        <v>-28.43463919999763</v>
      </c>
      <c r="Y148" s="364">
        <f t="shared" si="88"/>
        <v>-25.899032819999995</v>
      </c>
      <c r="Z148" s="364">
        <f t="shared" si="89"/>
        <v>-26.184383439999991</v>
      </c>
      <c r="AB148" s="364">
        <v>-2.9821804199999993</v>
      </c>
      <c r="AC148" s="364">
        <v>-7.2583532600000016</v>
      </c>
      <c r="AD148" s="364">
        <v>-13.483599399999999</v>
      </c>
      <c r="AE148" s="364">
        <v>-25.899032819999995</v>
      </c>
      <c r="AF148" s="364">
        <v>-2.3127369999999994</v>
      </c>
      <c r="AG148" s="364">
        <v>-7.1262070499999979</v>
      </c>
      <c r="AH148" s="367">
        <v>-11.849760409999993</v>
      </c>
      <c r="AI148" s="367">
        <v>-26.184383439999991</v>
      </c>
      <c r="AK148" s="364">
        <f t="shared" si="90"/>
        <v>-2.9821804199999993</v>
      </c>
      <c r="AL148" s="364">
        <f t="shared" si="91"/>
        <v>-4.2761728400000028</v>
      </c>
      <c r="AM148" s="364">
        <f t="shared" si="91"/>
        <v>-6.2252461399999977</v>
      </c>
      <c r="AN148" s="364">
        <f t="shared" si="91"/>
        <v>-12.415433419999996</v>
      </c>
      <c r="AO148" s="364">
        <f t="shared" si="92"/>
        <v>-2.3127369999999994</v>
      </c>
      <c r="AP148" s="364">
        <f t="shared" si="93"/>
        <v>-4.8134700499999985</v>
      </c>
      <c r="AQ148" s="364">
        <f t="shared" si="93"/>
        <v>-4.723553359999995</v>
      </c>
      <c r="AR148" s="364">
        <f t="shared" si="93"/>
        <v>-14.334623029999998</v>
      </c>
    </row>
    <row r="149" spans="1:52" ht="15" customHeight="1" x14ac:dyDescent="0.35">
      <c r="B149" s="87" t="s">
        <v>189</v>
      </c>
      <c r="C149" s="87"/>
      <c r="D149" s="87"/>
      <c r="E149" s="87"/>
      <c r="F149" s="87"/>
      <c r="G149" s="87"/>
      <c r="H149" s="87"/>
      <c r="I149" s="87"/>
      <c r="J149" s="87"/>
      <c r="K149" s="87"/>
      <c r="L149" s="87"/>
      <c r="M149" s="87"/>
      <c r="N149" s="87"/>
      <c r="O149" s="87"/>
      <c r="P149" s="87"/>
      <c r="Q149" s="87"/>
      <c r="R149" s="87"/>
      <c r="S149" s="87"/>
      <c r="T149" s="363">
        <v>48.240971760000008</v>
      </c>
      <c r="U149" s="363">
        <v>42.525725730000005</v>
      </c>
      <c r="V149" s="363">
        <v>23.157411189999998</v>
      </c>
      <c r="W149" s="363">
        <v>100.64728536000001</v>
      </c>
      <c r="X149" s="363">
        <v>73.022968840002378</v>
      </c>
      <c r="Y149" s="363">
        <f t="shared" si="88"/>
        <v>90.685148629999986</v>
      </c>
      <c r="Z149" s="363">
        <f t="shared" si="89"/>
        <v>100.06277839000001</v>
      </c>
      <c r="AB149" s="363">
        <v>23.592424720000007</v>
      </c>
      <c r="AC149" s="363">
        <v>45.794180289999993</v>
      </c>
      <c r="AD149" s="363">
        <v>66.767913929999992</v>
      </c>
      <c r="AE149" s="363">
        <v>90.685148629999986</v>
      </c>
      <c r="AF149" s="363">
        <v>25.148654090000004</v>
      </c>
      <c r="AG149" s="363">
        <v>53.36756290000001</v>
      </c>
      <c r="AH149" s="389">
        <v>76.340893000000023</v>
      </c>
      <c r="AI149" s="389">
        <v>100.06277839000001</v>
      </c>
      <c r="AK149" s="363">
        <f t="shared" si="90"/>
        <v>23.592424720000007</v>
      </c>
      <c r="AL149" s="363">
        <f t="shared" si="91"/>
        <v>22.201755569999985</v>
      </c>
      <c r="AM149" s="363">
        <f t="shared" si="91"/>
        <v>20.973733639999999</v>
      </c>
      <c r="AN149" s="363">
        <f t="shared" si="91"/>
        <v>23.917234699999995</v>
      </c>
      <c r="AO149" s="363">
        <f t="shared" si="92"/>
        <v>25.148654090000004</v>
      </c>
      <c r="AP149" s="363">
        <f t="shared" si="93"/>
        <v>28.218908810000006</v>
      </c>
      <c r="AQ149" s="363">
        <f t="shared" si="93"/>
        <v>22.973330100000013</v>
      </c>
      <c r="AR149" s="363">
        <f t="shared" si="93"/>
        <v>23.721885389999983</v>
      </c>
    </row>
    <row r="150" spans="1:52" ht="15" customHeight="1" x14ac:dyDescent="0.35">
      <c r="B150" s="78" t="s">
        <v>190</v>
      </c>
      <c r="T150" s="369" t="s">
        <v>14</v>
      </c>
      <c r="U150" s="364">
        <v>0</v>
      </c>
      <c r="V150" s="364">
        <v>-3.6878989999999998</v>
      </c>
      <c r="W150" s="364">
        <v>0</v>
      </c>
      <c r="X150" s="364" t="s">
        <v>14</v>
      </c>
      <c r="Y150" s="364" t="str">
        <f t="shared" si="88"/>
        <v>-</v>
      </c>
      <c r="Z150" s="364" t="str">
        <f t="shared" si="89"/>
        <v>-</v>
      </c>
      <c r="AB150" s="364" t="s">
        <v>14</v>
      </c>
      <c r="AC150" s="364" t="s">
        <v>14</v>
      </c>
      <c r="AD150" s="364" t="s">
        <v>14</v>
      </c>
      <c r="AE150" s="364" t="s">
        <v>14</v>
      </c>
      <c r="AF150" s="364" t="s">
        <v>14</v>
      </c>
      <c r="AG150" s="364" t="s">
        <v>14</v>
      </c>
      <c r="AH150" s="367" t="s">
        <v>14</v>
      </c>
      <c r="AI150" s="367" t="s">
        <v>14</v>
      </c>
      <c r="AK150" s="364"/>
      <c r="AL150" s="364"/>
      <c r="AM150" s="364"/>
      <c r="AN150" s="364"/>
      <c r="AO150" s="364"/>
      <c r="AP150" s="364"/>
      <c r="AQ150" s="364"/>
      <c r="AR150" s="364"/>
    </row>
    <row r="151" spans="1:52" ht="15" customHeight="1" x14ac:dyDescent="0.35">
      <c r="B151" s="87" t="s">
        <v>191</v>
      </c>
      <c r="C151" s="87"/>
      <c r="D151" s="87"/>
      <c r="E151" s="87"/>
      <c r="F151" s="87"/>
      <c r="G151" s="87"/>
      <c r="H151" s="87"/>
      <c r="I151" s="87"/>
      <c r="J151" s="87"/>
      <c r="K151" s="87"/>
      <c r="L151" s="87"/>
      <c r="M151" s="87"/>
      <c r="N151" s="87"/>
      <c r="O151" s="87"/>
      <c r="P151" s="87"/>
      <c r="Q151" s="87"/>
      <c r="R151" s="87"/>
      <c r="S151" s="87"/>
      <c r="T151" s="363">
        <v>144.56161519999998</v>
      </c>
      <c r="U151" s="363">
        <v>154.64185390000003</v>
      </c>
      <c r="V151" s="363">
        <v>166.48412870999991</v>
      </c>
      <c r="W151" s="363">
        <v>368.87891584999994</v>
      </c>
      <c r="X151" s="363">
        <v>357.71815039999763</v>
      </c>
      <c r="Y151" s="363">
        <f t="shared" si="88"/>
        <v>348.75822543999988</v>
      </c>
      <c r="Z151" s="363">
        <f t="shared" si="89"/>
        <v>349.20935856999989</v>
      </c>
      <c r="AB151" s="363">
        <v>87.052551030000046</v>
      </c>
      <c r="AC151" s="363">
        <v>175.15344393999999</v>
      </c>
      <c r="AD151" s="363">
        <v>264.78592861000004</v>
      </c>
      <c r="AE151" s="363">
        <v>348.75822543999988</v>
      </c>
      <c r="AF151" s="363">
        <v>86.870130649999965</v>
      </c>
      <c r="AG151" s="363">
        <v>172.37187846</v>
      </c>
      <c r="AH151" s="389">
        <v>263.58065263000003</v>
      </c>
      <c r="AI151" s="389">
        <v>349.20935856999989</v>
      </c>
      <c r="AK151" s="363">
        <f>AB151</f>
        <v>87.052551030000046</v>
      </c>
      <c r="AL151" s="363">
        <f t="shared" ref="AL151:AN153" si="94">AC151-AB151</f>
        <v>88.100892909999942</v>
      </c>
      <c r="AM151" s="363">
        <f t="shared" si="94"/>
        <v>89.632484670000053</v>
      </c>
      <c r="AN151" s="363">
        <f t="shared" si="94"/>
        <v>83.972296829999834</v>
      </c>
      <c r="AO151" s="363">
        <f>AF151</f>
        <v>86.870130649999965</v>
      </c>
      <c r="AP151" s="363">
        <f t="shared" ref="AP151:AR153" si="95">AG151-AF151</f>
        <v>85.50174781000004</v>
      </c>
      <c r="AQ151" s="363">
        <f t="shared" si="95"/>
        <v>91.208774170000027</v>
      </c>
      <c r="AR151" s="363">
        <f t="shared" si="95"/>
        <v>85.628705939999861</v>
      </c>
    </row>
    <row r="152" spans="1:52" ht="15" customHeight="1" x14ac:dyDescent="0.35">
      <c r="B152" s="85" t="s">
        <v>192</v>
      </c>
      <c r="C152" s="85"/>
      <c r="D152" s="85"/>
      <c r="E152" s="85"/>
      <c r="F152" s="85"/>
      <c r="G152" s="85"/>
      <c r="H152" s="85"/>
      <c r="I152" s="85"/>
      <c r="J152" s="85"/>
      <c r="K152" s="85"/>
      <c r="L152" s="85"/>
      <c r="M152" s="85"/>
      <c r="N152" s="85"/>
      <c r="O152" s="85"/>
      <c r="P152" s="85"/>
      <c r="Q152" s="85"/>
      <c r="R152" s="85"/>
      <c r="S152" s="85"/>
      <c r="T152" s="364">
        <v>31.356791340000001</v>
      </c>
      <c r="U152" s="364">
        <v>35.710161979999988</v>
      </c>
      <c r="V152" s="364">
        <v>39.191498160000009</v>
      </c>
      <c r="W152" s="364">
        <v>129.5881512</v>
      </c>
      <c r="X152" s="364">
        <v>124.58817736000002</v>
      </c>
      <c r="Y152" s="364">
        <f t="shared" si="88"/>
        <v>135.30724429</v>
      </c>
      <c r="Z152" s="364">
        <f t="shared" si="89"/>
        <v>140.05438092000003</v>
      </c>
      <c r="AB152" s="364">
        <v>33.231589669999998</v>
      </c>
      <c r="AC152" s="364">
        <v>66.656130960000013</v>
      </c>
      <c r="AD152" s="364">
        <v>100.03879619</v>
      </c>
      <c r="AE152" s="364">
        <v>135.30724429</v>
      </c>
      <c r="AF152" s="364">
        <v>34.504699680000009</v>
      </c>
      <c r="AG152" s="364">
        <v>69.012656030000016</v>
      </c>
      <c r="AH152" s="367">
        <v>104.04657057999998</v>
      </c>
      <c r="AI152" s="367">
        <v>140.05438092000003</v>
      </c>
      <c r="AK152" s="364">
        <f>AB152</f>
        <v>33.231589669999998</v>
      </c>
      <c r="AL152" s="364">
        <f t="shared" si="94"/>
        <v>33.424541290000015</v>
      </c>
      <c r="AM152" s="364">
        <f t="shared" si="94"/>
        <v>33.382665229999986</v>
      </c>
      <c r="AN152" s="364">
        <f t="shared" si="94"/>
        <v>35.268448100000001</v>
      </c>
      <c r="AO152" s="364">
        <f>AF152</f>
        <v>34.504699680000009</v>
      </c>
      <c r="AP152" s="364">
        <f t="shared" si="95"/>
        <v>34.507956350000008</v>
      </c>
      <c r="AQ152" s="364">
        <f t="shared" si="95"/>
        <v>35.033914549999963</v>
      </c>
      <c r="AR152" s="364">
        <f t="shared" si="95"/>
        <v>36.007810340000049</v>
      </c>
    </row>
    <row r="153" spans="1:52" ht="15" customHeight="1" x14ac:dyDescent="0.35">
      <c r="B153" s="87" t="s">
        <v>193</v>
      </c>
      <c r="C153" s="87"/>
      <c r="D153" s="87"/>
      <c r="E153" s="87"/>
      <c r="F153" s="87"/>
      <c r="G153" s="87"/>
      <c r="H153" s="87"/>
      <c r="I153" s="87"/>
      <c r="J153" s="87"/>
      <c r="K153" s="87"/>
      <c r="L153" s="87"/>
      <c r="M153" s="87"/>
      <c r="N153" s="87"/>
      <c r="O153" s="87"/>
      <c r="P153" s="87"/>
      <c r="Q153" s="87"/>
      <c r="R153" s="87"/>
      <c r="S153" s="87"/>
      <c r="T153" s="363">
        <v>113.20482385999996</v>
      </c>
      <c r="U153" s="363">
        <v>118.93169192000002</v>
      </c>
      <c r="V153" s="363">
        <v>127.29263055</v>
      </c>
      <c r="W153" s="363">
        <v>239.29076465000009</v>
      </c>
      <c r="X153" s="363">
        <v>233.12997303999757</v>
      </c>
      <c r="Y153" s="363">
        <f t="shared" si="88"/>
        <v>213.45098114999993</v>
      </c>
      <c r="Z153" s="363">
        <f t="shared" si="89"/>
        <v>209.15497764999995</v>
      </c>
      <c r="AB153" s="363">
        <v>53.820961360000062</v>
      </c>
      <c r="AC153" s="363">
        <v>108.49731297999999</v>
      </c>
      <c r="AD153" s="363">
        <v>164.7471324200001</v>
      </c>
      <c r="AE153" s="363">
        <v>213.45098114999993</v>
      </c>
      <c r="AF153" s="363">
        <v>52.365430970000013</v>
      </c>
      <c r="AG153" s="363">
        <v>103.35922242999992</v>
      </c>
      <c r="AH153" s="389">
        <v>159.53408205000008</v>
      </c>
      <c r="AI153" s="389">
        <v>209.15497764999995</v>
      </c>
      <c r="AK153" s="363">
        <f>AB153</f>
        <v>53.820961360000062</v>
      </c>
      <c r="AL153" s="363">
        <f t="shared" si="94"/>
        <v>54.676351619999927</v>
      </c>
      <c r="AM153" s="363">
        <f t="shared" si="94"/>
        <v>56.24981944000011</v>
      </c>
      <c r="AN153" s="363">
        <f t="shared" si="94"/>
        <v>48.703848729999834</v>
      </c>
      <c r="AO153" s="363">
        <f>AF153</f>
        <v>52.365430970000013</v>
      </c>
      <c r="AP153" s="363">
        <f t="shared" si="95"/>
        <v>50.993791459999905</v>
      </c>
      <c r="AQ153" s="363">
        <f t="shared" si="95"/>
        <v>56.174859620000163</v>
      </c>
      <c r="AR153" s="363">
        <f t="shared" si="95"/>
        <v>49.620895599999869</v>
      </c>
    </row>
    <row r="154" spans="1:52" s="48" customFormat="1" ht="15" customHeight="1" x14ac:dyDescent="0.35">
      <c r="B154" s="88"/>
      <c r="C154" s="88"/>
      <c r="D154" s="88"/>
      <c r="E154" s="88"/>
      <c r="F154" s="88"/>
      <c r="G154" s="88"/>
      <c r="H154" s="88"/>
      <c r="I154" s="88"/>
      <c r="J154" s="88"/>
      <c r="K154" s="88"/>
      <c r="L154" s="88"/>
      <c r="M154" s="88"/>
      <c r="N154" s="88"/>
      <c r="O154" s="88"/>
      <c r="P154" s="88"/>
      <c r="Q154" s="88"/>
      <c r="R154" s="88"/>
      <c r="S154" s="88"/>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78"/>
    </row>
    <row r="155" spans="1:52" s="48" customFormat="1" ht="15" customHeight="1" x14ac:dyDescent="0.35">
      <c r="B155" s="172" t="s">
        <v>156</v>
      </c>
      <c r="C155" s="172"/>
      <c r="D155" s="172"/>
      <c r="E155" s="172"/>
      <c r="F155" s="172"/>
      <c r="G155" s="172"/>
      <c r="H155" s="172"/>
      <c r="I155" s="172"/>
      <c r="J155" s="172"/>
      <c r="K155" s="172"/>
      <c r="L155" s="172"/>
      <c r="M155" s="172"/>
      <c r="N155" s="172"/>
      <c r="O155" s="172"/>
      <c r="P155" s="172"/>
      <c r="Q155" s="172"/>
      <c r="R155" s="172"/>
      <c r="S155" s="172"/>
      <c r="T155" s="236">
        <v>2018</v>
      </c>
      <c r="U155" s="236">
        <v>2019</v>
      </c>
      <c r="V155" s="236">
        <v>2020</v>
      </c>
      <c r="W155" s="236">
        <v>2021</v>
      </c>
      <c r="X155" s="236">
        <v>2022</v>
      </c>
      <c r="Y155" s="239">
        <v>2023</v>
      </c>
      <c r="Z155" s="238">
        <v>2024</v>
      </c>
      <c r="AA155" s="362"/>
      <c r="AB155" s="239" t="s">
        <v>3</v>
      </c>
      <c r="AC155" s="239" t="s">
        <v>4</v>
      </c>
      <c r="AD155" s="239" t="s">
        <v>5</v>
      </c>
      <c r="AE155" s="239">
        <v>2023</v>
      </c>
      <c r="AF155" s="240" t="s">
        <v>6</v>
      </c>
      <c r="AG155" s="240" t="s">
        <v>7</v>
      </c>
      <c r="AH155" s="240" t="s">
        <v>8</v>
      </c>
      <c r="AI155" s="240">
        <v>2024</v>
      </c>
      <c r="AJ155" s="362"/>
      <c r="AK155" s="239" t="s">
        <v>3</v>
      </c>
      <c r="AL155" s="239" t="s">
        <v>20</v>
      </c>
      <c r="AM155" s="239" t="s">
        <v>21</v>
      </c>
      <c r="AN155" s="239" t="s">
        <v>22</v>
      </c>
      <c r="AO155" s="240" t="s">
        <v>6</v>
      </c>
      <c r="AP155" s="240" t="s">
        <v>23</v>
      </c>
      <c r="AQ155" s="240" t="s">
        <v>24</v>
      </c>
      <c r="AR155" s="240" t="s">
        <v>25</v>
      </c>
      <c r="AS155" s="362"/>
      <c r="AT155" s="362"/>
      <c r="AU155" s="362"/>
      <c r="AV155" s="362"/>
      <c r="AW155" s="362"/>
      <c r="AX155" s="362"/>
      <c r="AY155" s="362"/>
      <c r="AZ155" s="78"/>
    </row>
    <row r="156" spans="1:52" s="48" customFormat="1" ht="15" customHeight="1" x14ac:dyDescent="0.35">
      <c r="B156" s="50" t="s">
        <v>157</v>
      </c>
      <c r="C156" s="50"/>
      <c r="D156" s="50"/>
      <c r="E156" s="50"/>
      <c r="F156" s="50"/>
      <c r="G156" s="50"/>
      <c r="H156" s="50"/>
      <c r="I156" s="50"/>
      <c r="J156" s="50"/>
      <c r="K156" s="50"/>
      <c r="L156" s="50"/>
      <c r="M156" s="50"/>
      <c r="N156" s="50"/>
      <c r="O156" s="50"/>
      <c r="P156" s="50"/>
      <c r="Q156" s="50"/>
      <c r="R156" s="50"/>
      <c r="S156" s="50"/>
      <c r="T156" s="363">
        <v>950</v>
      </c>
      <c r="U156" s="363">
        <v>950</v>
      </c>
      <c r="V156" s="363">
        <v>1706</v>
      </c>
      <c r="W156" s="363">
        <v>1890.6</v>
      </c>
      <c r="X156" s="363">
        <f>'Operating Data'!X112</f>
        <v>1890.6</v>
      </c>
      <c r="Y156" s="363">
        <f>AE156</f>
        <v>1867.431</v>
      </c>
      <c r="Z156" s="363">
        <f>AI156</f>
        <v>1912.7911664811611</v>
      </c>
      <c r="AA156" s="362"/>
      <c r="AB156" s="363">
        <f>'Operating Data'!AB112</f>
        <v>1867.4</v>
      </c>
      <c r="AC156" s="363">
        <f>'Operating Data'!AC112</f>
        <v>1867.4</v>
      </c>
      <c r="AD156" s="363">
        <f>'Operating Data'!AD112</f>
        <v>1867.4</v>
      </c>
      <c r="AE156" s="363">
        <f>'Operating Data'!AE112</f>
        <v>1867.431</v>
      </c>
      <c r="AF156" s="363">
        <f>'Operating Data'!AF112</f>
        <v>1894.2</v>
      </c>
      <c r="AG156" s="363">
        <f>'Operating Data'!AG112</f>
        <v>1894.2</v>
      </c>
      <c r="AH156" s="363">
        <f>'Operating Data'!AH112</f>
        <v>1894.2</v>
      </c>
      <c r="AI156" s="363">
        <f>'Operating Data'!AI112</f>
        <v>1912.7911664811611</v>
      </c>
      <c r="AJ156" s="362"/>
      <c r="AK156" s="363"/>
      <c r="AL156" s="363"/>
      <c r="AM156" s="363"/>
      <c r="AN156" s="363"/>
      <c r="AO156" s="363"/>
      <c r="AP156" s="363"/>
      <c r="AQ156" s="363"/>
      <c r="AR156" s="363"/>
      <c r="AS156" s="362"/>
      <c r="AT156" s="362"/>
      <c r="AU156" s="362"/>
      <c r="AV156" s="362"/>
      <c r="AW156" s="362"/>
      <c r="AX156" s="362"/>
      <c r="AY156" s="362"/>
      <c r="AZ156" s="78"/>
    </row>
    <row r="157" spans="1:52" s="41" customFormat="1" ht="15" customHeight="1" x14ac:dyDescent="0.35">
      <c r="A157" s="48"/>
      <c r="T157" s="386"/>
      <c r="U157" s="386"/>
      <c r="V157" s="386"/>
      <c r="W157" s="386"/>
      <c r="X157" s="386"/>
      <c r="Y157" s="386"/>
      <c r="Z157" s="386"/>
      <c r="AA157" s="231"/>
      <c r="AB157" s="386"/>
      <c r="AC157" s="386"/>
      <c r="AD157" s="386"/>
      <c r="AE157" s="386"/>
      <c r="AF157" s="386"/>
      <c r="AG157" s="386"/>
      <c r="AH157" s="386"/>
      <c r="AI157" s="386"/>
      <c r="AJ157" s="231"/>
      <c r="AK157" s="386"/>
      <c r="AL157" s="386"/>
      <c r="AM157" s="386"/>
      <c r="AN157" s="386"/>
      <c r="AO157" s="386"/>
      <c r="AP157" s="386"/>
      <c r="AQ157" s="386"/>
      <c r="AR157" s="386"/>
      <c r="AS157" s="231"/>
      <c r="AT157" s="231"/>
      <c r="AU157" s="231"/>
      <c r="AV157" s="231"/>
      <c r="AW157" s="231"/>
      <c r="AX157" s="231"/>
      <c r="AY157" s="231"/>
      <c r="AZ157"/>
    </row>
    <row r="158" spans="1:52" s="151" customFormat="1" ht="15" customHeight="1" x14ac:dyDescent="0.35">
      <c r="B158" s="50" t="s">
        <v>160</v>
      </c>
      <c r="C158" s="50"/>
      <c r="D158" s="50"/>
      <c r="E158" s="50"/>
      <c r="F158" s="50"/>
      <c r="G158" s="50"/>
      <c r="H158" s="50"/>
      <c r="I158" s="50"/>
      <c r="J158" s="50"/>
      <c r="K158" s="50"/>
      <c r="L158" s="50"/>
      <c r="M158" s="50"/>
      <c r="N158" s="50"/>
      <c r="O158" s="50"/>
      <c r="P158" s="50"/>
      <c r="Q158" s="50"/>
      <c r="R158" s="50"/>
      <c r="S158" s="50"/>
      <c r="T158" s="386"/>
      <c r="U158" s="386"/>
      <c r="V158" s="386"/>
      <c r="W158" s="386"/>
      <c r="X158" s="386"/>
      <c r="Y158" s="386"/>
      <c r="Z158" s="386"/>
      <c r="AA158" s="390"/>
      <c r="AB158" s="386"/>
      <c r="AC158" s="386"/>
      <c r="AD158" s="386"/>
      <c r="AE158" s="386"/>
      <c r="AF158" s="386"/>
      <c r="AG158" s="386"/>
      <c r="AH158" s="386"/>
      <c r="AI158" s="386"/>
      <c r="AJ158" s="390"/>
      <c r="AK158" s="386"/>
      <c r="AL158" s="386"/>
      <c r="AM158" s="386"/>
      <c r="AN158" s="386"/>
      <c r="AO158" s="386"/>
      <c r="AP158" s="386"/>
      <c r="AQ158" s="386"/>
      <c r="AR158" s="386"/>
      <c r="AS158" s="390"/>
      <c r="AT158" s="390"/>
      <c r="AU158" s="390"/>
      <c r="AV158" s="390"/>
      <c r="AW158" s="390"/>
      <c r="AX158" s="390"/>
      <c r="AY158" s="390"/>
      <c r="AZ158" s="158"/>
    </row>
    <row r="159" spans="1:52" s="41" customFormat="1" ht="15" customHeight="1" x14ac:dyDescent="0.35">
      <c r="B159" s="18" t="s">
        <v>161</v>
      </c>
      <c r="C159" s="18"/>
      <c r="D159" s="18"/>
      <c r="E159" s="18"/>
      <c r="F159" s="18"/>
      <c r="G159" s="18"/>
      <c r="H159" s="18"/>
      <c r="I159" s="18"/>
      <c r="J159" s="18"/>
      <c r="K159" s="18"/>
      <c r="L159" s="18"/>
      <c r="M159" s="18"/>
      <c r="N159" s="18"/>
      <c r="O159" s="18"/>
      <c r="P159" s="18"/>
      <c r="Q159" s="18"/>
      <c r="R159" s="18"/>
      <c r="S159" s="18"/>
      <c r="T159" s="364">
        <v>20708.8619119</v>
      </c>
      <c r="U159" s="364">
        <v>20766.2411565</v>
      </c>
      <c r="V159" s="364">
        <v>52491.503800000006</v>
      </c>
      <c r="W159" s="364">
        <v>52493.235000000001</v>
      </c>
      <c r="X159" s="364">
        <f>'Operating Data'!X125</f>
        <v>52644.083999999988</v>
      </c>
      <c r="Y159" s="364">
        <f t="shared" ref="Y159:Y168" si="96">AE159</f>
        <v>52847.952899999997</v>
      </c>
      <c r="Z159" s="364">
        <f>AI159</f>
        <v>53067.042863000002</v>
      </c>
      <c r="AA159" s="364"/>
      <c r="AB159" s="364">
        <f>'Operating Data'!AB125</f>
        <v>52683.419000000002</v>
      </c>
      <c r="AC159" s="364">
        <f>'Operating Data'!AC125</f>
        <v>52728.525999999991</v>
      </c>
      <c r="AD159" s="364">
        <f>'Operating Data'!AD125</f>
        <v>52759.008999999991</v>
      </c>
      <c r="AE159" s="364">
        <f>'Operating Data'!AE125</f>
        <v>52847.952899999997</v>
      </c>
      <c r="AF159" s="364">
        <f>'Operating Data'!AF125</f>
        <v>52902.809899999993</v>
      </c>
      <c r="AG159" s="364">
        <f>'Operating Data'!AG125</f>
        <v>52953.496000000006</v>
      </c>
      <c r="AH159" s="364">
        <f>'Operating Data'!AH125</f>
        <v>53000.874843999998</v>
      </c>
      <c r="AI159" s="364">
        <f>'Operating Data'!AI125</f>
        <v>53067.042863000002</v>
      </c>
      <c r="AJ159" s="231"/>
      <c r="AK159" s="364"/>
      <c r="AL159" s="364"/>
      <c r="AM159" s="364"/>
      <c r="AN159" s="364"/>
      <c r="AO159" s="364"/>
      <c r="AP159" s="364"/>
      <c r="AQ159" s="364"/>
      <c r="AR159" s="364"/>
      <c r="AS159" s="231"/>
      <c r="AT159" s="231"/>
      <c r="AU159" s="231"/>
      <c r="AV159" s="231"/>
      <c r="AW159" s="231"/>
      <c r="AX159" s="231"/>
      <c r="AY159" s="231"/>
      <c r="AZ159"/>
    </row>
    <row r="160" spans="1:52" ht="15" customHeight="1" x14ac:dyDescent="0.35">
      <c r="A160" s="41"/>
      <c r="B160" s="18" t="s">
        <v>163</v>
      </c>
      <c r="C160" s="18"/>
      <c r="D160" s="18"/>
      <c r="E160" s="18"/>
      <c r="F160" s="18"/>
      <c r="G160" s="18"/>
      <c r="H160" s="18"/>
      <c r="I160" s="18"/>
      <c r="J160" s="18"/>
      <c r="K160" s="18"/>
      <c r="L160" s="18"/>
      <c r="M160" s="18"/>
      <c r="N160" s="18"/>
      <c r="O160" s="18"/>
      <c r="P160" s="18"/>
      <c r="Q160" s="18"/>
      <c r="R160" s="18"/>
      <c r="S160" s="18"/>
      <c r="T160" s="364">
        <v>6.8810000000000002</v>
      </c>
      <c r="U160" s="364">
        <v>6.8810000000000002</v>
      </c>
      <c r="V160" s="364">
        <v>18.571999999999999</v>
      </c>
      <c r="W160" s="364">
        <v>18.701000000000001</v>
      </c>
      <c r="X160" s="364">
        <f>'Operating Data'!X132</f>
        <v>18.725999999999999</v>
      </c>
      <c r="Y160" s="364">
        <f t="shared" si="96"/>
        <v>18.93</v>
      </c>
      <c r="Z160" s="364">
        <f>AI160</f>
        <v>18.652999999999999</v>
      </c>
      <c r="AA160" s="364"/>
      <c r="AB160" s="364">
        <f>'Operating Data'!AB132</f>
        <v>18.739999999999998</v>
      </c>
      <c r="AC160" s="364">
        <f>'Operating Data'!AC132</f>
        <v>18.745999999999999</v>
      </c>
      <c r="AD160" s="364">
        <f>'Operating Data'!AD132</f>
        <v>18.745999999999999</v>
      </c>
      <c r="AE160" s="364">
        <f>'Operating Data'!AE132</f>
        <v>18.93</v>
      </c>
      <c r="AF160" s="364">
        <f>'Operating Data'!AF132</f>
        <v>18.771000000000001</v>
      </c>
      <c r="AG160" s="364">
        <f>'Operating Data'!AG132</f>
        <v>18.713000000000001</v>
      </c>
      <c r="AH160" s="364">
        <f>'Operating Data'!AH132</f>
        <v>18.635000000000002</v>
      </c>
      <c r="AI160" s="364">
        <f>'Operating Data'!AI132</f>
        <v>18.652999999999999</v>
      </c>
      <c r="AK160" s="364"/>
      <c r="AL160" s="364"/>
      <c r="AM160" s="364"/>
      <c r="AN160" s="364"/>
      <c r="AO160" s="364"/>
      <c r="AP160" s="364"/>
      <c r="AQ160" s="364"/>
      <c r="AR160" s="364"/>
    </row>
    <row r="161" spans="1:44" ht="15" customHeight="1" x14ac:dyDescent="0.35">
      <c r="A161" s="41"/>
      <c r="B161" s="18" t="s">
        <v>164</v>
      </c>
      <c r="C161" s="18"/>
      <c r="D161" s="18"/>
      <c r="E161" s="18"/>
      <c r="F161" s="18"/>
      <c r="G161" s="18"/>
      <c r="H161" s="18"/>
      <c r="I161" s="18"/>
      <c r="J161" s="18"/>
      <c r="K161" s="18"/>
      <c r="L161" s="18"/>
      <c r="M161" s="18"/>
      <c r="N161" s="18"/>
      <c r="O161" s="18"/>
      <c r="P161" s="18"/>
      <c r="Q161" s="18"/>
      <c r="R161" s="18"/>
      <c r="S161" s="18"/>
      <c r="T161" s="364">
        <v>644.31700000000001</v>
      </c>
      <c r="U161" s="364">
        <v>666.08399999999995</v>
      </c>
      <c r="V161" s="364">
        <v>1368.8430000000001</v>
      </c>
      <c r="W161" s="364">
        <v>1372.72</v>
      </c>
      <c r="X161" s="364">
        <f>'Operating Data'!X137</f>
        <v>1373.145</v>
      </c>
      <c r="Y161" s="364">
        <f t="shared" si="96"/>
        <v>1379.7860000000001</v>
      </c>
      <c r="Z161" s="364">
        <f>AI161</f>
        <v>1389.9659999999999</v>
      </c>
      <c r="AA161" s="364"/>
      <c r="AB161" s="364">
        <f>'Operating Data'!AB137</f>
        <v>1376.1379999999999</v>
      </c>
      <c r="AC161" s="364">
        <f>'Operating Data'!AC137</f>
        <v>1378.0640000000001</v>
      </c>
      <c r="AD161" s="364">
        <f>'Operating Data'!AD137</f>
        <v>1380.087</v>
      </c>
      <c r="AE161" s="364">
        <f>'Operating Data'!AE137</f>
        <v>1379.7860000000001</v>
      </c>
      <c r="AF161" s="364">
        <f>'Operating Data'!AF137</f>
        <v>1374.991</v>
      </c>
      <c r="AG161" s="364">
        <f>'Operating Data'!AG137</f>
        <v>1386.0540000000001</v>
      </c>
      <c r="AH161" s="364">
        <f>'Operating Data'!AH137</f>
        <v>1387.9059999999999</v>
      </c>
      <c r="AI161" s="364">
        <f>'Operating Data'!AI137</f>
        <v>1389.9659999999999</v>
      </c>
      <c r="AK161" s="364"/>
      <c r="AL161" s="364"/>
      <c r="AM161" s="364"/>
      <c r="AN161" s="364"/>
      <c r="AO161" s="364"/>
      <c r="AP161" s="364"/>
      <c r="AQ161" s="364"/>
      <c r="AR161" s="364"/>
    </row>
    <row r="162" spans="1:44" ht="15" customHeight="1" x14ac:dyDescent="0.35">
      <c r="B162" s="21"/>
      <c r="C162" s="21"/>
      <c r="D162" s="21"/>
      <c r="E162" s="21"/>
      <c r="F162" s="21"/>
      <c r="G162" s="21"/>
      <c r="H162" s="21"/>
      <c r="I162" s="21"/>
      <c r="J162" s="21"/>
      <c r="K162" s="21"/>
      <c r="L162" s="21"/>
      <c r="M162" s="21"/>
      <c r="N162" s="21"/>
      <c r="O162" s="21"/>
      <c r="P162" s="21"/>
      <c r="Q162" s="21"/>
      <c r="R162" s="21"/>
      <c r="S162" s="21"/>
      <c r="T162" s="387"/>
      <c r="U162" s="387"/>
      <c r="V162" s="387"/>
      <c r="W162" s="387"/>
      <c r="X162" s="387"/>
      <c r="Y162" s="387"/>
      <c r="Z162" s="387"/>
      <c r="AB162" s="387"/>
      <c r="AC162" s="387"/>
      <c r="AD162" s="387"/>
      <c r="AE162" s="387"/>
      <c r="AF162" s="387"/>
      <c r="AG162" s="387"/>
      <c r="AH162" s="387"/>
      <c r="AI162" s="387"/>
      <c r="AK162" s="387"/>
      <c r="AL162" s="364"/>
      <c r="AM162" s="364"/>
      <c r="AN162" s="364"/>
      <c r="AO162" s="364"/>
      <c r="AP162" s="364"/>
      <c r="AQ162" s="364"/>
      <c r="AR162" s="364"/>
    </row>
    <row r="163" spans="1:44" ht="15" customHeight="1" x14ac:dyDescent="0.35">
      <c r="B163" s="48" t="s">
        <v>165</v>
      </c>
      <c r="C163" s="48"/>
      <c r="D163" s="48"/>
      <c r="E163" s="48"/>
      <c r="F163" s="48"/>
      <c r="G163" s="48"/>
      <c r="H163" s="48"/>
      <c r="I163" s="48"/>
      <c r="J163" s="48"/>
      <c r="K163" s="48"/>
      <c r="L163" s="48"/>
      <c r="M163" s="48"/>
      <c r="N163" s="48"/>
      <c r="O163" s="48"/>
      <c r="P163" s="48"/>
      <c r="Q163" s="48"/>
      <c r="R163" s="48"/>
      <c r="S163" s="48"/>
      <c r="T163" s="363">
        <v>666.40299999999991</v>
      </c>
      <c r="U163" s="363">
        <v>668.49400000000003</v>
      </c>
      <c r="V163" s="363">
        <v>1370.902</v>
      </c>
      <c r="W163" s="363">
        <v>1376.4780000000001</v>
      </c>
      <c r="X163" s="363">
        <f>'Operating Data'!X145</f>
        <v>1383.123</v>
      </c>
      <c r="Y163" s="363">
        <f t="shared" si="96"/>
        <v>1390.5250000000001</v>
      </c>
      <c r="Z163" s="363">
        <f t="shared" ref="Z163:Z168" si="97">AI163</f>
        <v>1398.663</v>
      </c>
      <c r="AA163" s="363"/>
      <c r="AB163" s="363">
        <f>'Operating Data'!AB145</f>
        <v>1384.337</v>
      </c>
      <c r="AC163" s="363">
        <f>'Operating Data'!AC145</f>
        <v>1386.2739999999999</v>
      </c>
      <c r="AD163" s="363">
        <f>'Operating Data'!AD145</f>
        <v>1388.2739999999999</v>
      </c>
      <c r="AE163" s="363">
        <f>'Operating Data'!AE145</f>
        <v>1390.5250000000001</v>
      </c>
      <c r="AF163" s="363">
        <f>'Operating Data'!AF145</f>
        <v>1391.933</v>
      </c>
      <c r="AG163" s="363">
        <f>'Operating Data'!AG145</f>
        <v>1394.19</v>
      </c>
      <c r="AH163" s="363">
        <f>'Operating Data'!AH145</f>
        <v>1396.2629999999999</v>
      </c>
      <c r="AI163" s="363">
        <f>'Operating Data'!AI145</f>
        <v>1398.663</v>
      </c>
      <c r="AK163" s="363"/>
      <c r="AL163" s="363"/>
      <c r="AM163" s="363"/>
      <c r="AN163" s="363"/>
      <c r="AO163" s="363"/>
      <c r="AP163" s="363"/>
      <c r="AQ163" s="363"/>
      <c r="AR163" s="363"/>
    </row>
    <row r="164" spans="1:44" ht="15" customHeight="1" x14ac:dyDescent="0.35">
      <c r="B164" s="156" t="s">
        <v>166</v>
      </c>
      <c r="C164" s="156"/>
      <c r="D164" s="156"/>
      <c r="E164" s="156"/>
      <c r="F164" s="156"/>
      <c r="G164" s="156"/>
      <c r="H164" s="156"/>
      <c r="I164" s="156"/>
      <c r="J164" s="156"/>
      <c r="K164" s="156"/>
      <c r="L164" s="156"/>
      <c r="M164" s="156"/>
      <c r="N164" s="156"/>
      <c r="O164" s="156"/>
      <c r="P164" s="156"/>
      <c r="Q164" s="156"/>
      <c r="R164" s="156"/>
      <c r="S164" s="156"/>
      <c r="T164" s="375" t="s">
        <v>14</v>
      </c>
      <c r="U164" s="375">
        <f>IFERROR(IF(OR(U163/T163-1&gt;2,U163/T163-1&lt;-0.95),"-",U163/T163-1),"-")</f>
        <v>3.1377409765565023E-3</v>
      </c>
      <c r="V164" s="376">
        <f>IFERROR(IF(OR(V163/U163-1&gt;2,V163/U163-1&lt;-0.95),"-",V163/U163-1),"-")</f>
        <v>1.0507319437422025</v>
      </c>
      <c r="W164" s="377">
        <f>IFERROR(IF(OR(W163/V163-1&gt;2,W163/V163-1&lt;-0.95),"-",W163/V163-1),"-")</f>
        <v>4.0673950435552442E-3</v>
      </c>
      <c r="X164" s="377" t="str">
        <f>IFERROR(IF(OR(X163/Q163-1&gt;2,X163/Q163-1&lt;-0.95),"-",X163/Q163-1),"-")</f>
        <v>-</v>
      </c>
      <c r="Y164" s="377" t="str">
        <f t="shared" si="96"/>
        <v>-</v>
      </c>
      <c r="Z164" s="377">
        <f t="shared" si="97"/>
        <v>5.8524657952931936E-3</v>
      </c>
      <c r="AB164" s="377" t="str">
        <f>IFERROR(IF(OR(AB163/#REF!-1&gt;2,AB163/#REF!-1&lt;-0.95),"-",AB163/#REF!-1),"-")</f>
        <v>-</v>
      </c>
      <c r="AC164" s="377" t="str">
        <f>IFERROR(IF(OR(AC163/#REF!-1&gt;2,AC163/#REF!-1&lt;-0.95),"-",AC163/#REF!-1),"-")</f>
        <v>-</v>
      </c>
      <c r="AD164" s="377" t="str">
        <f>IFERROR(IF(OR(AD163/#REF!-1&gt;2,AD163/#REF!-1&lt;-0.95),"-",AD163/#REF!-1),"-")</f>
        <v>-</v>
      </c>
      <c r="AE164" s="377" t="str">
        <f>IFERROR(IF(OR(AE163/#REF!-1&gt;2,AE163/#REF!-1&lt;-0.95),"-",AE163/#REF!-1),"-")</f>
        <v>-</v>
      </c>
      <c r="AF164" s="377">
        <f>IFERROR(IF(OR(AF163/AB163-1&gt;2,AF163/AB163-1&lt;-0.95),"-",AF163/AB163-1),"-")</f>
        <v>5.4871032125847208E-3</v>
      </c>
      <c r="AG164" s="377">
        <f>IFERROR(IF(OR(AG163/AC163-1&gt;2,AG163/AC163-1&lt;-0.95),"-",AG163/AC163-1),"-")</f>
        <v>5.7102708411180814E-3</v>
      </c>
      <c r="AH164" s="377">
        <f>IFERROR(IF(OR(AH163/AD163-1&gt;2,AH163/AD163-1&lt;-0.95),"-",AH163/AD163-1),"-")</f>
        <v>5.7546276887703307E-3</v>
      </c>
      <c r="AI164" s="377">
        <f>IFERROR(IF(OR(AI163/AE163-1&gt;2,AI163/AE163-1&lt;-0.95),"-",AI163/AE163-1),"-")</f>
        <v>5.8524657952931936E-3</v>
      </c>
      <c r="AK164" s="375"/>
      <c r="AL164" s="375"/>
      <c r="AM164" s="375"/>
      <c r="AN164" s="375"/>
      <c r="AO164" s="375"/>
      <c r="AP164" s="375"/>
      <c r="AQ164" s="375"/>
      <c r="AR164" s="375"/>
    </row>
    <row r="165" spans="1:44" ht="15" customHeight="1" x14ac:dyDescent="0.35">
      <c r="B165" s="43" t="s">
        <v>180</v>
      </c>
      <c r="C165" s="43"/>
      <c r="D165" s="43"/>
      <c r="E165" s="43"/>
      <c r="F165" s="43"/>
      <c r="G165" s="43"/>
      <c r="H165" s="43"/>
      <c r="I165" s="43"/>
      <c r="J165" s="43"/>
      <c r="K165" s="43"/>
      <c r="L165" s="43"/>
      <c r="M165" s="43"/>
      <c r="N165" s="43"/>
      <c r="O165" s="43"/>
      <c r="P165" s="43"/>
      <c r="Q165" s="43"/>
      <c r="R165" s="43"/>
      <c r="S165" s="43"/>
      <c r="T165" s="364">
        <v>1.151</v>
      </c>
      <c r="U165" s="364">
        <v>1.155</v>
      </c>
      <c r="V165" s="364">
        <v>2.5270000000000001</v>
      </c>
      <c r="W165" s="364">
        <v>2.58</v>
      </c>
      <c r="X165" s="364">
        <f>'Operating Data'!X146</f>
        <v>2.605</v>
      </c>
      <c r="Y165" s="364">
        <f t="shared" si="96"/>
        <v>2.601</v>
      </c>
      <c r="Z165" s="364">
        <f t="shared" si="97"/>
        <v>2.6420000000000003</v>
      </c>
      <c r="AA165" s="364"/>
      <c r="AB165" s="364">
        <f>'Operating Data'!AB146</f>
        <v>2.585</v>
      </c>
      <c r="AC165" s="364">
        <f>'Operating Data'!AC146</f>
        <v>2.589</v>
      </c>
      <c r="AD165" s="364">
        <f>'Operating Data'!AD146</f>
        <v>2.5960000000000001</v>
      </c>
      <c r="AE165" s="364">
        <f>'Operating Data'!AE146</f>
        <v>2.601</v>
      </c>
      <c r="AF165" s="364">
        <f>'Operating Data'!AF146</f>
        <v>2.6110000000000002</v>
      </c>
      <c r="AG165" s="364">
        <f>'Operating Data'!AG146</f>
        <v>2.6180000000000003</v>
      </c>
      <c r="AH165" s="364">
        <f>'Operating Data'!AH146</f>
        <v>2.6300000000000003</v>
      </c>
      <c r="AI165" s="364">
        <f>'Operating Data'!AI146</f>
        <v>2.6420000000000003</v>
      </c>
      <c r="AK165" s="364"/>
      <c r="AL165" s="364"/>
      <c r="AM165" s="364"/>
      <c r="AN165" s="364"/>
      <c r="AO165" s="364"/>
      <c r="AP165" s="364"/>
      <c r="AQ165" s="364"/>
      <c r="AR165" s="364"/>
    </row>
    <row r="166" spans="1:44" ht="15" customHeight="1" x14ac:dyDescent="0.35">
      <c r="B166" s="156" t="s">
        <v>166</v>
      </c>
      <c r="C166" s="156"/>
      <c r="D166" s="156"/>
      <c r="E166" s="156"/>
      <c r="F166" s="156"/>
      <c r="G166" s="156"/>
      <c r="H166" s="156"/>
      <c r="I166" s="156"/>
      <c r="J166" s="156"/>
      <c r="K166" s="156"/>
      <c r="L166" s="156"/>
      <c r="M166" s="156"/>
      <c r="N166" s="156"/>
      <c r="O166" s="156"/>
      <c r="P166" s="156"/>
      <c r="Q166" s="156"/>
      <c r="R166" s="156"/>
      <c r="S166" s="156"/>
      <c r="T166" s="375" t="s">
        <v>14</v>
      </c>
      <c r="U166" s="375">
        <f>IFERROR(IF(OR(U165/T165-1&gt;2,U165/T165-1&lt;-0.95),"-",U165/T165-1),"-")</f>
        <v>3.4752389226759828E-3</v>
      </c>
      <c r="V166" s="376">
        <f>IFERROR(IF(OR(V165/U165-1&gt;2,V165/U165-1&lt;-0.95),"-",V165/U165-1),"-")</f>
        <v>1.187878787878788</v>
      </c>
      <c r="W166" s="377">
        <f>IFERROR(IF(OR(W165/V165-1&gt;2,W165/V165-1&lt;-0.95),"-",W165/V165-1),"-")</f>
        <v>2.0973486347447556E-2</v>
      </c>
      <c r="X166" s="377" t="str">
        <f>IFERROR(IF(OR(X165/Q165-1&gt;2,X165/Q165-1&lt;-0.95),"-",X165/Q165-1),"-")</f>
        <v>-</v>
      </c>
      <c r="Y166" s="377" t="str">
        <f t="shared" si="96"/>
        <v>-</v>
      </c>
      <c r="Z166" s="377">
        <f t="shared" si="97"/>
        <v>1.5763168012303153E-2</v>
      </c>
      <c r="AB166" s="377" t="str">
        <f>IFERROR(IF(OR(AB165/#REF!-1&gt;2,AB165/#REF!-1&lt;-0.95),"-",AB165/#REF!-1),"-")</f>
        <v>-</v>
      </c>
      <c r="AC166" s="377" t="str">
        <f>IFERROR(IF(OR(AC165/#REF!-1&gt;2,AC165/#REF!-1&lt;-0.95),"-",AC165/#REF!-1),"-")</f>
        <v>-</v>
      </c>
      <c r="AD166" s="377" t="str">
        <f>IFERROR(IF(OR(AD165/#REF!-1&gt;2,AD165/#REF!-1&lt;-0.95),"-",AD165/#REF!-1),"-")</f>
        <v>-</v>
      </c>
      <c r="AE166" s="377" t="str">
        <f>IFERROR(IF(OR(AE165/#REF!-1&gt;2,AE165/#REF!-1&lt;-0.95),"-",AE165/#REF!-1),"-")</f>
        <v>-</v>
      </c>
      <c r="AF166" s="377">
        <f>IFERROR(IF(OR(AF165/AB165-1&gt;2,AF165/AB165-1&lt;-0.95),"-",AF165/AB165-1),"-")</f>
        <v>1.0058027079303811E-2</v>
      </c>
      <c r="AG166" s="377">
        <f>IFERROR(IF(OR(AG165/AC165-1&gt;2,AG165/AC165-1&lt;-0.95),"-",AG165/AC165-1),"-")</f>
        <v>1.1201235998455239E-2</v>
      </c>
      <c r="AH166" s="377">
        <f>IFERROR(IF(OR(AH165/AD165-1&gt;2,AH165/AD165-1&lt;-0.95),"-",AH165/AD165-1),"-")</f>
        <v>1.3097072419106404E-2</v>
      </c>
      <c r="AI166" s="377">
        <f>IFERROR(IF(OR(AI165/AE165-1&gt;2,AI165/AE165-1&lt;-0.95),"-",AI165/AE165-1),"-")</f>
        <v>1.5763168012303153E-2</v>
      </c>
      <c r="AK166" s="375"/>
      <c r="AL166" s="375"/>
      <c r="AM166" s="375"/>
      <c r="AN166" s="375"/>
      <c r="AO166" s="375"/>
      <c r="AP166" s="375"/>
      <c r="AQ166" s="375"/>
      <c r="AR166" s="375"/>
    </row>
    <row r="167" spans="1:44" ht="15" customHeight="1" x14ac:dyDescent="0.35">
      <c r="B167" s="43" t="s">
        <v>178</v>
      </c>
      <c r="C167" s="43"/>
      <c r="D167" s="43"/>
      <c r="E167" s="43"/>
      <c r="F167" s="43"/>
      <c r="G167" s="43"/>
      <c r="H167" s="43"/>
      <c r="I167" s="43"/>
      <c r="J167" s="43"/>
      <c r="K167" s="43"/>
      <c r="L167" s="43"/>
      <c r="M167" s="43"/>
      <c r="N167" s="43"/>
      <c r="O167" s="43"/>
      <c r="P167" s="43"/>
      <c r="Q167" s="43"/>
      <c r="R167" s="43"/>
      <c r="S167" s="43"/>
      <c r="T167" s="364">
        <v>665.25199999999995</v>
      </c>
      <c r="U167" s="364">
        <v>667.33900000000006</v>
      </c>
      <c r="V167" s="364">
        <v>1368.375</v>
      </c>
      <c r="W167" s="364">
        <v>1373.8979999999999</v>
      </c>
      <c r="X167" s="364">
        <f>'Operating Data'!X147</f>
        <v>1380.518</v>
      </c>
      <c r="Y167" s="364">
        <f t="shared" si="96"/>
        <v>1387.905</v>
      </c>
      <c r="Z167" s="364">
        <f t="shared" si="97"/>
        <v>1396.002</v>
      </c>
      <c r="AA167" s="364"/>
      <c r="AB167" s="364">
        <f>'Operating Data'!AB147</f>
        <v>1381.7329999999999</v>
      </c>
      <c r="AC167" s="364">
        <f>'Operating Data'!AC147</f>
        <v>1383.6659999999999</v>
      </c>
      <c r="AD167" s="364">
        <f>'Operating Data'!AD147</f>
        <v>1385.6590000000001</v>
      </c>
      <c r="AE167" s="364">
        <f>'Operating Data'!AE147</f>
        <v>1387.905</v>
      </c>
      <c r="AF167" s="364">
        <f>'Operating Data'!AF147</f>
        <v>1389.3030000000001</v>
      </c>
      <c r="AG167" s="364">
        <f>'Operating Data'!AG147</f>
        <v>1391.5530000000001</v>
      </c>
      <c r="AH167" s="364">
        <f>'Operating Data'!AH147</f>
        <v>1393.614</v>
      </c>
      <c r="AI167" s="364">
        <f>'Operating Data'!AI147</f>
        <v>1396.002</v>
      </c>
      <c r="AK167" s="364"/>
      <c r="AL167" s="364"/>
      <c r="AM167" s="364"/>
      <c r="AN167" s="364"/>
      <c r="AO167" s="364"/>
      <c r="AP167" s="364"/>
      <c r="AQ167" s="364"/>
      <c r="AR167" s="364"/>
    </row>
    <row r="168" spans="1:44" ht="15" customHeight="1" x14ac:dyDescent="0.35">
      <c r="B168" s="156" t="s">
        <v>166</v>
      </c>
      <c r="C168" s="156"/>
      <c r="D168" s="156"/>
      <c r="E168" s="156"/>
      <c r="F168" s="156"/>
      <c r="G168" s="156"/>
      <c r="H168" s="156"/>
      <c r="I168" s="156"/>
      <c r="J168" s="156"/>
      <c r="K168" s="156"/>
      <c r="L168" s="156"/>
      <c r="M168" s="156"/>
      <c r="N168" s="156"/>
      <c r="O168" s="156"/>
      <c r="P168" s="156"/>
      <c r="Q168" s="156"/>
      <c r="R168" s="156"/>
      <c r="S168" s="156"/>
      <c r="T168" s="375" t="s">
        <v>14</v>
      </c>
      <c r="U168" s="375">
        <f>IFERROR(IF(OR(U167/T167-1&gt;2,U167/T167-1&lt;-0.95),"-",U167/T167-1),"-")</f>
        <v>3.1371570472544796E-3</v>
      </c>
      <c r="V168" s="376">
        <f>IFERROR(IF(OR(V167/U167-1&gt;2,V167/U167-1&lt;-0.95),"-",V167/U167-1),"-")</f>
        <v>1.0504945762198821</v>
      </c>
      <c r="W168" s="377">
        <f>IFERROR(IF(OR(W167/V167-1&gt;2,W167/V167-1&lt;-0.95),"-",W167/V167-1),"-")</f>
        <v>4.0361742943271217E-3</v>
      </c>
      <c r="X168" s="377" t="str">
        <f>IFERROR(IF(OR(X167/Q167-1&gt;2,X167/Q167-1&lt;-0.95),"-",X167/Q167-1),"-")</f>
        <v>-</v>
      </c>
      <c r="Y168" s="377" t="str">
        <f t="shared" si="96"/>
        <v>-</v>
      </c>
      <c r="Z168" s="377">
        <f t="shared" si="97"/>
        <v>5.8339727863219171E-3</v>
      </c>
      <c r="AB168" s="377" t="str">
        <f>IFERROR(IF(OR(AB167/#REF!-1&gt;2,AB167/#REF!-1&lt;-0.95),"-",AB167/#REF!-1),"-")</f>
        <v>-</v>
      </c>
      <c r="AC168" s="377" t="str">
        <f>IFERROR(IF(OR(AC167/#REF!-1&gt;2,AC167/#REF!-1&lt;-0.95),"-",AC167/#REF!-1),"-")</f>
        <v>-</v>
      </c>
      <c r="AD168" s="377" t="str">
        <f>IFERROR(IF(OR(AD167/#REF!-1&gt;2,AD167/#REF!-1&lt;-0.95),"-",AD167/#REF!-1),"-")</f>
        <v>-</v>
      </c>
      <c r="AE168" s="377" t="str">
        <f>IFERROR(IF(OR(AE167/#REF!-1&gt;2,AE167/#REF!-1&lt;-0.95),"-",AE167/#REF!-1),"-")</f>
        <v>-</v>
      </c>
      <c r="AF168" s="377">
        <f>IFERROR(IF(OR(AF167/AB167-1&gt;2,AF167/AB167-1&lt;-0.95),"-",AF167/AB167-1),"-")</f>
        <v>5.4786272022164795E-3</v>
      </c>
      <c r="AG168" s="377">
        <f>IFERROR(IF(OR(AG167/AC167-1&gt;2,AG167/AC167-1&lt;-0.95),"-",AG167/AC167-1),"-")</f>
        <v>5.7000750181042115E-3</v>
      </c>
      <c r="AH168" s="377">
        <f>IFERROR(IF(OR(AH167/AD167-1&gt;2,AH167/AD167-1&lt;-0.95),"-",AH167/AD167-1),"-")</f>
        <v>5.7409506956618284E-3</v>
      </c>
      <c r="AI168" s="377">
        <f>IFERROR(IF(OR(AI167/AE167-1&gt;2,AI167/AE167-1&lt;-0.95),"-",AI167/AE167-1),"-")</f>
        <v>5.8339727863219171E-3</v>
      </c>
      <c r="AK168" s="375"/>
      <c r="AL168" s="375"/>
      <c r="AM168" s="375"/>
      <c r="AN168" s="375"/>
      <c r="AO168" s="375"/>
      <c r="AP168" s="375"/>
      <c r="AQ168" s="375"/>
      <c r="AR168" s="375"/>
    </row>
    <row r="170" spans="1:44" ht="15" customHeight="1" x14ac:dyDescent="0.35">
      <c r="B170" s="34" t="s">
        <v>167</v>
      </c>
      <c r="C170" s="34"/>
      <c r="D170" s="34"/>
      <c r="E170" s="34"/>
      <c r="F170" s="34"/>
      <c r="G170" s="34"/>
      <c r="H170" s="34"/>
      <c r="I170" s="34"/>
      <c r="J170" s="34"/>
      <c r="K170" s="34"/>
      <c r="L170" s="34"/>
      <c r="M170" s="34"/>
      <c r="N170" s="34"/>
      <c r="O170" s="34"/>
      <c r="P170" s="34"/>
      <c r="Q170" s="34"/>
      <c r="R170" s="34"/>
      <c r="S170" s="34"/>
    </row>
    <row r="171" spans="1:44" ht="15" customHeight="1" x14ac:dyDescent="0.35">
      <c r="B171" s="18" t="s">
        <v>168</v>
      </c>
      <c r="C171" s="18"/>
      <c r="D171" s="18"/>
      <c r="E171" s="18"/>
      <c r="F171" s="18"/>
      <c r="G171" s="18"/>
      <c r="H171" s="18"/>
      <c r="I171" s="18"/>
      <c r="J171" s="18"/>
      <c r="K171" s="18"/>
      <c r="L171" s="18"/>
      <c r="M171" s="18"/>
      <c r="N171" s="18"/>
      <c r="O171" s="18"/>
      <c r="P171" s="18"/>
      <c r="Q171" s="18"/>
      <c r="R171" s="18"/>
      <c r="S171" s="18"/>
      <c r="T171" s="388">
        <v>3.4127446861680552E-2</v>
      </c>
      <c r="U171" s="388">
        <v>3.6363582026402011E-2</v>
      </c>
      <c r="V171" s="388">
        <v>3.8477847958883413E-2</v>
      </c>
      <c r="W171" s="388" vm="312">
        <v>4.6666709915970252E-2</v>
      </c>
      <c r="X171" s="388" vm="251">
        <f>'Operating Data'!X158</f>
        <v>4.8220390431626084E-2</v>
      </c>
      <c r="Y171" s="388" vm="441">
        <f>AE171</f>
        <v>4.7710651123865001E-2</v>
      </c>
      <c r="Z171" s="388" vm="850">
        <f>AI171</f>
        <v>4.7876295117125205E-2</v>
      </c>
      <c r="AA171" s="388"/>
      <c r="AB171" s="388" vm="36">
        <f>'Operating Data'!AB158</f>
        <v>5.8211278935175137E-2</v>
      </c>
      <c r="AC171" s="388" vm="452">
        <f>'Operating Data'!AC158</f>
        <v>5.0125276702550119E-2</v>
      </c>
      <c r="AD171" s="388" vm="160">
        <f>'Operating Data'!AD158</f>
        <v>4.530198885834659E-2</v>
      </c>
      <c r="AE171" s="388" vm="441">
        <f>'Operating Data'!AE158</f>
        <v>4.7710651123865001E-2</v>
      </c>
      <c r="AF171" s="388" vm="576">
        <f>'Operating Data'!AF158</f>
        <v>5.934976254734757E-2</v>
      </c>
      <c r="AG171" s="388" vm="615">
        <f>'Operating Data'!AG158</f>
        <v>5.1112929657843011E-2</v>
      </c>
      <c r="AH171" s="388" vm="564">
        <f>'Operating Data'!AH158</f>
        <v>4.5964103247102338E-2</v>
      </c>
      <c r="AI171" s="388" vm="850">
        <f>'Operating Data'!AI158</f>
        <v>4.7876295117125205E-2</v>
      </c>
      <c r="AK171" s="388"/>
      <c r="AL171" s="364"/>
      <c r="AM171" s="364"/>
      <c r="AN171" s="364"/>
      <c r="AO171" s="364"/>
      <c r="AP171" s="364"/>
      <c r="AQ171" s="364"/>
      <c r="AR171" s="364"/>
    </row>
    <row r="172" spans="1:44" ht="15" customHeight="1" x14ac:dyDescent="0.35">
      <c r="B172" s="18" t="s">
        <v>173</v>
      </c>
      <c r="C172" s="18"/>
      <c r="D172" s="18"/>
      <c r="E172" s="18"/>
      <c r="F172" s="18"/>
      <c r="G172" s="18"/>
      <c r="H172" s="18"/>
      <c r="I172" s="18"/>
      <c r="J172" s="18"/>
      <c r="K172" s="18"/>
      <c r="L172" s="18"/>
      <c r="M172" s="18"/>
      <c r="N172" s="18"/>
      <c r="O172" s="18"/>
      <c r="P172" s="18"/>
      <c r="Q172" s="18"/>
      <c r="R172" s="18"/>
      <c r="S172" s="18"/>
      <c r="T172" s="388" t="s">
        <v>14</v>
      </c>
      <c r="U172" s="388">
        <v>0.99529833728858252</v>
      </c>
      <c r="V172" s="388">
        <v>0.98852960825018876</v>
      </c>
      <c r="W172" s="388">
        <v>0.99153639018161288</v>
      </c>
      <c r="X172" s="388">
        <f>'Operating Data'!X169</f>
        <v>0.73413515646934313</v>
      </c>
      <c r="Y172" s="388">
        <f>AE172</f>
        <v>0.71073862887429418</v>
      </c>
      <c r="Z172" s="388">
        <f>AI172</f>
        <v>0.61965573961584786</v>
      </c>
      <c r="AA172" s="388"/>
      <c r="AB172" s="388">
        <f>'Operating Data'!AB169</f>
        <v>0.74362447437844759</v>
      </c>
      <c r="AC172" s="388">
        <f>'Operating Data'!AC169</f>
        <v>0.73202168110362531</v>
      </c>
      <c r="AD172" s="388">
        <f>'Operating Data'!AD169</f>
        <v>0.71753470635249528</v>
      </c>
      <c r="AE172" s="388">
        <f>'Operating Data'!AE169</f>
        <v>0.71073862887429418</v>
      </c>
      <c r="AF172" s="388">
        <f>'Operating Data'!AF169</f>
        <v>0.65778273559238198</v>
      </c>
      <c r="AG172" s="388">
        <f>'Operating Data'!AG169</f>
        <v>0.61973684912887683</v>
      </c>
      <c r="AH172" s="388">
        <f>'Operating Data'!AH169</f>
        <v>0.60497338050990379</v>
      </c>
      <c r="AI172" s="388">
        <f>'Operating Data'!AI169</f>
        <v>0.61965573961584786</v>
      </c>
      <c r="AK172" s="388"/>
      <c r="AL172" s="364"/>
      <c r="AM172" s="364"/>
      <c r="AN172" s="364"/>
      <c r="AO172" s="364"/>
      <c r="AP172" s="364"/>
      <c r="AQ172" s="364"/>
      <c r="AR172" s="364"/>
    </row>
    <row r="173" spans="1:44" ht="15" customHeight="1" x14ac:dyDescent="0.35">
      <c r="B173" s="157" t="s">
        <v>174</v>
      </c>
      <c r="C173" s="157"/>
      <c r="D173" s="157"/>
      <c r="E173" s="157"/>
      <c r="F173" s="157"/>
      <c r="G173" s="157"/>
      <c r="H173" s="157"/>
      <c r="I173" s="157"/>
      <c r="J173" s="157"/>
      <c r="K173" s="157"/>
      <c r="L173" s="157"/>
      <c r="M173" s="157"/>
      <c r="N173" s="157"/>
      <c r="O173" s="157"/>
      <c r="P173" s="157"/>
      <c r="Q173" s="157"/>
      <c r="R173" s="157"/>
      <c r="S173" s="157"/>
      <c r="T173" s="388" t="s">
        <v>437</v>
      </c>
      <c r="U173" s="388">
        <v>1</v>
      </c>
      <c r="V173" s="388">
        <v>1</v>
      </c>
      <c r="W173" s="388">
        <v>0.99351652194183804</v>
      </c>
      <c r="X173" s="388">
        <f>'Operating Data'!X173</f>
        <v>0.99720568476016735</v>
      </c>
      <c r="Y173" s="388">
        <f>AE173</f>
        <v>0.99388022345734572</v>
      </c>
      <c r="Z173" s="388">
        <f>AI173</f>
        <v>0.99302775486344241</v>
      </c>
      <c r="AA173" s="388"/>
      <c r="AB173" s="388">
        <f>'Operating Data'!AB173</f>
        <v>0.99301686646827569</v>
      </c>
      <c r="AC173" s="388">
        <f>'Operating Data'!AC173</f>
        <v>0.99305254063786386</v>
      </c>
      <c r="AD173" s="388">
        <f>'Operating Data'!AD173</f>
        <v>0.99353892469164584</v>
      </c>
      <c r="AE173" s="388">
        <f>'Operating Data'!AE173</f>
        <v>0.99388022345734572</v>
      </c>
      <c r="AF173" s="388">
        <f>'Operating Data'!AF173</f>
        <v>0.99440449963656707</v>
      </c>
      <c r="AG173" s="388">
        <f>'Operating Data'!AG173</f>
        <v>0.9944153949516491</v>
      </c>
      <c r="AH173" s="388">
        <f>'Operating Data'!AH173</f>
        <v>0.99352988353853566</v>
      </c>
      <c r="AI173" s="388">
        <f>'Operating Data'!AI173</f>
        <v>0.99302775486344241</v>
      </c>
      <c r="AK173" s="388"/>
      <c r="AL173" s="364"/>
      <c r="AM173" s="364"/>
      <c r="AN173" s="364"/>
      <c r="AO173" s="364"/>
      <c r="AP173" s="364"/>
      <c r="AQ173" s="364"/>
      <c r="AR173" s="364"/>
    </row>
    <row r="174" spans="1:44" ht="15" customHeight="1" x14ac:dyDescent="0.35">
      <c r="B174" s="48"/>
      <c r="C174" s="48"/>
      <c r="D174" s="48"/>
      <c r="E174" s="48"/>
      <c r="F174" s="48"/>
      <c r="G174" s="48"/>
      <c r="H174" s="48"/>
      <c r="I174" s="48"/>
      <c r="J174" s="48"/>
      <c r="K174" s="48"/>
      <c r="L174" s="48"/>
      <c r="M174" s="48"/>
      <c r="N174" s="48"/>
      <c r="O174" s="48"/>
      <c r="P174" s="48"/>
      <c r="Q174" s="48"/>
      <c r="R174" s="48"/>
      <c r="S174" s="48"/>
    </row>
    <row r="175" spans="1:44" ht="15" customHeight="1" x14ac:dyDescent="0.35">
      <c r="B175" s="34" t="s">
        <v>175</v>
      </c>
      <c r="C175" s="34"/>
      <c r="D175" s="34"/>
      <c r="E175" s="34"/>
      <c r="F175" s="34"/>
      <c r="G175" s="34"/>
      <c r="H175" s="34"/>
      <c r="I175" s="34"/>
      <c r="J175" s="34"/>
      <c r="K175" s="34"/>
      <c r="L175" s="34"/>
      <c r="M175" s="34"/>
      <c r="N175" s="34"/>
      <c r="O175" s="34"/>
      <c r="P175" s="34"/>
      <c r="Q175" s="34"/>
      <c r="R175" s="34"/>
      <c r="S175" s="34"/>
      <c r="T175" s="363">
        <v>9360.379332549619</v>
      </c>
      <c r="U175" s="363">
        <v>8261.5793805285102</v>
      </c>
      <c r="V175" s="363">
        <v>7558.9973057150009</v>
      </c>
      <c r="W175" s="363">
        <v>14116.703346885999</v>
      </c>
      <c r="X175" s="363">
        <f>'Operating Data'!X181</f>
        <v>13285.903787007999</v>
      </c>
      <c r="Y175" s="363">
        <f t="shared" ref="Y175:Y180" si="98">AE175</f>
        <v>12682.462229151999</v>
      </c>
      <c r="Z175" s="363">
        <f t="shared" ref="Z175:Z180" si="99">AI175</f>
        <v>13260.596141370999</v>
      </c>
      <c r="AA175" s="363"/>
      <c r="AB175" s="363">
        <f>'Operating Data'!AB181</f>
        <v>3255.2902309649999</v>
      </c>
      <c r="AC175" s="363">
        <f>'Operating Data'!AC181</f>
        <v>6354.1225266410001</v>
      </c>
      <c r="AD175" s="363">
        <f>'Operating Data'!AD181</f>
        <v>9472.926239294</v>
      </c>
      <c r="AE175" s="363">
        <f>'Operating Data'!AE181</f>
        <v>12682.462229151999</v>
      </c>
      <c r="AF175" s="363">
        <f>'Operating Data'!AF181</f>
        <v>3336.5729170160002</v>
      </c>
      <c r="AG175" s="363">
        <f>'Operating Data'!AG181</f>
        <v>6635.1160178320006</v>
      </c>
      <c r="AH175" s="363">
        <f>'Operating Data'!AH181</f>
        <v>9884.8987830490005</v>
      </c>
      <c r="AI175" s="363">
        <f>'Operating Data'!AI181</f>
        <v>13260.596141370999</v>
      </c>
      <c r="AK175" s="364"/>
      <c r="AL175" s="364"/>
      <c r="AM175" s="364"/>
      <c r="AN175" s="364"/>
      <c r="AO175" s="364"/>
      <c r="AP175" s="364"/>
      <c r="AQ175" s="364"/>
      <c r="AR175" s="364"/>
    </row>
    <row r="176" spans="1:44" ht="15" customHeight="1" x14ac:dyDescent="0.35">
      <c r="B176" s="156" t="s">
        <v>166</v>
      </c>
      <c r="C176" s="156"/>
      <c r="D176" s="156"/>
      <c r="E176" s="156"/>
      <c r="F176" s="156"/>
      <c r="G176" s="156"/>
      <c r="H176" s="156"/>
      <c r="I176" s="156"/>
      <c r="J176" s="156"/>
      <c r="K176" s="156"/>
      <c r="L176" s="156"/>
      <c r="M176" s="156"/>
      <c r="N176" s="156"/>
      <c r="O176" s="156"/>
      <c r="P176" s="156"/>
      <c r="Q176" s="156"/>
      <c r="R176" s="156"/>
      <c r="S176" s="156"/>
      <c r="T176" s="375" t="s">
        <v>14</v>
      </c>
      <c r="U176" s="375">
        <f>IFERROR(IF(OR(U175/T175-1&gt;2,U175/T175-1&lt;-0.95),"-",U175/T175-1),"-")</f>
        <v>-0.11738839986966776</v>
      </c>
      <c r="V176" s="376">
        <f>IFERROR(IF(OR(V175/U175-1&gt;2,V175/U175-1&lt;-0.95),"-",V175/U175-1),"-")</f>
        <v>-8.5042101812809023E-2</v>
      </c>
      <c r="W176" s="377">
        <f>IFERROR(IF(OR(W175/V175-1&gt;2,W175/V175-1&lt;-0.95),"-",W175/V175-1),"-")</f>
        <v>0.86753649670082922</v>
      </c>
      <c r="X176" s="377" t="str">
        <f>IFERROR(IF(OR(X175/Q175-1&gt;2,X175/Q175-1&lt;-0.95),"-",X175/Q175-1),"-")</f>
        <v>-</v>
      </c>
      <c r="Y176" s="377" t="str">
        <f t="shared" si="98"/>
        <v>-</v>
      </c>
      <c r="Z176" s="377">
        <f t="shared" si="99"/>
        <v>4.5585305264312037E-2</v>
      </c>
      <c r="AB176" s="377" t="str">
        <f>IFERROR(IF(OR(AB175/#REF!-1&gt;2,AB175/#REF!-1&lt;-0.95),"-",AB175/#REF!-1),"-")</f>
        <v>-</v>
      </c>
      <c r="AC176" s="377" t="str">
        <f>IFERROR(IF(OR(AC175/#REF!-1&gt;2,AC175/#REF!-1&lt;-0.95),"-",AC175/#REF!-1),"-")</f>
        <v>-</v>
      </c>
      <c r="AD176" s="377" t="str">
        <f>IFERROR(IF(OR(AD175/#REF!-1&gt;2,AD175/#REF!-1&lt;-0.95),"-",AD175/#REF!-1),"-")</f>
        <v>-</v>
      </c>
      <c r="AE176" s="377" t="str">
        <f>IFERROR(IF(OR(AE175/#REF!-1&gt;2,AE175/#REF!-1&lt;-0.95),"-",AE175/#REF!-1),"-")</f>
        <v>-</v>
      </c>
      <c r="AF176" s="377">
        <f>IFERROR(IF(OR(AF175/AB175-1&gt;2,AF175/AB175-1&lt;-0.95),"-",AF175/AB175-1),"-")</f>
        <v>2.4969412950594183E-2</v>
      </c>
      <c r="AG176" s="377">
        <f>IFERROR(IF(OR(AG175/AC175-1&gt;2,AG175/AC175-1&lt;-0.95),"-",AG175/AC175-1),"-")</f>
        <v>4.4222233677880141E-2</v>
      </c>
      <c r="AH176" s="377">
        <f>IFERROR(IF(OR(AH175/AD175-1&gt;2,AH175/AD175-1&lt;-0.95),"-",AH175/AD175-1),"-")</f>
        <v>4.3489470238470274E-2</v>
      </c>
      <c r="AI176" s="377">
        <f>IFERROR(IF(OR(AI175/AE175-1&gt;2,AI175/AE175-1&lt;-0.95),"-",AI175/AE175-1),"-")</f>
        <v>4.5585305264312037E-2</v>
      </c>
      <c r="AK176" s="377"/>
      <c r="AL176" s="377"/>
      <c r="AM176" s="377"/>
      <c r="AN176" s="377"/>
      <c r="AO176" s="377"/>
      <c r="AP176" s="377"/>
      <c r="AQ176" s="377"/>
      <c r="AR176" s="377"/>
    </row>
    <row r="177" spans="2:44" ht="15" customHeight="1" x14ac:dyDescent="0.35">
      <c r="B177" s="41" t="s">
        <v>177</v>
      </c>
      <c r="C177" s="41"/>
      <c r="D177" s="41"/>
      <c r="E177" s="41"/>
      <c r="F177" s="41"/>
      <c r="G177" s="41"/>
      <c r="H177" s="41"/>
      <c r="I177" s="41"/>
      <c r="J177" s="41"/>
      <c r="K177" s="41"/>
      <c r="L177" s="41"/>
      <c r="M177" s="41"/>
      <c r="N177" s="41"/>
      <c r="O177" s="41"/>
      <c r="P177" s="41"/>
      <c r="Q177" s="41"/>
      <c r="R177" s="41"/>
      <c r="S177" s="41"/>
      <c r="T177" s="364">
        <v>7110.0330977642898</v>
      </c>
      <c r="U177" s="364">
        <v>6032.15385233291</v>
      </c>
      <c r="V177" s="364">
        <v>5426.5935930000005</v>
      </c>
      <c r="W177" s="364">
        <v>9986.7962710009997</v>
      </c>
      <c r="X177" s="364">
        <f>'Operating Data'!X182</f>
        <v>9371.515664999999</v>
      </c>
      <c r="Y177" s="364">
        <f t="shared" si="98"/>
        <v>8760.341677638</v>
      </c>
      <c r="Z177" s="364">
        <f t="shared" si="99"/>
        <v>9302.2838134669983</v>
      </c>
      <c r="AA177" s="364"/>
      <c r="AB177" s="364">
        <f>'Operating Data'!AB182</f>
        <v>2201.1899080000003</v>
      </c>
      <c r="AC177" s="364">
        <f>'Operating Data'!AC182</f>
        <v>4404.1109034000001</v>
      </c>
      <c r="AD177" s="364">
        <f>'Operating Data'!AD182</f>
        <v>6580.3954366379994</v>
      </c>
      <c r="AE177" s="364">
        <f>'Operating Data'!AE182</f>
        <v>8760.341677638</v>
      </c>
      <c r="AF177" s="364">
        <f>'Operating Data'!AF182</f>
        <v>2263.276496</v>
      </c>
      <c r="AG177" s="364">
        <f>'Operating Data'!AG182</f>
        <v>4624.7399138000001</v>
      </c>
      <c r="AH177" s="364">
        <f>'Operating Data'!AH182</f>
        <v>6929.3571163739998</v>
      </c>
      <c r="AI177" s="364">
        <f>'Operating Data'!AI182</f>
        <v>9302.2838134669983</v>
      </c>
      <c r="AK177" s="364"/>
      <c r="AL177" s="364"/>
      <c r="AM177" s="364"/>
      <c r="AN177" s="364"/>
      <c r="AO177" s="364"/>
      <c r="AP177" s="364"/>
      <c r="AQ177" s="364"/>
      <c r="AR177" s="364"/>
    </row>
    <row r="178" spans="2:44" ht="15" customHeight="1" x14ac:dyDescent="0.35">
      <c r="B178" s="156" t="s">
        <v>166</v>
      </c>
      <c r="C178" s="156"/>
      <c r="D178" s="156"/>
      <c r="E178" s="156"/>
      <c r="F178" s="156"/>
      <c r="G178" s="156"/>
      <c r="H178" s="156"/>
      <c r="I178" s="156"/>
      <c r="J178" s="156"/>
      <c r="K178" s="156"/>
      <c r="L178" s="156"/>
      <c r="M178" s="156"/>
      <c r="N178" s="156"/>
      <c r="O178" s="156"/>
      <c r="P178" s="156"/>
      <c r="Q178" s="156"/>
      <c r="R178" s="156"/>
      <c r="S178" s="156"/>
      <c r="T178" s="375" t="s">
        <v>14</v>
      </c>
      <c r="U178" s="375">
        <f>IFERROR(IF(OR(U177/T177-1&gt;2,U177/T177-1&lt;-0.95),"-",U177/T177-1),"-")</f>
        <v>-0.15159975074803977</v>
      </c>
      <c r="V178" s="376">
        <f>IFERROR(IF(OR(V177/U177-1&gt;2,V177/U177-1&lt;-0.95),"-",V177/U177-1),"-")</f>
        <v>-0.10038872915993535</v>
      </c>
      <c r="W178" s="377">
        <f>IFERROR(IF(OR(W177/V177-1&gt;2,W177/V177-1&lt;-0.95),"-",W177/V177-1),"-")</f>
        <v>0.84034350460358831</v>
      </c>
      <c r="X178" s="377" t="str">
        <f>IFERROR(IF(OR(X177/Q177-1&gt;2,X177/Q177-1&lt;-0.95),"-",X177/Q177-1),"-")</f>
        <v>-</v>
      </c>
      <c r="Y178" s="377" t="str">
        <f t="shared" si="98"/>
        <v>-</v>
      </c>
      <c r="Z178" s="377">
        <f t="shared" si="99"/>
        <v>6.1863127691969E-2</v>
      </c>
      <c r="AB178" s="377" t="str">
        <f>IFERROR(IF(OR(AB177/#REF!-1&gt;2,AB177/#REF!-1&lt;-0.95),"-",AB177/#REF!-1),"-")</f>
        <v>-</v>
      </c>
      <c r="AC178" s="377" t="str">
        <f>IFERROR(IF(OR(AC177/#REF!-1&gt;2,AC177/#REF!-1&lt;-0.95),"-",AC177/#REF!-1),"-")</f>
        <v>-</v>
      </c>
      <c r="AD178" s="377" t="str">
        <f>IFERROR(IF(OR(AD177/#REF!-1&gt;2,AD177/#REF!-1&lt;-0.95),"-",AD177/#REF!-1),"-")</f>
        <v>-</v>
      </c>
      <c r="AE178" s="377" t="str">
        <f>IFERROR(IF(OR(AE177/#REF!-1&gt;2,AE177/#REF!-1&lt;-0.95),"-",AE177/#REF!-1),"-")</f>
        <v>-</v>
      </c>
      <c r="AF178" s="377">
        <f>IFERROR(IF(OR(AF177/AB177-1&gt;2,AF177/AB177-1&lt;-0.95),"-",AF177/AB177-1),"-")</f>
        <v>2.8205920704230225E-2</v>
      </c>
      <c r="AG178" s="377">
        <f>IFERROR(IF(OR(AG177/AC177-1&gt;2,AG177/AC177-1&lt;-0.95),"-",AG177/AC177-1),"-")</f>
        <v>5.0096152263030769E-2</v>
      </c>
      <c r="AH178" s="377">
        <f>IFERROR(IF(OR(AH177/AD177-1&gt;2,AH177/AD177-1&lt;-0.95),"-",AH177/AD177-1),"-")</f>
        <v>5.3030502968418824E-2</v>
      </c>
      <c r="AI178" s="377">
        <f>IFERROR(IF(OR(AI177/AE177-1&gt;2,AI177/AE177-1&lt;-0.95),"-",AI177/AE177-1),"-")</f>
        <v>6.1863127691969E-2</v>
      </c>
      <c r="AK178" s="377"/>
      <c r="AL178" s="377"/>
      <c r="AM178" s="377"/>
      <c r="AN178" s="377"/>
      <c r="AO178" s="377"/>
      <c r="AP178" s="377"/>
      <c r="AQ178" s="377"/>
      <c r="AR178" s="377"/>
    </row>
    <row r="179" spans="2:44" ht="15" customHeight="1" x14ac:dyDescent="0.35">
      <c r="B179" s="41" t="s">
        <v>178</v>
      </c>
      <c r="C179" s="41"/>
      <c r="D179" s="41"/>
      <c r="E179" s="41"/>
      <c r="F179" s="41"/>
      <c r="G179" s="41"/>
      <c r="H179" s="41"/>
      <c r="I179" s="41"/>
      <c r="J179" s="41"/>
      <c r="K179" s="41"/>
      <c r="L179" s="41"/>
      <c r="M179" s="41"/>
      <c r="N179" s="41"/>
      <c r="O179" s="41"/>
      <c r="P179" s="41"/>
      <c r="Q179" s="41"/>
      <c r="R179" s="41"/>
      <c r="S179" s="41"/>
      <c r="T179" s="364">
        <v>2250.3462347853301</v>
      </c>
      <c r="U179" s="364">
        <v>2229.4255281956002</v>
      </c>
      <c r="V179" s="364">
        <v>2132.4037127150004</v>
      </c>
      <c r="W179" s="364">
        <v>4129.9070758850003</v>
      </c>
      <c r="X179" s="364">
        <f>'Operating Data'!X183</f>
        <v>3914.3881220080007</v>
      </c>
      <c r="Y179" s="364">
        <f t="shared" si="98"/>
        <v>3922.1205515139995</v>
      </c>
      <c r="Z179" s="364">
        <f t="shared" si="99"/>
        <v>3958.3123279040001</v>
      </c>
      <c r="AA179" s="364"/>
      <c r="AB179" s="364">
        <f>'Operating Data'!AB183</f>
        <v>1054.1003229649998</v>
      </c>
      <c r="AC179" s="364">
        <f>'Operating Data'!AC183</f>
        <v>1950.0116232409996</v>
      </c>
      <c r="AD179" s="364">
        <f>'Operating Data'!AD183</f>
        <v>2892.5308026559997</v>
      </c>
      <c r="AE179" s="364">
        <f>'Operating Data'!AE183</f>
        <v>3922.1205515139995</v>
      </c>
      <c r="AF179" s="364">
        <f>'Operating Data'!AF183</f>
        <v>1073.2964210160001</v>
      </c>
      <c r="AG179" s="364">
        <f>'Operating Data'!AG183</f>
        <v>2010.3761040320001</v>
      </c>
      <c r="AH179" s="364">
        <f>'Operating Data'!AH183</f>
        <v>2955.5416666749998</v>
      </c>
      <c r="AI179" s="364">
        <f>'Operating Data'!AI183</f>
        <v>3958.3123279040001</v>
      </c>
      <c r="AK179" s="364"/>
      <c r="AL179" s="364"/>
      <c r="AM179" s="364"/>
      <c r="AN179" s="364"/>
      <c r="AO179" s="364"/>
      <c r="AP179" s="364"/>
      <c r="AQ179" s="364"/>
      <c r="AR179" s="364"/>
    </row>
    <row r="180" spans="2:44" ht="15" customHeight="1" x14ac:dyDescent="0.35">
      <c r="B180" s="156" t="s">
        <v>166</v>
      </c>
      <c r="C180" s="156"/>
      <c r="D180" s="156"/>
      <c r="E180" s="156"/>
      <c r="F180" s="156"/>
      <c r="G180" s="156"/>
      <c r="H180" s="156"/>
      <c r="I180" s="156"/>
      <c r="J180" s="156"/>
      <c r="K180" s="156"/>
      <c r="L180" s="156"/>
      <c r="M180" s="156"/>
      <c r="N180" s="156"/>
      <c r="O180" s="156"/>
      <c r="P180" s="156"/>
      <c r="Q180" s="156"/>
      <c r="R180" s="156"/>
      <c r="S180" s="156"/>
      <c r="T180" s="375" t="s">
        <v>14</v>
      </c>
      <c r="U180" s="375">
        <f>IFERROR(IF(OR(U179/T179-1&gt;2,U179/T179-1&lt;-0.95),"-",U179/T179-1),"-")</f>
        <v>-9.2966612276557115E-3</v>
      </c>
      <c r="V180" s="376">
        <f>IFERROR(IF(OR(V179/U179-1&gt;2,V179/U179-1&lt;-0.95),"-",V179/U179-1),"-")</f>
        <v>-4.3518751469184491E-2</v>
      </c>
      <c r="W180" s="377">
        <f>IFERROR(IF(OR(W179/V179-1&gt;2,W179/V179-1&lt;-0.95),"-",W179/V179-1),"-")</f>
        <v>0.9367378940767066</v>
      </c>
      <c r="X180" s="377" t="str">
        <f>IFERROR(IF(OR(X179/Q179-1&gt;2,X179/Q179-1&lt;-0.95),"-",X179/Q179-1),"-")</f>
        <v>-</v>
      </c>
      <c r="Y180" s="377" t="str">
        <f t="shared" si="98"/>
        <v>-</v>
      </c>
      <c r="Z180" s="377">
        <f t="shared" si="99"/>
        <v>9.2276042805543579E-3</v>
      </c>
      <c r="AB180" s="377" t="str">
        <f>IFERROR(IF(OR(AB179/#REF!-1&gt;2,AB179/#REF!-1&lt;-0.95),"-",AB179/#REF!-1),"-")</f>
        <v>-</v>
      </c>
      <c r="AC180" s="377" t="str">
        <f>IFERROR(IF(OR(AC179/#REF!-1&gt;2,AC179/#REF!-1&lt;-0.95),"-",AC179/#REF!-1),"-")</f>
        <v>-</v>
      </c>
      <c r="AD180" s="377" t="str">
        <f>IFERROR(IF(OR(AD179/#REF!-1&gt;2,AD179/#REF!-1&lt;-0.95),"-",AD179/#REF!-1),"-")</f>
        <v>-</v>
      </c>
      <c r="AE180" s="377" t="str">
        <f>IFERROR(IF(OR(AE179/#REF!-1&gt;2,AE179/#REF!-1&lt;-0.95),"-",AE179/#REF!-1),"-")</f>
        <v>-</v>
      </c>
      <c r="AF180" s="377">
        <f>IFERROR(IF(OR(AF179/AB179-1&gt;2,AF179/AB179-1&lt;-0.95),"-",AF179/AB179-1),"-")</f>
        <v>1.8210883378732889E-2</v>
      </c>
      <c r="AG180" s="377">
        <f>IFERROR(IF(OR(AG179/AC179-1&gt;2,AG179/AC179-1&lt;-0.95),"-",AG179/AC179-1),"-")</f>
        <v>3.0955959478165651E-2</v>
      </c>
      <c r="AH180" s="377">
        <f>IFERROR(IF(OR(AH179/AD179-1&gt;2,AH179/AD179-1&lt;-0.95),"-",AH179/AD179-1),"-")</f>
        <v>2.1783990670433573E-2</v>
      </c>
      <c r="AI180" s="377">
        <f>IFERROR(IF(OR(AI179/AE179-1&gt;2,AI179/AE179-1&lt;-0.95),"-",AI179/AE179-1),"-")</f>
        <v>9.2276042805543579E-3</v>
      </c>
      <c r="AK180" s="377"/>
      <c r="AL180" s="377"/>
      <c r="AM180" s="377"/>
      <c r="AN180" s="377"/>
      <c r="AO180" s="377"/>
      <c r="AP180" s="377"/>
      <c r="AQ180" s="377"/>
      <c r="AR180" s="377"/>
    </row>
    <row r="181" spans="2:44" ht="15" customHeight="1" x14ac:dyDescent="0.35">
      <c r="B181" s="88"/>
      <c r="C181" s="88"/>
      <c r="D181" s="88"/>
      <c r="E181" s="88"/>
      <c r="F181" s="88"/>
      <c r="G181" s="88"/>
      <c r="H181" s="88"/>
      <c r="I181" s="88"/>
      <c r="J181" s="88"/>
      <c r="K181" s="88"/>
      <c r="L181" s="88"/>
      <c r="M181" s="88"/>
      <c r="N181" s="88"/>
      <c r="O181" s="88"/>
      <c r="P181" s="88"/>
      <c r="Q181" s="88"/>
      <c r="R181" s="88"/>
      <c r="S181" s="88"/>
    </row>
    <row r="182" spans="2:44" ht="30" customHeight="1" x14ac:dyDescent="0.65">
      <c r="B182" s="182" t="s">
        <v>184</v>
      </c>
      <c r="C182" s="182"/>
      <c r="D182" s="182"/>
      <c r="E182" s="182"/>
      <c r="F182" s="182"/>
      <c r="G182" s="182"/>
      <c r="H182" s="182"/>
      <c r="I182" s="182"/>
      <c r="J182" s="182"/>
      <c r="K182" s="182"/>
      <c r="L182" s="182"/>
      <c r="M182" s="182"/>
      <c r="N182" s="182"/>
      <c r="O182" s="182"/>
      <c r="P182" s="182"/>
      <c r="Q182" s="182"/>
      <c r="R182" s="182"/>
      <c r="S182" s="182"/>
    </row>
    <row r="183" spans="2:44" ht="15" customHeight="1" x14ac:dyDescent="0.35">
      <c r="B183" s="162" t="s">
        <v>185</v>
      </c>
      <c r="C183" s="170"/>
      <c r="D183" s="170"/>
      <c r="E183" s="170"/>
      <c r="F183" s="170"/>
      <c r="G183" s="170"/>
      <c r="H183" s="170"/>
      <c r="I183" s="170"/>
      <c r="J183" s="170"/>
      <c r="K183" s="170"/>
      <c r="L183" s="170"/>
      <c r="M183" s="170"/>
      <c r="N183" s="170"/>
      <c r="O183" s="170"/>
      <c r="P183" s="170"/>
      <c r="Q183" s="170"/>
      <c r="R183" s="170"/>
      <c r="S183" s="170"/>
      <c r="T183" s="236">
        <v>2018</v>
      </c>
      <c r="U183" s="236">
        <v>2019</v>
      </c>
      <c r="V183" s="236">
        <v>2020</v>
      </c>
      <c r="W183" s="236">
        <v>2021</v>
      </c>
      <c r="X183" s="236">
        <v>2022</v>
      </c>
      <c r="Y183" s="239">
        <v>2023</v>
      </c>
      <c r="Z183" s="238">
        <v>2024</v>
      </c>
      <c r="AB183" s="239" t="s">
        <v>3</v>
      </c>
      <c r="AC183" s="239" t="s">
        <v>4</v>
      </c>
      <c r="AD183" s="239" t="s">
        <v>5</v>
      </c>
      <c r="AE183" s="239">
        <v>2023</v>
      </c>
      <c r="AF183" s="240" t="s">
        <v>6</v>
      </c>
      <c r="AG183" s="240" t="s">
        <v>7</v>
      </c>
      <c r="AH183" s="240" t="s">
        <v>8</v>
      </c>
      <c r="AI183" s="240">
        <v>2024</v>
      </c>
      <c r="AK183" s="239" t="s">
        <v>3</v>
      </c>
      <c r="AL183" s="239" t="s">
        <v>20</v>
      </c>
      <c r="AM183" s="239" t="s">
        <v>21</v>
      </c>
      <c r="AN183" s="239" t="s">
        <v>22</v>
      </c>
      <c r="AO183" s="240" t="s">
        <v>6</v>
      </c>
      <c r="AP183" s="240" t="s">
        <v>23</v>
      </c>
      <c r="AQ183" s="240" t="s">
        <v>24</v>
      </c>
      <c r="AR183" s="240" t="s">
        <v>25</v>
      </c>
    </row>
    <row r="184" spans="2:44" ht="15" customHeight="1" x14ac:dyDescent="0.35">
      <c r="B184" s="89" t="s">
        <v>186</v>
      </c>
      <c r="C184" s="89"/>
      <c r="D184" s="89"/>
      <c r="E184" s="89"/>
      <c r="F184" s="89"/>
      <c r="G184" s="89"/>
      <c r="H184" s="89"/>
      <c r="I184" s="89"/>
      <c r="J184" s="89"/>
      <c r="K184" s="89"/>
      <c r="L184" s="89"/>
      <c r="M184" s="89"/>
      <c r="N184" s="89"/>
      <c r="O184" s="89"/>
      <c r="P184" s="89"/>
      <c r="Q184" s="89"/>
      <c r="R184" s="89"/>
      <c r="S184" s="89"/>
      <c r="T184" s="363">
        <v>1869.5664734000004</v>
      </c>
      <c r="U184" s="363">
        <v>2498.4689220699993</v>
      </c>
      <c r="V184" s="363">
        <v>2624.6599612699988</v>
      </c>
      <c r="W184" s="363">
        <v>3462.7299483300021</v>
      </c>
      <c r="X184" s="363">
        <v>4601.2121606999972</v>
      </c>
      <c r="Y184" s="389">
        <f t="shared" ref="Y184:Y199" si="100">AE184</f>
        <v>4871.8732362199989</v>
      </c>
      <c r="Z184" s="389">
        <f t="shared" ref="Z184:Z199" si="101">AI184</f>
        <v>5126.0560458700138</v>
      </c>
      <c r="AB184" s="363">
        <v>1254.7129401400007</v>
      </c>
      <c r="AC184" s="363">
        <v>2272.9878968200005</v>
      </c>
      <c r="AD184" s="363">
        <v>3664.6939622300001</v>
      </c>
      <c r="AE184" s="389">
        <v>4871.8732362199989</v>
      </c>
      <c r="AF184" s="363">
        <v>1263.9868378199988</v>
      </c>
      <c r="AG184" s="389">
        <v>2380.64652488</v>
      </c>
      <c r="AH184" s="389">
        <v>3925.6824803</v>
      </c>
      <c r="AI184" s="389">
        <v>5126.0560458700138</v>
      </c>
      <c r="AK184" s="363">
        <f t="shared" ref="AK184:AK199" si="102">AB184</f>
        <v>1254.7129401400007</v>
      </c>
      <c r="AL184" s="363">
        <f t="shared" ref="AL184:AL199" si="103">AC184-AB184</f>
        <v>1018.2749566799998</v>
      </c>
      <c r="AM184" s="363">
        <f t="shared" ref="AM184:AM199" si="104">AD184-AC184</f>
        <v>1391.7060654099996</v>
      </c>
      <c r="AN184" s="363">
        <f t="shared" ref="AN184:AN199" si="105">AE184-AD184</f>
        <v>1207.1792739899988</v>
      </c>
      <c r="AO184" s="363">
        <f t="shared" ref="AO184:AO199" si="106">AF184</f>
        <v>1263.9868378199988</v>
      </c>
      <c r="AP184" s="363">
        <f t="shared" ref="AP184:AP199" si="107">AG184-AF184</f>
        <v>1116.6596870600013</v>
      </c>
      <c r="AQ184" s="363">
        <f t="shared" ref="AQ184:AQ199" si="108">AH184-AG184</f>
        <v>1545.0359554199999</v>
      </c>
      <c r="AR184" s="363">
        <f t="shared" ref="AR184:AR199" si="109">AI184-AH184</f>
        <v>1200.3735655700139</v>
      </c>
    </row>
    <row r="185" spans="2:44" ht="15" customHeight="1" x14ac:dyDescent="0.35">
      <c r="B185" s="109" t="s">
        <v>162</v>
      </c>
      <c r="C185" s="109"/>
      <c r="D185" s="109"/>
      <c r="E185" s="109"/>
      <c r="F185" s="109"/>
      <c r="G185" s="109"/>
      <c r="H185" s="109"/>
      <c r="I185" s="109"/>
      <c r="J185" s="109"/>
      <c r="K185" s="109"/>
      <c r="L185" s="109"/>
      <c r="M185" s="109"/>
      <c r="N185" s="109"/>
      <c r="O185" s="109"/>
      <c r="P185" s="109"/>
      <c r="Q185" s="109"/>
      <c r="R185" s="109"/>
      <c r="S185" s="109"/>
      <c r="T185" s="391">
        <v>1832.4598304001124</v>
      </c>
      <c r="U185" s="391">
        <v>2253</v>
      </c>
      <c r="V185" s="391">
        <v>2233.3252525699977</v>
      </c>
      <c r="W185" s="391">
        <v>2769.5292341899994</v>
      </c>
      <c r="X185" s="391">
        <v>3525.336321339998</v>
      </c>
      <c r="Y185" s="392">
        <f t="shared" si="100"/>
        <v>3614.7743233500005</v>
      </c>
      <c r="Z185" s="392">
        <f t="shared" si="101"/>
        <v>3951.49401115001</v>
      </c>
      <c r="AB185" s="391">
        <v>982.55535539000061</v>
      </c>
      <c r="AC185" s="391">
        <v>1755.7458816200003</v>
      </c>
      <c r="AD185" s="391">
        <v>2670.5769621999989</v>
      </c>
      <c r="AE185" s="392">
        <v>3614.7743233500005</v>
      </c>
      <c r="AF185" s="391">
        <v>1034.2385894900001</v>
      </c>
      <c r="AG185" s="391">
        <v>1975.2988804099994</v>
      </c>
      <c r="AH185" s="392">
        <v>2965.7983953299972</v>
      </c>
      <c r="AI185" s="392">
        <v>3951.49401115001</v>
      </c>
      <c r="AK185" s="391">
        <f t="shared" si="102"/>
        <v>982.55535539000061</v>
      </c>
      <c r="AL185" s="391">
        <f t="shared" si="103"/>
        <v>773.1905262299997</v>
      </c>
      <c r="AM185" s="391">
        <f t="shared" si="104"/>
        <v>914.83108057999857</v>
      </c>
      <c r="AN185" s="391">
        <f t="shared" si="105"/>
        <v>944.1973611500016</v>
      </c>
      <c r="AO185" s="391">
        <f t="shared" si="106"/>
        <v>1034.2385894900001</v>
      </c>
      <c r="AP185" s="391">
        <f t="shared" si="107"/>
        <v>941.06029091999926</v>
      </c>
      <c r="AQ185" s="391">
        <f t="shared" si="108"/>
        <v>990.49951491999786</v>
      </c>
      <c r="AR185" s="391">
        <f t="shared" si="109"/>
        <v>985.69561582001279</v>
      </c>
    </row>
    <row r="186" spans="2:44" ht="15" customHeight="1" x14ac:dyDescent="0.35">
      <c r="B186" s="216" t="s">
        <v>541</v>
      </c>
      <c r="C186" s="92"/>
      <c r="D186" s="92"/>
      <c r="E186" s="92"/>
      <c r="F186" s="92"/>
      <c r="G186" s="92"/>
      <c r="H186" s="92"/>
      <c r="I186" s="92"/>
      <c r="J186" s="92"/>
      <c r="K186" s="92"/>
      <c r="L186" s="92"/>
      <c r="M186" s="92"/>
      <c r="N186" s="92"/>
      <c r="O186" s="92"/>
      <c r="P186" s="92"/>
      <c r="Q186" s="92"/>
      <c r="R186" s="92"/>
      <c r="S186" s="92"/>
      <c r="T186" s="364">
        <v>1650.1156146185117</v>
      </c>
      <c r="U186" s="364">
        <v>1869</v>
      </c>
      <c r="V186" s="364">
        <v>2051.0183528470347</v>
      </c>
      <c r="W186" s="364">
        <v>2446.8849107119086</v>
      </c>
      <c r="X186" s="364">
        <v>3092.4945162767563</v>
      </c>
      <c r="Y186" s="367">
        <f t="shared" si="100"/>
        <v>3173.5969662465445</v>
      </c>
      <c r="Z186" s="367">
        <f t="shared" si="101"/>
        <v>3050.7773622201939</v>
      </c>
      <c r="AB186" s="364">
        <v>816</v>
      </c>
      <c r="AC186" s="364">
        <v>1619.9929938352693</v>
      </c>
      <c r="AD186" s="364">
        <v>2408.1039334933262</v>
      </c>
      <c r="AE186" s="367">
        <v>3173.5969662465445</v>
      </c>
      <c r="AF186" s="364">
        <v>796.41014283357595</v>
      </c>
      <c r="AG186" s="364">
        <v>1581.3881627032558</v>
      </c>
      <c r="AH186" s="367">
        <v>2351.9394193495523</v>
      </c>
      <c r="AI186" s="367">
        <v>3050.7773622201939</v>
      </c>
      <c r="AK186" s="391">
        <f t="shared" si="102"/>
        <v>816</v>
      </c>
      <c r="AL186" s="391">
        <f t="shared" si="103"/>
        <v>803.99299383526932</v>
      </c>
      <c r="AM186" s="391">
        <f t="shared" si="104"/>
        <v>788.11093965805685</v>
      </c>
      <c r="AN186" s="391">
        <f t="shared" si="105"/>
        <v>765.49303275321836</v>
      </c>
      <c r="AO186" s="391">
        <f t="shared" si="106"/>
        <v>796.41014283357595</v>
      </c>
      <c r="AP186" s="391">
        <f t="shared" si="107"/>
        <v>784.97801986967988</v>
      </c>
      <c r="AQ186" s="391">
        <f t="shared" si="108"/>
        <v>770.55125664629645</v>
      </c>
      <c r="AR186" s="391">
        <f t="shared" si="109"/>
        <v>698.83794287064165</v>
      </c>
    </row>
    <row r="187" spans="2:44" ht="15" customHeight="1" x14ac:dyDescent="0.35">
      <c r="B187" s="216" t="s">
        <v>233</v>
      </c>
      <c r="C187" s="93"/>
      <c r="D187" s="93"/>
      <c r="E187" s="93"/>
      <c r="F187" s="93"/>
      <c r="G187" s="93"/>
      <c r="H187" s="93"/>
      <c r="I187" s="93"/>
      <c r="J187" s="93"/>
      <c r="K187" s="93"/>
      <c r="L187" s="93"/>
      <c r="M187" s="93"/>
      <c r="N187" s="93"/>
      <c r="O187" s="93"/>
      <c r="P187" s="93"/>
      <c r="Q187" s="93"/>
      <c r="R187" s="93"/>
      <c r="S187" s="93"/>
      <c r="T187" s="364">
        <v>182.34421578160064</v>
      </c>
      <c r="U187" s="364">
        <v>384</v>
      </c>
      <c r="V187" s="364">
        <v>182.30689972296295</v>
      </c>
      <c r="W187" s="364">
        <v>322.64432347809088</v>
      </c>
      <c r="X187" s="364">
        <v>432.84180506324174</v>
      </c>
      <c r="Y187" s="367">
        <f t="shared" si="100"/>
        <v>441.17735710345596</v>
      </c>
      <c r="Z187" s="367">
        <f t="shared" si="101"/>
        <v>900.71664892981607</v>
      </c>
      <c r="AB187" s="364">
        <v>165.55535539000061</v>
      </c>
      <c r="AC187" s="364">
        <v>135.752887784731</v>
      </c>
      <c r="AD187" s="364">
        <v>262.47302870667272</v>
      </c>
      <c r="AE187" s="367">
        <v>441.17735710345596</v>
      </c>
      <c r="AF187" s="364">
        <v>237.82844665642415</v>
      </c>
      <c r="AG187" s="364">
        <v>393.91071770674353</v>
      </c>
      <c r="AH187" s="367">
        <v>613.85897598044528</v>
      </c>
      <c r="AI187" s="367">
        <v>900.71664892981607</v>
      </c>
      <c r="AK187" s="391">
        <f t="shared" si="102"/>
        <v>165.55535539000061</v>
      </c>
      <c r="AL187" s="391">
        <f t="shared" si="103"/>
        <v>-29.802467605269612</v>
      </c>
      <c r="AM187" s="391">
        <f t="shared" si="104"/>
        <v>126.72014092194172</v>
      </c>
      <c r="AN187" s="391">
        <f t="shared" si="105"/>
        <v>178.70432839678324</v>
      </c>
      <c r="AO187" s="391">
        <f t="shared" si="106"/>
        <v>237.82844665642415</v>
      </c>
      <c r="AP187" s="391">
        <f t="shared" si="107"/>
        <v>156.08227105031938</v>
      </c>
      <c r="AQ187" s="391">
        <f t="shared" si="108"/>
        <v>219.94825827370175</v>
      </c>
      <c r="AR187" s="391">
        <f t="shared" si="109"/>
        <v>286.85767294937079</v>
      </c>
    </row>
    <row r="188" spans="2:44" ht="15" customHeight="1" x14ac:dyDescent="0.35">
      <c r="B188" s="109" t="s">
        <v>155</v>
      </c>
      <c r="C188" s="109"/>
      <c r="D188" s="109"/>
      <c r="E188" s="109"/>
      <c r="F188" s="109"/>
      <c r="G188" s="109"/>
      <c r="H188" s="109"/>
      <c r="I188" s="109"/>
      <c r="J188" s="109"/>
      <c r="K188" s="109"/>
      <c r="L188" s="109"/>
      <c r="M188" s="109"/>
      <c r="N188" s="109"/>
      <c r="O188" s="109"/>
      <c r="P188" s="109"/>
      <c r="Q188" s="109"/>
      <c r="R188" s="109"/>
      <c r="S188" s="109"/>
      <c r="T188" s="391">
        <f>T259</f>
        <v>37.106424089999969</v>
      </c>
      <c r="U188" s="391">
        <f>U259</f>
        <v>245.64252396000006</v>
      </c>
      <c r="V188" s="391">
        <f>V259</f>
        <v>391.33470870000014</v>
      </c>
      <c r="W188" s="391">
        <f>W259</f>
        <v>693.20071413999995</v>
      </c>
      <c r="X188" s="391">
        <f t="shared" ref="X188" si="110">X259</f>
        <v>1075.8758393599999</v>
      </c>
      <c r="Y188" s="392">
        <f t="shared" si="100"/>
        <v>1257.0989128699998</v>
      </c>
      <c r="Z188" s="392">
        <f t="shared" si="101"/>
        <v>1174.5620347200038</v>
      </c>
      <c r="AB188" s="391">
        <f t="shared" ref="AB188" si="111">AB259</f>
        <v>272.15758475000007</v>
      </c>
      <c r="AC188" s="391">
        <f t="shared" ref="AC188" si="112">AC259</f>
        <v>517.24201520000008</v>
      </c>
      <c r="AD188" s="391">
        <f t="shared" ref="AD188:AF188" si="113">AD259</f>
        <v>994.11700003000021</v>
      </c>
      <c r="AE188" s="392">
        <f t="shared" si="113"/>
        <v>1257.0989128699998</v>
      </c>
      <c r="AF188" s="391">
        <f t="shared" si="113"/>
        <v>229.74824833000005</v>
      </c>
      <c r="AG188" s="391">
        <f t="shared" ref="AG188" si="114">AG259</f>
        <v>405.34764447000003</v>
      </c>
      <c r="AH188" s="392">
        <f>AH259</f>
        <v>959.8840849700025</v>
      </c>
      <c r="AI188" s="392">
        <f>AI259</f>
        <v>1174.5620347200038</v>
      </c>
      <c r="AK188" s="391">
        <f t="shared" si="102"/>
        <v>272.15758475000007</v>
      </c>
      <c r="AL188" s="391">
        <f t="shared" si="103"/>
        <v>245.08443045000001</v>
      </c>
      <c r="AM188" s="391">
        <f t="shared" si="104"/>
        <v>476.87498483000013</v>
      </c>
      <c r="AN188" s="391">
        <f t="shared" si="105"/>
        <v>262.98191283999961</v>
      </c>
      <c r="AO188" s="391">
        <f t="shared" si="106"/>
        <v>229.74824833000005</v>
      </c>
      <c r="AP188" s="391">
        <f t="shared" si="107"/>
        <v>175.59939613999998</v>
      </c>
      <c r="AQ188" s="391">
        <f t="shared" si="108"/>
        <v>554.53644050000253</v>
      </c>
      <c r="AR188" s="391">
        <f t="shared" si="109"/>
        <v>214.67794975000129</v>
      </c>
    </row>
    <row r="189" spans="2:44" ht="15" customHeight="1" x14ac:dyDescent="0.35">
      <c r="B189" s="90" t="s">
        <v>187</v>
      </c>
      <c r="C189" s="90"/>
      <c r="D189" s="90"/>
      <c r="E189" s="90"/>
      <c r="F189" s="90"/>
      <c r="G189" s="90"/>
      <c r="H189" s="90"/>
      <c r="I189" s="90"/>
      <c r="J189" s="90"/>
      <c r="K189" s="90"/>
      <c r="L189" s="90"/>
      <c r="M189" s="90"/>
      <c r="N189" s="90"/>
      <c r="O189" s="90"/>
      <c r="P189" s="90"/>
      <c r="Q189" s="90"/>
      <c r="R189" s="90"/>
      <c r="S189" s="90"/>
      <c r="T189" s="364">
        <v>766.94518435999998</v>
      </c>
      <c r="U189" s="364">
        <v>663.64061744999992</v>
      </c>
      <c r="V189" s="364">
        <v>788.33915197999966</v>
      </c>
      <c r="W189" s="364">
        <v>807.25093162000007</v>
      </c>
      <c r="X189" s="364">
        <v>960.3190964800001</v>
      </c>
      <c r="Y189" s="367">
        <f t="shared" si="100"/>
        <v>1046.2547362899998</v>
      </c>
      <c r="Z189" s="367">
        <f t="shared" si="101"/>
        <v>1095.2214276799639</v>
      </c>
      <c r="AB189" s="364">
        <v>246.51924020999999</v>
      </c>
      <c r="AC189" s="364">
        <v>494.85743685999978</v>
      </c>
      <c r="AD189" s="364">
        <v>751.70094179999967</v>
      </c>
      <c r="AE189" s="367">
        <v>1046.2547362899998</v>
      </c>
      <c r="AF189" s="364">
        <v>264.26256387000012</v>
      </c>
      <c r="AG189" s="367">
        <v>527.8678710600002</v>
      </c>
      <c r="AH189" s="367">
        <v>788.86310435001258</v>
      </c>
      <c r="AI189" s="367">
        <v>1095.2214276799639</v>
      </c>
      <c r="AK189" s="391">
        <f t="shared" si="102"/>
        <v>246.51924020999999</v>
      </c>
      <c r="AL189" s="391">
        <f t="shared" si="103"/>
        <v>248.33819664999979</v>
      </c>
      <c r="AM189" s="391">
        <f t="shared" si="104"/>
        <v>256.84350493999989</v>
      </c>
      <c r="AN189" s="391">
        <f t="shared" si="105"/>
        <v>294.55379449000009</v>
      </c>
      <c r="AO189" s="391">
        <f t="shared" si="106"/>
        <v>264.26256387000012</v>
      </c>
      <c r="AP189" s="391">
        <f t="shared" si="107"/>
        <v>263.60530719000008</v>
      </c>
      <c r="AQ189" s="391">
        <f t="shared" si="108"/>
        <v>260.99523329001238</v>
      </c>
      <c r="AR189" s="391">
        <f t="shared" si="109"/>
        <v>306.3583233299513</v>
      </c>
    </row>
    <row r="190" spans="2:44" ht="15" customHeight="1" x14ac:dyDescent="0.35">
      <c r="B190" s="90" t="s">
        <v>188</v>
      </c>
      <c r="C190" s="90"/>
      <c r="D190" s="90"/>
      <c r="E190" s="90"/>
      <c r="F190" s="90"/>
      <c r="G190" s="90"/>
      <c r="H190" s="90"/>
      <c r="I190" s="90"/>
      <c r="J190" s="90"/>
      <c r="K190" s="90"/>
      <c r="L190" s="90"/>
      <c r="M190" s="90"/>
      <c r="N190" s="90"/>
      <c r="O190" s="90"/>
      <c r="P190" s="90"/>
      <c r="Q190" s="90"/>
      <c r="R190" s="90"/>
      <c r="S190" s="90"/>
      <c r="T190" s="364">
        <v>185.31464266999998</v>
      </c>
      <c r="U190" s="364">
        <v>211.21137426999999</v>
      </c>
      <c r="V190" s="364">
        <v>247.09630837999998</v>
      </c>
      <c r="W190" s="364">
        <v>-97.449363030000001</v>
      </c>
      <c r="X190" s="364">
        <v>296.79930977000004</v>
      </c>
      <c r="Y190" s="367">
        <f t="shared" si="100"/>
        <v>472.49785031000005</v>
      </c>
      <c r="Z190" s="367">
        <f t="shared" si="101"/>
        <v>-40.223043260220564</v>
      </c>
      <c r="AB190" s="364">
        <v>80.085134180000011</v>
      </c>
      <c r="AC190" s="364">
        <v>152.68011050999999</v>
      </c>
      <c r="AD190" s="364">
        <v>386.18467562000001</v>
      </c>
      <c r="AE190" s="367">
        <v>472.49785031000005</v>
      </c>
      <c r="AF190" s="364">
        <v>-315.25117340999998</v>
      </c>
      <c r="AG190" s="367">
        <v>-214.89633241000001</v>
      </c>
      <c r="AH190" s="367">
        <v>-156.68701660105143</v>
      </c>
      <c r="AI190" s="367">
        <v>-40.223043260220564</v>
      </c>
      <c r="AK190" s="391">
        <f t="shared" si="102"/>
        <v>80.085134180000011</v>
      </c>
      <c r="AL190" s="391">
        <f t="shared" si="103"/>
        <v>72.59497632999998</v>
      </c>
      <c r="AM190" s="391">
        <f t="shared" si="104"/>
        <v>233.50456511000002</v>
      </c>
      <c r="AN190" s="391">
        <f t="shared" si="105"/>
        <v>86.313174690000039</v>
      </c>
      <c r="AO190" s="391">
        <f t="shared" si="106"/>
        <v>-315.25117340999998</v>
      </c>
      <c r="AP190" s="391">
        <f t="shared" si="107"/>
        <v>100.35484099999996</v>
      </c>
      <c r="AQ190" s="391">
        <f t="shared" si="108"/>
        <v>58.209315808948588</v>
      </c>
      <c r="AR190" s="391">
        <f t="shared" si="109"/>
        <v>116.46397334083086</v>
      </c>
    </row>
    <row r="191" spans="2:44" ht="15" customHeight="1" x14ac:dyDescent="0.35">
      <c r="B191" s="89" t="s">
        <v>189</v>
      </c>
      <c r="C191" s="89"/>
      <c r="D191" s="89"/>
      <c r="E191" s="89"/>
      <c r="F191" s="89"/>
      <c r="G191" s="89"/>
      <c r="H191" s="89"/>
      <c r="I191" s="89"/>
      <c r="J191" s="89"/>
      <c r="K191" s="89"/>
      <c r="L191" s="89"/>
      <c r="M191" s="89"/>
      <c r="N191" s="89"/>
      <c r="O191" s="89"/>
      <c r="P191" s="89"/>
      <c r="Q191" s="89"/>
      <c r="R191" s="89"/>
      <c r="S191" s="89"/>
      <c r="T191" s="363">
        <v>952.32243559999995</v>
      </c>
      <c r="U191" s="363">
        <v>874.85199171999989</v>
      </c>
      <c r="V191" s="363">
        <v>1035.4354603599995</v>
      </c>
      <c r="W191" s="363">
        <v>709.80156858999999</v>
      </c>
      <c r="X191" s="363">
        <v>1257.1184062500001</v>
      </c>
      <c r="Y191" s="389">
        <f t="shared" si="100"/>
        <v>1518.7525865999999</v>
      </c>
      <c r="Z191" s="389">
        <f t="shared" si="101"/>
        <v>1054.9983844197432</v>
      </c>
      <c r="AB191" s="363">
        <v>326.60437438999998</v>
      </c>
      <c r="AC191" s="363">
        <v>647.53754736999974</v>
      </c>
      <c r="AD191" s="363">
        <v>1137.8856174199996</v>
      </c>
      <c r="AE191" s="389">
        <v>1518.7525865999999</v>
      </c>
      <c r="AF191" s="363">
        <v>-50.988609539999857</v>
      </c>
      <c r="AG191" s="389">
        <v>312.97153865000018</v>
      </c>
      <c r="AH191" s="389">
        <v>632.17608774896121</v>
      </c>
      <c r="AI191" s="389">
        <v>1054.9983844197432</v>
      </c>
      <c r="AK191" s="363">
        <f t="shared" si="102"/>
        <v>326.60437438999998</v>
      </c>
      <c r="AL191" s="363">
        <f t="shared" si="103"/>
        <v>320.93317297999977</v>
      </c>
      <c r="AM191" s="363">
        <f t="shared" si="104"/>
        <v>490.34807004999982</v>
      </c>
      <c r="AN191" s="363">
        <f t="shared" si="105"/>
        <v>380.8669691800003</v>
      </c>
      <c r="AO191" s="363">
        <f t="shared" si="106"/>
        <v>-50.988609539999857</v>
      </c>
      <c r="AP191" s="363">
        <f t="shared" si="107"/>
        <v>363.96014819000004</v>
      </c>
      <c r="AQ191" s="363">
        <f t="shared" si="108"/>
        <v>319.20454909896102</v>
      </c>
      <c r="AR191" s="363">
        <f t="shared" si="109"/>
        <v>422.82229667078195</v>
      </c>
    </row>
    <row r="192" spans="2:44" ht="15" customHeight="1" x14ac:dyDescent="0.35">
      <c r="B192" s="85" t="s">
        <v>190</v>
      </c>
      <c r="C192" s="85"/>
      <c r="D192" s="85"/>
      <c r="E192" s="85"/>
      <c r="F192" s="85"/>
      <c r="G192" s="85"/>
      <c r="H192" s="85"/>
      <c r="I192" s="85"/>
      <c r="J192" s="85"/>
      <c r="K192" s="85"/>
      <c r="L192" s="85"/>
      <c r="M192" s="85"/>
      <c r="N192" s="85"/>
      <c r="O192" s="85"/>
      <c r="P192" s="85"/>
      <c r="Q192" s="85"/>
      <c r="R192" s="85"/>
      <c r="S192" s="85"/>
      <c r="T192" s="365">
        <v>0</v>
      </c>
      <c r="U192" s="365">
        <v>0</v>
      </c>
      <c r="V192" s="365">
        <v>0</v>
      </c>
      <c r="W192" s="365">
        <v>0</v>
      </c>
      <c r="X192" s="365"/>
      <c r="Y192" s="442">
        <f t="shared" si="100"/>
        <v>0</v>
      </c>
      <c r="Z192" s="442">
        <f t="shared" si="101"/>
        <v>185.02947853728037</v>
      </c>
      <c r="AB192" s="365"/>
      <c r="AC192" s="365"/>
      <c r="AD192" s="365"/>
      <c r="AE192" s="442"/>
      <c r="AF192" s="365">
        <v>27.944538601613999</v>
      </c>
      <c r="AG192" s="365">
        <v>101.73396380804398</v>
      </c>
      <c r="AH192" s="442">
        <v>152.25736971757397</v>
      </c>
      <c r="AI192" s="442">
        <v>185.02947853728037</v>
      </c>
      <c r="AK192" s="363">
        <f t="shared" si="102"/>
        <v>0</v>
      </c>
      <c r="AL192" s="363">
        <f t="shared" si="103"/>
        <v>0</v>
      </c>
      <c r="AM192" s="363">
        <f t="shared" si="104"/>
        <v>0</v>
      </c>
      <c r="AN192" s="363">
        <f t="shared" si="105"/>
        <v>0</v>
      </c>
      <c r="AO192" s="363">
        <f t="shared" si="106"/>
        <v>27.944538601613999</v>
      </c>
      <c r="AP192" s="363">
        <f t="shared" si="107"/>
        <v>73.789425206429982</v>
      </c>
      <c r="AQ192" s="363">
        <f t="shared" si="108"/>
        <v>50.523405909529984</v>
      </c>
      <c r="AR192" s="363">
        <f t="shared" si="109"/>
        <v>32.772108819706403</v>
      </c>
    </row>
    <row r="193" spans="2:47" ht="15" customHeight="1" x14ac:dyDescent="0.35">
      <c r="B193" s="77" t="s">
        <v>191</v>
      </c>
      <c r="C193" s="77"/>
      <c r="D193" s="77"/>
      <c r="E193" s="77"/>
      <c r="F193" s="77"/>
      <c r="G193" s="77"/>
      <c r="H193" s="77"/>
      <c r="I193" s="77"/>
      <c r="J193" s="77"/>
      <c r="K193" s="77"/>
      <c r="L193" s="77"/>
      <c r="M193" s="77"/>
      <c r="N193" s="77"/>
      <c r="O193" s="77"/>
      <c r="P193" s="77"/>
      <c r="Q193" s="77"/>
      <c r="R193" s="77"/>
      <c r="S193" s="77"/>
      <c r="T193" s="363">
        <v>917.18142923000005</v>
      </c>
      <c r="U193" s="363">
        <v>1623.6169303500005</v>
      </c>
      <c r="V193" s="363">
        <v>1589.2245009099993</v>
      </c>
      <c r="W193" s="363">
        <v>2752.9283797400035</v>
      </c>
      <c r="X193" s="363">
        <v>3344.093754459996</v>
      </c>
      <c r="Y193" s="389">
        <f t="shared" si="100"/>
        <v>3353.1206496200002</v>
      </c>
      <c r="Z193" s="389">
        <f t="shared" si="101"/>
        <v>4256.0871399875514</v>
      </c>
      <c r="AB193" s="363">
        <v>928.10856574999957</v>
      </c>
      <c r="AC193" s="363">
        <v>1625.4503494499945</v>
      </c>
      <c r="AD193" s="363">
        <v>2526.8083447799991</v>
      </c>
      <c r="AE193" s="389">
        <v>3353.1206496200002</v>
      </c>
      <c r="AF193" s="363">
        <v>1342.919985961611</v>
      </c>
      <c r="AG193" s="363">
        <v>2169.4079500380426</v>
      </c>
      <c r="AH193" s="389">
        <v>3445.7637622686125</v>
      </c>
      <c r="AI193" s="389">
        <v>4256.0871399875514</v>
      </c>
      <c r="AK193" s="363">
        <f t="shared" si="102"/>
        <v>928.10856574999957</v>
      </c>
      <c r="AL193" s="363">
        <f t="shared" si="103"/>
        <v>697.34178369999495</v>
      </c>
      <c r="AM193" s="363">
        <f t="shared" si="104"/>
        <v>901.35799533000454</v>
      </c>
      <c r="AN193" s="363">
        <f t="shared" si="105"/>
        <v>826.31230484000116</v>
      </c>
      <c r="AO193" s="363">
        <f t="shared" si="106"/>
        <v>1342.919985961611</v>
      </c>
      <c r="AP193" s="363">
        <f t="shared" si="107"/>
        <v>826.48796407643158</v>
      </c>
      <c r="AQ193" s="363">
        <f t="shared" si="108"/>
        <v>1276.3558122305699</v>
      </c>
      <c r="AR193" s="363">
        <f t="shared" si="109"/>
        <v>810.3233777189389</v>
      </c>
    </row>
    <row r="194" spans="2:47" ht="15" customHeight="1" x14ac:dyDescent="0.35">
      <c r="B194" s="109" t="s">
        <v>162</v>
      </c>
      <c r="C194" s="109"/>
      <c r="D194" s="109"/>
      <c r="E194" s="109"/>
      <c r="F194" s="109"/>
      <c r="G194" s="109"/>
      <c r="H194" s="109"/>
      <c r="I194" s="109"/>
      <c r="J194" s="109"/>
      <c r="K194" s="109"/>
      <c r="L194" s="109"/>
      <c r="M194" s="109"/>
      <c r="N194" s="109"/>
      <c r="O194" s="109"/>
      <c r="P194" s="109"/>
      <c r="Q194" s="109"/>
      <c r="R194" s="109"/>
      <c r="S194" s="109"/>
      <c r="T194" s="391">
        <v>886.96392712999955</v>
      </c>
      <c r="U194" s="391">
        <v>1392.6288562600002</v>
      </c>
      <c r="V194" s="391">
        <v>1218.6247817799986</v>
      </c>
      <c r="W194" s="391">
        <v>1768.329731380001</v>
      </c>
      <c r="X194" s="391">
        <v>2373.7723656200019</v>
      </c>
      <c r="Y194" s="392">
        <f t="shared" si="100"/>
        <v>2360.4156858699967</v>
      </c>
      <c r="Z194" s="392">
        <f t="shared" si="101"/>
        <v>2833.1264064872767</v>
      </c>
      <c r="AB194" s="391">
        <v>680.6399568100004</v>
      </c>
      <c r="AC194" s="391">
        <v>1157.6509464400008</v>
      </c>
      <c r="AD194" s="391">
        <v>1762.6603399200001</v>
      </c>
      <c r="AE194" s="392">
        <v>2360.4156858699967</v>
      </c>
      <c r="AF194" s="391">
        <v>735.19329049999942</v>
      </c>
      <c r="AG194" s="391">
        <v>1361.367397550001</v>
      </c>
      <c r="AH194" s="392">
        <v>2195.3958836675733</v>
      </c>
      <c r="AI194" s="392">
        <v>2833.1264064872767</v>
      </c>
      <c r="AK194" s="391">
        <f t="shared" si="102"/>
        <v>680.6399568100004</v>
      </c>
      <c r="AL194" s="391">
        <f t="shared" si="103"/>
        <v>477.01098963000038</v>
      </c>
      <c r="AM194" s="391">
        <f t="shared" si="104"/>
        <v>605.00939347999929</v>
      </c>
      <c r="AN194" s="391">
        <f t="shared" si="105"/>
        <v>597.75534594999658</v>
      </c>
      <c r="AO194" s="391">
        <f t="shared" si="106"/>
        <v>735.19329049999942</v>
      </c>
      <c r="AP194" s="391">
        <f t="shared" si="107"/>
        <v>626.17410705000157</v>
      </c>
      <c r="AQ194" s="391">
        <f t="shared" si="108"/>
        <v>834.02848611757236</v>
      </c>
      <c r="AR194" s="391">
        <f t="shared" si="109"/>
        <v>637.73052281970331</v>
      </c>
    </row>
    <row r="195" spans="2:47" ht="15" customHeight="1" x14ac:dyDescent="0.35">
      <c r="B195" s="217" t="s">
        <v>169</v>
      </c>
      <c r="C195" s="91"/>
      <c r="D195" s="91"/>
      <c r="E195" s="91"/>
      <c r="F195" s="91"/>
      <c r="G195" s="91"/>
      <c r="H195" s="91"/>
      <c r="I195" s="91"/>
      <c r="J195" s="91"/>
      <c r="K195" s="91"/>
      <c r="L195" s="91"/>
      <c r="M195" s="91"/>
      <c r="N195" s="91"/>
      <c r="O195" s="91"/>
      <c r="P195" s="91"/>
      <c r="Q195" s="91"/>
      <c r="R195" s="91"/>
      <c r="S195" s="91"/>
      <c r="T195" s="364">
        <v>460.18352926999967</v>
      </c>
      <c r="U195" s="364">
        <v>633.76424679000081</v>
      </c>
      <c r="V195" s="364">
        <v>639.61768847999997</v>
      </c>
      <c r="W195" s="364">
        <v>882.27439184999969</v>
      </c>
      <c r="X195" s="364">
        <v>1189.5722069800006</v>
      </c>
      <c r="Y195" s="367">
        <f t="shared" si="100"/>
        <v>1256.3614025999975</v>
      </c>
      <c r="Z195" s="367">
        <f t="shared" si="101"/>
        <v>1459.4749037599765</v>
      </c>
      <c r="AB195" s="364">
        <v>324.82095150000009</v>
      </c>
      <c r="AC195" s="364">
        <v>565.53830723000044</v>
      </c>
      <c r="AD195" s="364">
        <v>926.06556510000075</v>
      </c>
      <c r="AE195" s="367">
        <v>1256.3614025999975</v>
      </c>
      <c r="AF195" s="364">
        <v>387.39174488000003</v>
      </c>
      <c r="AG195" s="364">
        <v>736.54922150000073</v>
      </c>
      <c r="AH195" s="367">
        <v>1113.6046250100169</v>
      </c>
      <c r="AI195" s="367">
        <v>1459.4749037599765</v>
      </c>
      <c r="AK195" s="391">
        <f t="shared" si="102"/>
        <v>324.82095150000009</v>
      </c>
      <c r="AL195" s="391">
        <f t="shared" si="103"/>
        <v>240.71735573000035</v>
      </c>
      <c r="AM195" s="391">
        <f t="shared" si="104"/>
        <v>360.52725787000031</v>
      </c>
      <c r="AN195" s="391">
        <f t="shared" si="105"/>
        <v>330.29583749999676</v>
      </c>
      <c r="AO195" s="391">
        <f t="shared" si="106"/>
        <v>387.39174488000003</v>
      </c>
      <c r="AP195" s="391">
        <f t="shared" si="107"/>
        <v>349.15747662000069</v>
      </c>
      <c r="AQ195" s="391">
        <f t="shared" si="108"/>
        <v>377.05540351001616</v>
      </c>
      <c r="AR195" s="391">
        <f t="shared" si="109"/>
        <v>345.87027874995965</v>
      </c>
    </row>
    <row r="196" spans="2:47" ht="15" customHeight="1" x14ac:dyDescent="0.35">
      <c r="B196" s="217" t="s">
        <v>172</v>
      </c>
      <c r="C196" s="91"/>
      <c r="D196" s="91"/>
      <c r="E196" s="91"/>
      <c r="F196" s="91"/>
      <c r="G196" s="91"/>
      <c r="H196" s="91"/>
      <c r="I196" s="91"/>
      <c r="J196" s="91"/>
      <c r="K196" s="91"/>
      <c r="L196" s="91"/>
      <c r="M196" s="91"/>
      <c r="N196" s="91"/>
      <c r="O196" s="91"/>
      <c r="P196" s="91"/>
      <c r="Q196" s="91"/>
      <c r="R196" s="91"/>
      <c r="S196" s="91"/>
      <c r="T196" s="364">
        <v>426.78039785999994</v>
      </c>
      <c r="U196" s="364">
        <v>758.86460946999932</v>
      </c>
      <c r="V196" s="364">
        <v>579.00709329999972</v>
      </c>
      <c r="W196" s="364">
        <v>886.05533953000042</v>
      </c>
      <c r="X196" s="364">
        <v>1184.2001586399992</v>
      </c>
      <c r="Y196" s="367">
        <f t="shared" si="100"/>
        <v>1104.054283270001</v>
      </c>
      <c r="Z196" s="367">
        <f t="shared" si="101"/>
        <v>1188.6220241900194</v>
      </c>
      <c r="AB196" s="364">
        <v>355.81900531000031</v>
      </c>
      <c r="AC196" s="364">
        <v>592.1126392099992</v>
      </c>
      <c r="AD196" s="364">
        <v>836.5947748199992</v>
      </c>
      <c r="AE196" s="367">
        <v>1104.054283270001</v>
      </c>
      <c r="AF196" s="364">
        <v>347.80154561999944</v>
      </c>
      <c r="AG196" s="364">
        <v>624.81817605000015</v>
      </c>
      <c r="AH196" s="367">
        <v>929.5338889399826</v>
      </c>
      <c r="AI196" s="367">
        <v>1188.6220241900194</v>
      </c>
      <c r="AK196" s="391">
        <f t="shared" si="102"/>
        <v>355.81900531000031</v>
      </c>
      <c r="AL196" s="391">
        <f t="shared" si="103"/>
        <v>236.29363389999889</v>
      </c>
      <c r="AM196" s="391">
        <f t="shared" si="104"/>
        <v>244.48213561</v>
      </c>
      <c r="AN196" s="391">
        <f t="shared" si="105"/>
        <v>267.45950845000175</v>
      </c>
      <c r="AO196" s="391">
        <f t="shared" si="106"/>
        <v>347.80154561999944</v>
      </c>
      <c r="AP196" s="391">
        <f t="shared" si="107"/>
        <v>277.0166304300007</v>
      </c>
      <c r="AQ196" s="391">
        <f t="shared" si="108"/>
        <v>304.71571288998246</v>
      </c>
      <c r="AR196" s="391">
        <f t="shared" si="109"/>
        <v>259.08813525003677</v>
      </c>
    </row>
    <row r="197" spans="2:47" ht="15" customHeight="1" x14ac:dyDescent="0.35">
      <c r="B197" s="109" t="s">
        <v>155</v>
      </c>
      <c r="C197" s="109"/>
      <c r="D197" s="109"/>
      <c r="E197" s="109"/>
      <c r="F197" s="109"/>
      <c r="G197" s="109"/>
      <c r="H197" s="109"/>
      <c r="I197" s="109"/>
      <c r="J197" s="109"/>
      <c r="K197" s="109"/>
      <c r="L197" s="109"/>
      <c r="M197" s="109"/>
      <c r="N197" s="109"/>
      <c r="O197" s="109"/>
      <c r="P197" s="109"/>
      <c r="Q197" s="109"/>
      <c r="R197" s="109"/>
      <c r="S197" s="109"/>
      <c r="T197" s="391">
        <f>T260</f>
        <v>30.217502099999983</v>
      </c>
      <c r="U197" s="391">
        <f>U260</f>
        <v>230.98807409000005</v>
      </c>
      <c r="V197" s="391">
        <f>V260</f>
        <v>370.59971913000038</v>
      </c>
      <c r="W197" s="391">
        <f>W260</f>
        <v>984.59864835999952</v>
      </c>
      <c r="X197" s="391">
        <f t="shared" ref="X197" si="115">X260</f>
        <v>970.32138884000051</v>
      </c>
      <c r="Y197" s="392">
        <f t="shared" si="100"/>
        <v>992.70496375000016</v>
      </c>
      <c r="Z197" s="392">
        <f t="shared" si="101"/>
        <v>1422.9607334802615</v>
      </c>
      <c r="AB197" s="391">
        <f t="shared" ref="AB197" si="116">AB260</f>
        <v>247.46860893999991</v>
      </c>
      <c r="AC197" s="391">
        <f t="shared" ref="AC197" si="117">AC260</f>
        <v>467.79940300999982</v>
      </c>
      <c r="AD197" s="391">
        <f t="shared" ref="AD197:AF197" si="118">AD260</f>
        <v>764.14800486000024</v>
      </c>
      <c r="AE197" s="392">
        <f t="shared" si="118"/>
        <v>992.70496375000016</v>
      </c>
      <c r="AF197" s="391">
        <f t="shared" si="118"/>
        <v>579.78215685999999</v>
      </c>
      <c r="AG197" s="391">
        <f t="shared" ref="AG197" si="119">AG260</f>
        <v>706.30758867999998</v>
      </c>
      <c r="AH197" s="392">
        <f>AH260</f>
        <v>1250.3678786010396</v>
      </c>
      <c r="AI197" s="392">
        <f>AI260</f>
        <v>1422.9607334802615</v>
      </c>
      <c r="AK197" s="391">
        <f t="shared" si="102"/>
        <v>247.46860893999991</v>
      </c>
      <c r="AL197" s="391">
        <f t="shared" si="103"/>
        <v>220.33079406999991</v>
      </c>
      <c r="AM197" s="391">
        <f t="shared" si="104"/>
        <v>296.34860185000042</v>
      </c>
      <c r="AN197" s="391">
        <f t="shared" si="105"/>
        <v>228.55695888999992</v>
      </c>
      <c r="AO197" s="391">
        <f t="shared" si="106"/>
        <v>579.78215685999999</v>
      </c>
      <c r="AP197" s="391">
        <f t="shared" si="107"/>
        <v>126.52543181999999</v>
      </c>
      <c r="AQ197" s="391">
        <f t="shared" si="108"/>
        <v>544.06028992103961</v>
      </c>
      <c r="AR197" s="391">
        <f t="shared" si="109"/>
        <v>172.59285487922193</v>
      </c>
    </row>
    <row r="198" spans="2:47" ht="15" customHeight="1" x14ac:dyDescent="0.35">
      <c r="B198" s="83" t="s">
        <v>192</v>
      </c>
      <c r="C198" s="83"/>
      <c r="D198" s="83"/>
      <c r="E198" s="83"/>
      <c r="F198" s="83"/>
      <c r="G198" s="83"/>
      <c r="H198" s="83"/>
      <c r="I198" s="83"/>
      <c r="J198" s="83"/>
      <c r="K198" s="83"/>
      <c r="L198" s="83"/>
      <c r="M198" s="83"/>
      <c r="N198" s="83"/>
      <c r="O198" s="83"/>
      <c r="P198" s="83"/>
      <c r="Q198" s="83"/>
      <c r="R198" s="83"/>
      <c r="S198" s="83"/>
      <c r="T198" s="364">
        <v>255.68366648999995</v>
      </c>
      <c r="U198" s="364">
        <v>282.28774637000004</v>
      </c>
      <c r="V198" s="364">
        <v>303.78251881000006</v>
      </c>
      <c r="W198" s="364">
        <v>310.64421715000003</v>
      </c>
      <c r="X198" s="364">
        <v>403.6059651700001</v>
      </c>
      <c r="Y198" s="367">
        <f t="shared" si="100"/>
        <v>485.15657303000006</v>
      </c>
      <c r="Z198" s="367">
        <f t="shared" si="101"/>
        <v>700.08133409393565</v>
      </c>
      <c r="AB198" s="364">
        <v>117.68291075</v>
      </c>
      <c r="AC198" s="364">
        <v>245.15182771999997</v>
      </c>
      <c r="AD198" s="364">
        <v>349.4727516800001</v>
      </c>
      <c r="AE198" s="367">
        <v>485.15657303000006</v>
      </c>
      <c r="AF198" s="364">
        <v>124.67354571999998</v>
      </c>
      <c r="AG198" s="367">
        <v>269.27072155999997</v>
      </c>
      <c r="AH198" s="367">
        <v>503.27501758084509</v>
      </c>
      <c r="AI198" s="367">
        <v>700.08133409393565</v>
      </c>
      <c r="AK198" s="391">
        <f t="shared" si="102"/>
        <v>117.68291075</v>
      </c>
      <c r="AL198" s="391">
        <f t="shared" si="103"/>
        <v>127.46891696999997</v>
      </c>
      <c r="AM198" s="391">
        <f t="shared" si="104"/>
        <v>104.32092396000013</v>
      </c>
      <c r="AN198" s="391">
        <f t="shared" si="105"/>
        <v>135.68382134999996</v>
      </c>
      <c r="AO198" s="391">
        <f t="shared" si="106"/>
        <v>124.67354571999998</v>
      </c>
      <c r="AP198" s="391">
        <f t="shared" si="107"/>
        <v>144.59717583999998</v>
      </c>
      <c r="AQ198" s="391">
        <f t="shared" si="108"/>
        <v>234.00429602084512</v>
      </c>
      <c r="AR198" s="391">
        <f t="shared" si="109"/>
        <v>196.80631651309056</v>
      </c>
    </row>
    <row r="199" spans="2:47" ht="15" customHeight="1" x14ac:dyDescent="0.35">
      <c r="B199" s="77" t="s">
        <v>193</v>
      </c>
      <c r="C199" s="77"/>
      <c r="D199" s="77"/>
      <c r="E199" s="77"/>
      <c r="F199" s="77"/>
      <c r="G199" s="77"/>
      <c r="H199" s="77"/>
      <c r="I199" s="77"/>
      <c r="J199" s="77"/>
      <c r="K199" s="77"/>
      <c r="L199" s="77"/>
      <c r="M199" s="77"/>
      <c r="N199" s="77"/>
      <c r="O199" s="77"/>
      <c r="P199" s="77"/>
      <c r="Q199" s="77"/>
      <c r="R199" s="77"/>
      <c r="S199" s="77"/>
      <c r="T199" s="363">
        <v>661.49776273999953</v>
      </c>
      <c r="U199" s="363">
        <v>1341.3291839800004</v>
      </c>
      <c r="V199" s="363">
        <v>1285.441982099999</v>
      </c>
      <c r="W199" s="363">
        <v>2442.2841625900037</v>
      </c>
      <c r="X199" s="363">
        <v>2940.487789289999</v>
      </c>
      <c r="Y199" s="389">
        <f t="shared" si="100"/>
        <v>2867.9640765899976</v>
      </c>
      <c r="Z199" s="389">
        <f t="shared" si="101"/>
        <v>3556.0058058936152</v>
      </c>
      <c r="AB199" s="363">
        <v>810.42565499999978</v>
      </c>
      <c r="AC199" s="363">
        <v>1380.2985217299968</v>
      </c>
      <c r="AD199" s="363">
        <v>2177.3355931000015</v>
      </c>
      <c r="AE199" s="389">
        <v>2867.9640765899976</v>
      </c>
      <c r="AF199" s="363">
        <v>1218.246440241611</v>
      </c>
      <c r="AG199" s="389">
        <v>1900.1372284780427</v>
      </c>
      <c r="AH199" s="389">
        <v>2942.4887446877683</v>
      </c>
      <c r="AI199" s="389">
        <v>3556.0058058936152</v>
      </c>
      <c r="AK199" s="363">
        <f t="shared" si="102"/>
        <v>810.42565499999978</v>
      </c>
      <c r="AL199" s="363">
        <f t="shared" si="103"/>
        <v>569.87286672999699</v>
      </c>
      <c r="AM199" s="363">
        <f t="shared" si="104"/>
        <v>797.0370713700047</v>
      </c>
      <c r="AN199" s="363">
        <f t="shared" si="105"/>
        <v>690.62848348999614</v>
      </c>
      <c r="AO199" s="363">
        <f t="shared" si="106"/>
        <v>1218.246440241611</v>
      </c>
      <c r="AP199" s="363">
        <f t="shared" si="107"/>
        <v>681.89078823643172</v>
      </c>
      <c r="AQ199" s="363">
        <f t="shared" si="108"/>
        <v>1042.3515162097256</v>
      </c>
      <c r="AR199" s="363">
        <f t="shared" si="109"/>
        <v>613.51706120584686</v>
      </c>
    </row>
    <row r="200" spans="2:47" ht="15" customHeight="1" x14ac:dyDescent="0.35">
      <c r="B200" s="77"/>
      <c r="C200" s="77"/>
      <c r="D200" s="77"/>
      <c r="E200" s="77"/>
      <c r="F200" s="77"/>
      <c r="G200" s="77"/>
      <c r="H200" s="77"/>
      <c r="I200" s="77"/>
      <c r="J200" s="77"/>
      <c r="K200" s="77"/>
      <c r="L200" s="77"/>
      <c r="M200" s="77"/>
      <c r="N200" s="77"/>
      <c r="O200" s="77"/>
      <c r="P200" s="77"/>
      <c r="Q200" s="77"/>
      <c r="R200" s="77"/>
      <c r="S200" s="77"/>
      <c r="T200" s="363"/>
      <c r="U200" s="363"/>
      <c r="V200" s="363"/>
      <c r="Y200" s="363"/>
      <c r="Z200" s="363"/>
      <c r="AB200" s="363"/>
      <c r="AC200" s="363"/>
      <c r="AD200" s="363"/>
      <c r="AE200" s="363"/>
      <c r="AF200" s="363"/>
      <c r="AG200" s="363"/>
      <c r="AH200" s="363"/>
      <c r="AI200" s="389"/>
      <c r="AK200" s="363"/>
    </row>
    <row r="201" spans="2:47" ht="15" customHeight="1" x14ac:dyDescent="0.35">
      <c r="B201" s="162" t="s">
        <v>176</v>
      </c>
      <c r="C201" s="170"/>
      <c r="D201" s="170"/>
      <c r="E201" s="170"/>
      <c r="F201" s="170"/>
      <c r="G201" s="170"/>
      <c r="H201" s="170"/>
      <c r="I201" s="170"/>
      <c r="J201" s="170"/>
      <c r="K201" s="170"/>
      <c r="L201" s="170"/>
      <c r="M201" s="170"/>
      <c r="N201" s="170"/>
      <c r="O201" s="170"/>
      <c r="P201" s="170"/>
      <c r="Q201" s="170"/>
      <c r="R201" s="170"/>
      <c r="S201" s="170"/>
      <c r="T201" s="236">
        <v>2018</v>
      </c>
      <c r="U201" s="236">
        <v>2019</v>
      </c>
      <c r="V201" s="236">
        <v>2020</v>
      </c>
      <c r="W201" s="236">
        <v>2021</v>
      </c>
      <c r="X201" s="236">
        <v>2022</v>
      </c>
      <c r="Y201" s="239">
        <v>2023</v>
      </c>
      <c r="Z201" s="238">
        <v>2024</v>
      </c>
      <c r="AB201" s="239" t="s">
        <v>3</v>
      </c>
      <c r="AC201" s="239" t="s">
        <v>4</v>
      </c>
      <c r="AD201" s="239" t="s">
        <v>5</v>
      </c>
      <c r="AE201" s="239">
        <v>2023</v>
      </c>
      <c r="AF201" s="240" t="s">
        <v>6</v>
      </c>
      <c r="AG201" s="240" t="s">
        <v>7</v>
      </c>
      <c r="AH201" s="240" t="s">
        <v>8</v>
      </c>
      <c r="AI201" s="240">
        <v>2024</v>
      </c>
      <c r="AK201" s="239" t="s">
        <v>3</v>
      </c>
      <c r="AL201" s="239" t="s">
        <v>20</v>
      </c>
      <c r="AM201" s="239" t="s">
        <v>21</v>
      </c>
      <c r="AN201" s="239" t="s">
        <v>22</v>
      </c>
      <c r="AO201" s="240" t="s">
        <v>6</v>
      </c>
      <c r="AP201" s="240" t="s">
        <v>23</v>
      </c>
      <c r="AQ201" s="240" t="s">
        <v>24</v>
      </c>
      <c r="AR201" s="240" t="s">
        <v>25</v>
      </c>
    </row>
    <row r="202" spans="2:47" ht="15" customHeight="1" x14ac:dyDescent="0.35">
      <c r="B202" s="89" t="s">
        <v>186</v>
      </c>
      <c r="C202" s="89"/>
      <c r="D202" s="89"/>
      <c r="E202" s="89"/>
      <c r="F202" s="89"/>
      <c r="G202" s="89"/>
      <c r="H202" s="89"/>
      <c r="I202" s="89"/>
      <c r="J202" s="89"/>
      <c r="K202" s="89"/>
      <c r="L202" s="89"/>
      <c r="M202" s="89"/>
      <c r="N202" s="89"/>
      <c r="O202" s="89"/>
      <c r="P202" s="89"/>
      <c r="Q202" s="89"/>
      <c r="R202" s="89"/>
      <c r="S202" s="89"/>
      <c r="T202" s="363">
        <v>434.46997201355873</v>
      </c>
      <c r="U202" s="363">
        <v>566.68493635910374</v>
      </c>
      <c r="V202" s="363">
        <v>445.69499835799922</v>
      </c>
      <c r="W202" s="363">
        <v>542.92719822999959</v>
      </c>
      <c r="X202" s="363">
        <v>845.8259852931169</v>
      </c>
      <c r="Y202" s="389">
        <f t="shared" ref="Y202:Y213" si="120">AE202</f>
        <v>902.03020143458355</v>
      </c>
      <c r="Z202" s="389">
        <f t="shared" ref="Z202:Z213" si="121">AI202</f>
        <v>879.51392303358659</v>
      </c>
      <c r="AA202" s="260"/>
      <c r="AB202" s="363">
        <v>225.05863896981296</v>
      </c>
      <c r="AC202" s="389">
        <v>414.5755351016756</v>
      </c>
      <c r="AD202" s="389">
        <v>675.5798973088107</v>
      </c>
      <c r="AE202" s="389">
        <v>902.03020143458355</v>
      </c>
      <c r="AF202" s="363">
        <v>235.15041091845799</v>
      </c>
      <c r="AG202" s="389">
        <v>433.45907361450327</v>
      </c>
      <c r="AH202" s="389">
        <v>688.98432412647207</v>
      </c>
      <c r="AI202" s="389">
        <v>879.51392303358659</v>
      </c>
      <c r="AJ202" s="363"/>
      <c r="AK202" s="363">
        <f t="shared" ref="AK202:AK213" si="122">AB202</f>
        <v>225.05863896981296</v>
      </c>
      <c r="AL202" s="363">
        <f t="shared" ref="AL202:AL213" si="123">AC202-AB202</f>
        <v>189.51689613186264</v>
      </c>
      <c r="AM202" s="363">
        <f t="shared" ref="AM202:AM213" si="124">AD202-AC202</f>
        <v>261.0043622071351</v>
      </c>
      <c r="AN202" s="363">
        <f t="shared" ref="AN202:AN213" si="125">AE202-AD202</f>
        <v>226.45030412577285</v>
      </c>
      <c r="AO202" s="363">
        <f t="shared" ref="AO202:AO213" si="126">AF202</f>
        <v>235.15041091845799</v>
      </c>
      <c r="AP202" s="363">
        <f t="shared" ref="AP202:AP213" si="127">AG202-AF202</f>
        <v>198.30866269604527</v>
      </c>
      <c r="AQ202" s="363">
        <f t="shared" ref="AQ202:AQ213" si="128">AH202-AG202</f>
        <v>255.52525051196881</v>
      </c>
      <c r="AR202" s="363">
        <f t="shared" ref="AR202:AR213" si="129">AI202-AH202</f>
        <v>190.52959890711452</v>
      </c>
    </row>
    <row r="203" spans="2:47" ht="15" customHeight="1" x14ac:dyDescent="0.35">
      <c r="B203" s="109" t="s">
        <v>162</v>
      </c>
      <c r="C203" s="109"/>
      <c r="D203" s="109"/>
      <c r="E203" s="109"/>
      <c r="F203" s="109"/>
      <c r="G203" s="109"/>
      <c r="H203" s="109"/>
      <c r="I203" s="109"/>
      <c r="J203" s="109"/>
      <c r="K203" s="109"/>
      <c r="L203" s="109"/>
      <c r="M203" s="109"/>
      <c r="N203" s="109"/>
      <c r="O203" s="109"/>
      <c r="P203" s="109"/>
      <c r="Q203" s="109"/>
      <c r="R203" s="109"/>
      <c r="S203" s="109"/>
      <c r="T203" s="392">
        <v>425.83611525744249</v>
      </c>
      <c r="U203" s="392">
        <v>510.92558404976609</v>
      </c>
      <c r="V203" s="364">
        <v>379.38402424094784</v>
      </c>
      <c r="W203" s="364">
        <v>434.2391032419996</v>
      </c>
      <c r="X203" s="364">
        <v>648.05120114987585</v>
      </c>
      <c r="Y203" s="367">
        <f t="shared" si="120"/>
        <v>669.27759671386764</v>
      </c>
      <c r="Z203" s="367">
        <f t="shared" si="121"/>
        <v>677.9859542081258</v>
      </c>
      <c r="AA203" s="260"/>
      <c r="AB203" s="364">
        <v>176.24156404544692</v>
      </c>
      <c r="AC203" s="367">
        <v>320.23456411427719</v>
      </c>
      <c r="AD203" s="367">
        <v>492.31617386694143</v>
      </c>
      <c r="AE203" s="367">
        <v>669.27759671386764</v>
      </c>
      <c r="AF203" s="364">
        <v>192.408355868505</v>
      </c>
      <c r="AG203" s="367">
        <v>359.654914693661</v>
      </c>
      <c r="AH203" s="367">
        <v>520.51805339867155</v>
      </c>
      <c r="AI203" s="367">
        <v>677.9859542081258</v>
      </c>
      <c r="AJ203" s="364"/>
      <c r="AK203" s="391">
        <f t="shared" si="122"/>
        <v>176.24156404544692</v>
      </c>
      <c r="AL203" s="391">
        <f t="shared" si="123"/>
        <v>143.99300006883027</v>
      </c>
      <c r="AM203" s="391">
        <f t="shared" si="124"/>
        <v>172.08160975266424</v>
      </c>
      <c r="AN203" s="391">
        <f t="shared" si="125"/>
        <v>176.96142284692621</v>
      </c>
      <c r="AO203" s="391">
        <f t="shared" si="126"/>
        <v>192.408355868505</v>
      </c>
      <c r="AP203" s="391">
        <f t="shared" si="127"/>
        <v>167.246558825156</v>
      </c>
      <c r="AQ203" s="391">
        <f t="shared" si="128"/>
        <v>160.86313870501056</v>
      </c>
      <c r="AR203" s="391">
        <f t="shared" si="129"/>
        <v>157.46790080945425</v>
      </c>
    </row>
    <row r="204" spans="2:47" ht="15" customHeight="1" x14ac:dyDescent="0.35">
      <c r="B204" s="109" t="s">
        <v>155</v>
      </c>
      <c r="C204" s="109"/>
      <c r="D204" s="109"/>
      <c r="E204" s="109"/>
      <c r="F204" s="109"/>
      <c r="G204" s="109"/>
      <c r="H204" s="109"/>
      <c r="I204" s="109"/>
      <c r="J204" s="109"/>
      <c r="K204" s="109"/>
      <c r="L204" s="109"/>
      <c r="M204" s="109"/>
      <c r="N204" s="109"/>
      <c r="O204" s="109"/>
      <c r="P204" s="109"/>
      <c r="Q204" s="109"/>
      <c r="R204" s="109"/>
      <c r="S204" s="109"/>
      <c r="T204" s="392">
        <v>8.6338330831438661</v>
      </c>
      <c r="U204" s="392">
        <v>55.759352309337558</v>
      </c>
      <c r="V204" s="364">
        <v>66.518680622334273</v>
      </c>
      <c r="W204" s="364">
        <v>108.68809498799996</v>
      </c>
      <c r="X204" s="364">
        <v>197.77478414324705</v>
      </c>
      <c r="Y204" s="367">
        <f t="shared" si="120"/>
        <v>232.75260472071096</v>
      </c>
      <c r="Z204" s="367">
        <f t="shared" si="121"/>
        <v>201.52796882375199</v>
      </c>
      <c r="AB204" s="364">
        <v>48.817074926158014</v>
      </c>
      <c r="AC204" s="367">
        <v>94.340970987400027</v>
      </c>
      <c r="AD204" s="367">
        <v>183.26372344186902</v>
      </c>
      <c r="AE204" s="367">
        <v>232.75260472071096</v>
      </c>
      <c r="AF204" s="364">
        <v>42.742055048095018</v>
      </c>
      <c r="AG204" s="367">
        <v>73.804158924484</v>
      </c>
      <c r="AH204" s="367">
        <v>168.466270729558</v>
      </c>
      <c r="AI204" s="367">
        <v>201.52796882375199</v>
      </c>
      <c r="AJ204" s="364"/>
      <c r="AK204" s="391">
        <f t="shared" si="122"/>
        <v>48.817074926158014</v>
      </c>
      <c r="AL204" s="391">
        <f t="shared" si="123"/>
        <v>45.523896061242013</v>
      </c>
      <c r="AM204" s="391">
        <f t="shared" si="124"/>
        <v>88.922752454468991</v>
      </c>
      <c r="AN204" s="391">
        <f t="shared" si="125"/>
        <v>49.488881278841944</v>
      </c>
      <c r="AO204" s="391">
        <f t="shared" si="126"/>
        <v>42.742055048095018</v>
      </c>
      <c r="AP204" s="391">
        <f t="shared" si="127"/>
        <v>31.062103876388981</v>
      </c>
      <c r="AQ204" s="391">
        <f t="shared" si="128"/>
        <v>94.662111805074005</v>
      </c>
      <c r="AR204" s="391">
        <f t="shared" si="129"/>
        <v>33.061698094193986</v>
      </c>
    </row>
    <row r="205" spans="2:47" ht="15" customHeight="1" x14ac:dyDescent="0.35">
      <c r="B205" s="90" t="s">
        <v>187</v>
      </c>
      <c r="C205" s="90"/>
      <c r="D205" s="90"/>
      <c r="E205" s="90"/>
      <c r="F205" s="90"/>
      <c r="G205" s="90"/>
      <c r="H205" s="90"/>
      <c r="I205" s="90"/>
      <c r="J205" s="90"/>
      <c r="K205" s="90"/>
      <c r="L205" s="90"/>
      <c r="M205" s="90"/>
      <c r="N205" s="90"/>
      <c r="O205" s="90"/>
      <c r="P205" s="90"/>
      <c r="Q205" s="90"/>
      <c r="R205" s="90"/>
      <c r="S205" s="90"/>
      <c r="T205" s="391">
        <v>184.29190372971934</v>
      </c>
      <c r="U205" s="391">
        <v>159.81776920969534</v>
      </c>
      <c r="V205" s="364">
        <v>133.86831902700001</v>
      </c>
      <c r="W205" s="364">
        <v>126.57021862000003</v>
      </c>
      <c r="X205" s="364">
        <v>176.53236095343593</v>
      </c>
      <c r="Y205" s="367">
        <f t="shared" si="120"/>
        <v>193.71468114384299</v>
      </c>
      <c r="Z205" s="367">
        <f t="shared" si="121"/>
        <v>187.91493612783796</v>
      </c>
      <c r="AB205" s="364">
        <v>44.218309150284</v>
      </c>
      <c r="AC205" s="367">
        <v>90.258195818944017</v>
      </c>
      <c r="AD205" s="367">
        <v>138.57474875177599</v>
      </c>
      <c r="AE205" s="367">
        <v>193.71468114384299</v>
      </c>
      <c r="AF205" s="364">
        <v>49.163051880415992</v>
      </c>
      <c r="AG205" s="367">
        <v>96.11217624758099</v>
      </c>
      <c r="AH205" s="367">
        <v>138.45091025771302</v>
      </c>
      <c r="AI205" s="367">
        <v>187.91493612783796</v>
      </c>
      <c r="AJ205" s="364"/>
      <c r="AK205" s="364">
        <f t="shared" si="122"/>
        <v>44.218309150284</v>
      </c>
      <c r="AL205" s="364">
        <f t="shared" si="123"/>
        <v>46.039886668660017</v>
      </c>
      <c r="AM205" s="364">
        <f t="shared" si="124"/>
        <v>48.316552932831968</v>
      </c>
      <c r="AN205" s="364">
        <f t="shared" si="125"/>
        <v>55.13993239206701</v>
      </c>
      <c r="AO205" s="364">
        <f t="shared" si="126"/>
        <v>49.163051880415992</v>
      </c>
      <c r="AP205" s="364">
        <f t="shared" si="127"/>
        <v>46.949124367164998</v>
      </c>
      <c r="AQ205" s="364">
        <f t="shared" si="128"/>
        <v>42.338734010132029</v>
      </c>
      <c r="AR205" s="364">
        <f t="shared" si="129"/>
        <v>49.464025870124942</v>
      </c>
    </row>
    <row r="206" spans="2:47" ht="15" customHeight="1" x14ac:dyDescent="0.35">
      <c r="B206" s="90" t="s">
        <v>188</v>
      </c>
      <c r="C206" s="90"/>
      <c r="D206" s="90"/>
      <c r="E206" s="90"/>
      <c r="F206" s="90"/>
      <c r="G206" s="90"/>
      <c r="H206" s="90"/>
      <c r="I206" s="90"/>
      <c r="J206" s="90"/>
      <c r="K206" s="90"/>
      <c r="L206" s="90"/>
      <c r="M206" s="90"/>
      <c r="N206" s="90"/>
      <c r="O206" s="90"/>
      <c r="P206" s="90"/>
      <c r="Q206" s="90"/>
      <c r="R206" s="90"/>
      <c r="S206" s="90"/>
      <c r="T206" s="391">
        <v>44.317474541302467</v>
      </c>
      <c r="U206" s="391">
        <v>47.254298570171748</v>
      </c>
      <c r="V206" s="364">
        <v>41.959564431999986</v>
      </c>
      <c r="W206" s="364">
        <v>-10.949123147000002</v>
      </c>
      <c r="X206" s="364">
        <v>54.559659466418005</v>
      </c>
      <c r="Y206" s="367">
        <f t="shared" si="120"/>
        <v>87.483255500962002</v>
      </c>
      <c r="Z206" s="367">
        <f t="shared" si="121"/>
        <v>-6.9013538395820113</v>
      </c>
      <c r="AB206" s="364">
        <v>14.364920232989</v>
      </c>
      <c r="AC206" s="367">
        <v>27.847679524656002</v>
      </c>
      <c r="AD206" s="367">
        <v>71.192466870777011</v>
      </c>
      <c r="AE206" s="367">
        <v>87.483255500962002</v>
      </c>
      <c r="AF206" s="364">
        <v>15.474122597983998</v>
      </c>
      <c r="AG206" s="367">
        <v>-42.377184720525989</v>
      </c>
      <c r="AH206" s="367">
        <v>-27.499651022284009</v>
      </c>
      <c r="AI206" s="367">
        <v>-6.9013538395820113</v>
      </c>
      <c r="AJ206" s="364"/>
      <c r="AK206" s="364">
        <f t="shared" si="122"/>
        <v>14.364920232989</v>
      </c>
      <c r="AL206" s="364">
        <f t="shared" si="123"/>
        <v>13.482759291667001</v>
      </c>
      <c r="AM206" s="364">
        <f t="shared" si="124"/>
        <v>43.344787346121009</v>
      </c>
      <c r="AN206" s="364">
        <f t="shared" si="125"/>
        <v>16.290788630184991</v>
      </c>
      <c r="AO206" s="364">
        <f t="shared" si="126"/>
        <v>15.474122597983998</v>
      </c>
      <c r="AP206" s="364">
        <f t="shared" si="127"/>
        <v>-57.851307318509988</v>
      </c>
      <c r="AQ206" s="364">
        <f t="shared" si="128"/>
        <v>14.877533698241979</v>
      </c>
      <c r="AR206" s="364">
        <f t="shared" si="129"/>
        <v>20.598297182701998</v>
      </c>
      <c r="AS206" s="393"/>
    </row>
    <row r="207" spans="2:47" ht="15" customHeight="1" x14ac:dyDescent="0.35">
      <c r="B207" s="89" t="s">
        <v>189</v>
      </c>
      <c r="C207" s="89"/>
      <c r="D207" s="89"/>
      <c r="E207" s="89"/>
      <c r="F207" s="89"/>
      <c r="G207" s="89"/>
      <c r="H207" s="89"/>
      <c r="I207" s="89"/>
      <c r="J207" s="89"/>
      <c r="K207" s="89"/>
      <c r="L207" s="89"/>
      <c r="M207" s="89"/>
      <c r="N207" s="89"/>
      <c r="O207" s="89"/>
      <c r="P207" s="89"/>
      <c r="Q207" s="89"/>
      <c r="R207" s="89"/>
      <c r="S207" s="89"/>
      <c r="T207" s="389">
        <f>+T205+T206</f>
        <v>228.6093782710218</v>
      </c>
      <c r="U207" s="389">
        <f>+U205+U206</f>
        <v>207.0720677798671</v>
      </c>
      <c r="V207" s="363">
        <f>+V205+V206</f>
        <v>175.82788345899999</v>
      </c>
      <c r="W207" s="363">
        <f>+W205+W206</f>
        <v>115.62109547300003</v>
      </c>
      <c r="X207" s="363">
        <f t="shared" ref="X207" si="130">+X205+X206</f>
        <v>231.09202041985392</v>
      </c>
      <c r="Y207" s="389">
        <f t="shared" si="120"/>
        <v>281.197936644805</v>
      </c>
      <c r="Z207" s="389">
        <f t="shared" si="121"/>
        <v>181.01358228825595</v>
      </c>
      <c r="AB207" s="363">
        <f t="shared" ref="AB207" si="131">+AB205+AB206</f>
        <v>58.583229383273</v>
      </c>
      <c r="AC207" s="389">
        <f t="shared" ref="AC207:AG207" si="132">+AC205+AC206</f>
        <v>118.10587534360002</v>
      </c>
      <c r="AD207" s="389">
        <f t="shared" si="132"/>
        <v>209.76721562255301</v>
      </c>
      <c r="AE207" s="389">
        <f t="shared" si="132"/>
        <v>281.197936644805</v>
      </c>
      <c r="AF207" s="363">
        <f t="shared" si="132"/>
        <v>64.637174478399984</v>
      </c>
      <c r="AG207" s="389">
        <f t="shared" si="132"/>
        <v>53.734991527055001</v>
      </c>
      <c r="AH207" s="389">
        <v>110.95125923542901</v>
      </c>
      <c r="AI207" s="389">
        <v>181.01358228825595</v>
      </c>
      <c r="AJ207" s="363"/>
      <c r="AK207" s="363">
        <f t="shared" si="122"/>
        <v>58.583229383273</v>
      </c>
      <c r="AL207" s="363">
        <f t="shared" si="123"/>
        <v>59.522645960327019</v>
      </c>
      <c r="AM207" s="363">
        <f t="shared" si="124"/>
        <v>91.661340278952991</v>
      </c>
      <c r="AN207" s="363">
        <f t="shared" si="125"/>
        <v>71.430721022251987</v>
      </c>
      <c r="AO207" s="363">
        <f t="shared" si="126"/>
        <v>64.637174478399984</v>
      </c>
      <c r="AP207" s="363">
        <f t="shared" si="127"/>
        <v>-10.902182951344983</v>
      </c>
      <c r="AQ207" s="363">
        <f t="shared" si="128"/>
        <v>57.216267708374005</v>
      </c>
      <c r="AR207" s="363">
        <f t="shared" si="129"/>
        <v>70.06232305282694</v>
      </c>
    </row>
    <row r="208" spans="2:47" ht="15" customHeight="1" x14ac:dyDescent="0.35">
      <c r="B208" s="85" t="s">
        <v>190</v>
      </c>
      <c r="C208" s="85"/>
      <c r="D208" s="85"/>
      <c r="E208" s="85"/>
      <c r="F208" s="85"/>
      <c r="G208" s="85"/>
      <c r="H208" s="85"/>
      <c r="I208" s="85"/>
      <c r="J208" s="85"/>
      <c r="K208" s="85"/>
      <c r="L208" s="85"/>
      <c r="M208" s="85"/>
      <c r="N208" s="85"/>
      <c r="O208" s="85"/>
      <c r="P208" s="85"/>
      <c r="Q208" s="85"/>
      <c r="R208" s="85"/>
      <c r="S208" s="85"/>
      <c r="T208" s="391">
        <v>0</v>
      </c>
      <c r="U208" s="391">
        <v>5.5595331444438774</v>
      </c>
      <c r="V208" s="364">
        <v>0</v>
      </c>
      <c r="W208" s="364">
        <v>0</v>
      </c>
      <c r="X208" s="364">
        <v>0</v>
      </c>
      <c r="Y208" s="367">
        <f t="shared" si="120"/>
        <v>0</v>
      </c>
      <c r="Z208" s="367">
        <f t="shared" si="121"/>
        <v>31.746824671568003</v>
      </c>
      <c r="AB208" s="364">
        <v>0</v>
      </c>
      <c r="AC208" s="367">
        <v>0</v>
      </c>
      <c r="AD208" s="367">
        <v>-5.5299997329711914E-9</v>
      </c>
      <c r="AE208" s="367">
        <v>0</v>
      </c>
      <c r="AF208" s="364">
        <v>5.1987643709110003</v>
      </c>
      <c r="AG208" s="367">
        <v>18.523333576784001</v>
      </c>
      <c r="AH208" s="367">
        <v>26.722217472970001</v>
      </c>
      <c r="AI208" s="367">
        <v>31.746824671568003</v>
      </c>
      <c r="AJ208" s="364"/>
      <c r="AK208" s="365">
        <f t="shared" si="122"/>
        <v>0</v>
      </c>
      <c r="AL208" s="365">
        <f t="shared" si="123"/>
        <v>0</v>
      </c>
      <c r="AM208" s="365">
        <f t="shared" si="124"/>
        <v>-5.5299997329711914E-9</v>
      </c>
      <c r="AN208" s="365">
        <f t="shared" si="125"/>
        <v>5.5299997329711914E-9</v>
      </c>
      <c r="AO208" s="365">
        <f t="shared" si="126"/>
        <v>5.1987643709110003</v>
      </c>
      <c r="AP208" s="365">
        <f t="shared" si="127"/>
        <v>13.324569205873001</v>
      </c>
      <c r="AQ208" s="365">
        <f t="shared" si="128"/>
        <v>8.1988838961860004</v>
      </c>
      <c r="AR208" s="365">
        <f t="shared" si="129"/>
        <v>5.0246071985980016</v>
      </c>
      <c r="AU208" s="260"/>
    </row>
    <row r="209" spans="2:47" ht="15" customHeight="1" x14ac:dyDescent="0.35">
      <c r="B209" s="77" t="s">
        <v>191</v>
      </c>
      <c r="C209" s="77"/>
      <c r="D209" s="77"/>
      <c r="E209" s="77"/>
      <c r="F209" s="77"/>
      <c r="G209" s="77"/>
      <c r="H209" s="77"/>
      <c r="I209" s="77"/>
      <c r="J209" s="77"/>
      <c r="K209" s="77"/>
      <c r="L209" s="77"/>
      <c r="M209" s="77"/>
      <c r="N209" s="77"/>
      <c r="O209" s="77"/>
      <c r="P209" s="77"/>
      <c r="Q209" s="77"/>
      <c r="R209" s="77"/>
      <c r="S209" s="77"/>
      <c r="T209" s="363">
        <v>205.86059374253691</v>
      </c>
      <c r="U209" s="363">
        <v>365.17240172368054</v>
      </c>
      <c r="V209" s="363">
        <v>269.61742201450289</v>
      </c>
      <c r="W209" s="363">
        <v>427.30610275699991</v>
      </c>
      <c r="X209" s="363">
        <v>614.73396487510718</v>
      </c>
      <c r="Y209" s="389">
        <f t="shared" si="120"/>
        <v>620.83226478977349</v>
      </c>
      <c r="Z209" s="389">
        <f t="shared" si="121"/>
        <v>730.24716541519206</v>
      </c>
      <c r="AB209" s="363">
        <v>166.47540958833213</v>
      </c>
      <c r="AC209" s="389">
        <v>296.469659758077</v>
      </c>
      <c r="AD209" s="389">
        <v>465.81268168072762</v>
      </c>
      <c r="AE209" s="389">
        <v>620.83226478977349</v>
      </c>
      <c r="AF209" s="363">
        <v>251.56997215314814</v>
      </c>
      <c r="AG209" s="389">
        <v>398.24741566787714</v>
      </c>
      <c r="AH209" s="389">
        <v>604.75528236577202</v>
      </c>
      <c r="AI209" s="389">
        <v>730.24716541519206</v>
      </c>
      <c r="AJ209" s="389"/>
      <c r="AK209" s="363">
        <f t="shared" si="122"/>
        <v>166.47540958833213</v>
      </c>
      <c r="AL209" s="363">
        <f t="shared" si="123"/>
        <v>129.99425016974487</v>
      </c>
      <c r="AM209" s="363">
        <f t="shared" si="124"/>
        <v>169.34302192265062</v>
      </c>
      <c r="AN209" s="363">
        <f t="shared" si="125"/>
        <v>155.01958310904587</v>
      </c>
      <c r="AO209" s="363">
        <f t="shared" si="126"/>
        <v>251.56997215314814</v>
      </c>
      <c r="AP209" s="363">
        <f t="shared" si="127"/>
        <v>146.67744351472899</v>
      </c>
      <c r="AQ209" s="363">
        <f t="shared" si="128"/>
        <v>206.50786669789488</v>
      </c>
      <c r="AR209" s="363">
        <f t="shared" si="129"/>
        <v>125.49188304942004</v>
      </c>
      <c r="AS209" s="363"/>
      <c r="AU209" s="260"/>
    </row>
    <row r="210" spans="2:47" ht="15" customHeight="1" x14ac:dyDescent="0.35">
      <c r="B210" s="109" t="s">
        <v>162</v>
      </c>
      <c r="C210" s="109"/>
      <c r="D210" s="109"/>
      <c r="E210" s="109"/>
      <c r="F210" s="109"/>
      <c r="G210" s="109"/>
      <c r="H210" s="109"/>
      <c r="I210" s="109"/>
      <c r="J210" s="109"/>
      <c r="K210" s="109"/>
      <c r="L210" s="109"/>
      <c r="M210" s="109"/>
      <c r="N210" s="109"/>
      <c r="O210" s="109"/>
      <c r="P210" s="109"/>
      <c r="Q210" s="109"/>
      <c r="R210" s="109"/>
      <c r="S210" s="109"/>
      <c r="T210" s="391">
        <v>199.16847786334878</v>
      </c>
      <c r="U210" s="391">
        <v>313.30332813512592</v>
      </c>
      <c r="V210" s="364">
        <v>206.76490834686101</v>
      </c>
      <c r="W210" s="364">
        <v>277.25936498599992</v>
      </c>
      <c r="X210" s="364">
        <v>436.36291479040204</v>
      </c>
      <c r="Y210" s="367">
        <f t="shared" si="120"/>
        <v>437.03235559688341</v>
      </c>
      <c r="Z210" s="367">
        <f t="shared" si="121"/>
        <v>486.09966374441501</v>
      </c>
      <c r="AB210" s="364">
        <v>122.08681157959606</v>
      </c>
      <c r="AC210" s="367">
        <v>211.14664149896097</v>
      </c>
      <c r="AD210" s="367">
        <v>324.94333870892757</v>
      </c>
      <c r="AE210" s="367">
        <v>437.03235559688341</v>
      </c>
      <c r="AF210" s="364">
        <v>141.97313510911317</v>
      </c>
      <c r="AG210" s="367">
        <v>266.39593659823015</v>
      </c>
      <c r="AH210" s="367">
        <v>385.30710435526902</v>
      </c>
      <c r="AI210" s="367">
        <v>486.09966374441501</v>
      </c>
      <c r="AJ210" s="364"/>
      <c r="AK210" s="391">
        <f t="shared" si="122"/>
        <v>122.08681157959606</v>
      </c>
      <c r="AL210" s="391">
        <f t="shared" si="123"/>
        <v>89.059829919364915</v>
      </c>
      <c r="AM210" s="391">
        <f t="shared" si="124"/>
        <v>113.7966972099666</v>
      </c>
      <c r="AN210" s="391">
        <f t="shared" si="125"/>
        <v>112.08901688795584</v>
      </c>
      <c r="AO210" s="391">
        <f t="shared" si="126"/>
        <v>141.97313510911317</v>
      </c>
      <c r="AP210" s="391">
        <f t="shared" si="127"/>
        <v>124.42280148911698</v>
      </c>
      <c r="AQ210" s="391">
        <f t="shared" si="128"/>
        <v>118.91116775703887</v>
      </c>
      <c r="AR210" s="391">
        <f t="shared" si="129"/>
        <v>100.79255938914599</v>
      </c>
    </row>
    <row r="211" spans="2:47" ht="15" customHeight="1" x14ac:dyDescent="0.35">
      <c r="B211" s="109" t="s">
        <v>155</v>
      </c>
      <c r="C211" s="109"/>
      <c r="D211" s="109"/>
      <c r="E211" s="109"/>
      <c r="F211" s="109"/>
      <c r="G211" s="109"/>
      <c r="H211" s="109"/>
      <c r="I211" s="109"/>
      <c r="J211" s="109"/>
      <c r="K211" s="109"/>
      <c r="L211" s="109"/>
      <c r="M211" s="109"/>
      <c r="N211" s="109"/>
      <c r="O211" s="109"/>
      <c r="P211" s="109"/>
      <c r="Q211" s="109"/>
      <c r="R211" s="109"/>
      <c r="S211" s="109"/>
      <c r="T211" s="391">
        <v>6.6921158791881146</v>
      </c>
      <c r="U211" s="391">
        <v>51.869073588554585</v>
      </c>
      <c r="V211" s="364">
        <v>62.85251366764188</v>
      </c>
      <c r="W211" s="364">
        <v>150.04673777099998</v>
      </c>
      <c r="X211" s="364">
        <v>178.37105008470508</v>
      </c>
      <c r="Y211" s="367">
        <f t="shared" si="120"/>
        <v>183.79990919289006</v>
      </c>
      <c r="Z211" s="367">
        <f t="shared" si="121"/>
        <v>244.14750167077707</v>
      </c>
      <c r="AB211" s="364">
        <v>44.388598008736068</v>
      </c>
      <c r="AC211" s="367">
        <v>85.32301825911604</v>
      </c>
      <c r="AD211" s="367">
        <v>140.86934297180005</v>
      </c>
      <c r="AE211" s="367">
        <v>183.79990919289006</v>
      </c>
      <c r="AF211" s="364">
        <v>109.59683704403201</v>
      </c>
      <c r="AG211" s="367">
        <v>131.85147906964701</v>
      </c>
      <c r="AH211" s="367">
        <v>219.44817801050297</v>
      </c>
      <c r="AI211" s="367">
        <v>244.14750167077707</v>
      </c>
      <c r="AJ211" s="364"/>
      <c r="AK211" s="391">
        <f t="shared" si="122"/>
        <v>44.388598008736068</v>
      </c>
      <c r="AL211" s="391">
        <f t="shared" si="123"/>
        <v>40.934420250379972</v>
      </c>
      <c r="AM211" s="391">
        <f t="shared" si="124"/>
        <v>55.546324712684012</v>
      </c>
      <c r="AN211" s="391">
        <f t="shared" si="125"/>
        <v>42.930566221090004</v>
      </c>
      <c r="AO211" s="391">
        <f t="shared" si="126"/>
        <v>109.59683704403201</v>
      </c>
      <c r="AP211" s="391">
        <f t="shared" si="127"/>
        <v>22.254642025614999</v>
      </c>
      <c r="AQ211" s="391">
        <f t="shared" si="128"/>
        <v>87.596698940855958</v>
      </c>
      <c r="AR211" s="391">
        <f t="shared" si="129"/>
        <v>24.699323660274104</v>
      </c>
    </row>
    <row r="212" spans="2:47" ht="15" customHeight="1" x14ac:dyDescent="0.35">
      <c r="B212" s="83" t="s">
        <v>192</v>
      </c>
      <c r="C212" s="83"/>
      <c r="D212" s="83"/>
      <c r="E212" s="83"/>
      <c r="F212" s="83"/>
      <c r="G212" s="83"/>
      <c r="H212" s="83"/>
      <c r="I212" s="83"/>
      <c r="J212" s="83"/>
      <c r="K212" s="83"/>
      <c r="L212" s="83"/>
      <c r="M212" s="83"/>
      <c r="N212" s="83"/>
      <c r="O212" s="83"/>
      <c r="P212" s="83"/>
      <c r="Q212" s="83"/>
      <c r="R212" s="83"/>
      <c r="S212" s="83"/>
      <c r="T212" s="391">
        <v>62.443481203653739</v>
      </c>
      <c r="U212" s="391">
        <v>67.006268525227654</v>
      </c>
      <c r="V212" s="364">
        <v>72.882380488455226</v>
      </c>
      <c r="W212" s="364">
        <v>69.488573286828</v>
      </c>
      <c r="X212" s="364">
        <v>95.015139690827993</v>
      </c>
      <c r="Y212" s="367">
        <f t="shared" si="120"/>
        <v>110.65051255596399</v>
      </c>
      <c r="Z212" s="367">
        <f t="shared" si="121"/>
        <v>120.117937666022</v>
      </c>
      <c r="AB212" s="364">
        <v>26.312620942254998</v>
      </c>
      <c r="AC212" s="367">
        <v>44.713810531223096</v>
      </c>
      <c r="AD212" s="367">
        <v>80.041425542786001</v>
      </c>
      <c r="AE212" s="367">
        <v>110.65051255596399</v>
      </c>
      <c r="AF212" s="364">
        <v>28.400293876255002</v>
      </c>
      <c r="AG212" s="367">
        <v>59.437292151167</v>
      </c>
      <c r="AH212" s="367">
        <v>88.328233263548</v>
      </c>
      <c r="AI212" s="367">
        <v>120.117937666022</v>
      </c>
      <c r="AJ212" s="363"/>
      <c r="AK212" s="364">
        <f t="shared" si="122"/>
        <v>26.312620942254998</v>
      </c>
      <c r="AL212" s="364">
        <f t="shared" si="123"/>
        <v>18.401189588968098</v>
      </c>
      <c r="AM212" s="364">
        <f t="shared" si="124"/>
        <v>35.327615011562905</v>
      </c>
      <c r="AN212" s="364">
        <f t="shared" si="125"/>
        <v>30.609087013177984</v>
      </c>
      <c r="AO212" s="364">
        <f t="shared" si="126"/>
        <v>28.400293876255002</v>
      </c>
      <c r="AP212" s="364">
        <f t="shared" si="127"/>
        <v>31.036998274911998</v>
      </c>
      <c r="AQ212" s="364">
        <f t="shared" si="128"/>
        <v>28.890941112381</v>
      </c>
      <c r="AR212" s="364">
        <f t="shared" si="129"/>
        <v>31.789704402474001</v>
      </c>
    </row>
    <row r="213" spans="2:47" ht="15" customHeight="1" x14ac:dyDescent="0.35">
      <c r="B213" s="77" t="s">
        <v>193</v>
      </c>
      <c r="C213" s="77"/>
      <c r="D213" s="77"/>
      <c r="E213" s="77"/>
      <c r="F213" s="77"/>
      <c r="G213" s="77"/>
      <c r="H213" s="77"/>
      <c r="I213" s="77"/>
      <c r="J213" s="77"/>
      <c r="K213" s="77"/>
      <c r="L213" s="77"/>
      <c r="M213" s="77"/>
      <c r="N213" s="77"/>
      <c r="O213" s="77"/>
      <c r="P213" s="77"/>
      <c r="Q213" s="77"/>
      <c r="R213" s="77"/>
      <c r="S213" s="77"/>
      <c r="T213" s="363">
        <v>143.41711253888317</v>
      </c>
      <c r="U213" s="363">
        <v>298.16613319845288</v>
      </c>
      <c r="V213" s="363">
        <v>196.7350415260477</v>
      </c>
      <c r="W213" s="389">
        <v>357.40112347442704</v>
      </c>
      <c r="X213" s="389">
        <v>519.71882518427856</v>
      </c>
      <c r="Y213" s="389">
        <f t="shared" si="120"/>
        <v>510.18175223381519</v>
      </c>
      <c r="Z213" s="389">
        <f t="shared" si="121"/>
        <v>610.1292277491699</v>
      </c>
      <c r="AA213" s="260"/>
      <c r="AB213" s="389">
        <v>140.1627886460731</v>
      </c>
      <c r="AC213" s="389">
        <v>251.75584922684746</v>
      </c>
      <c r="AD213" s="389">
        <v>385.77125613793407</v>
      </c>
      <c r="AE213" s="389">
        <v>510.18175223381519</v>
      </c>
      <c r="AF213" s="389">
        <v>223.16967827689305</v>
      </c>
      <c r="AG213" s="389">
        <v>338.81012351671001</v>
      </c>
      <c r="AH213" s="389">
        <v>516.42704910222403</v>
      </c>
      <c r="AI213" s="389">
        <v>610.1292277491699</v>
      </c>
      <c r="AK213" s="363">
        <f t="shared" si="122"/>
        <v>140.1627886460731</v>
      </c>
      <c r="AL213" s="363">
        <f t="shared" si="123"/>
        <v>111.59306058077436</v>
      </c>
      <c r="AM213" s="363">
        <f t="shared" si="124"/>
        <v>134.01540691108661</v>
      </c>
      <c r="AN213" s="363">
        <f t="shared" si="125"/>
        <v>124.41049609588111</v>
      </c>
      <c r="AO213" s="363">
        <f t="shared" si="126"/>
        <v>223.16967827689305</v>
      </c>
      <c r="AP213" s="363">
        <f t="shared" si="127"/>
        <v>115.64044523981696</v>
      </c>
      <c r="AQ213" s="363">
        <f t="shared" si="128"/>
        <v>177.61692558551402</v>
      </c>
      <c r="AR213" s="363">
        <f t="shared" si="129"/>
        <v>93.702178646945868</v>
      </c>
    </row>
    <row r="214" spans="2:47" ht="15" customHeight="1" x14ac:dyDescent="0.35">
      <c r="AF214" s="403"/>
      <c r="AG214" s="370"/>
    </row>
    <row r="215" spans="2:47" ht="15" customHeight="1" x14ac:dyDescent="0.35">
      <c r="B215" s="172" t="s">
        <v>194</v>
      </c>
      <c r="C215" s="172"/>
      <c r="D215" s="172"/>
      <c r="E215" s="172"/>
      <c r="F215" s="172"/>
      <c r="G215" s="172"/>
      <c r="H215" s="172"/>
      <c r="I215" s="172"/>
      <c r="J215" s="172"/>
      <c r="K215" s="172"/>
      <c r="L215" s="172"/>
      <c r="M215" s="172"/>
      <c r="N215" s="172"/>
      <c r="O215" s="172"/>
      <c r="P215" s="172"/>
      <c r="Q215" s="172"/>
      <c r="R215" s="172"/>
      <c r="S215" s="172"/>
      <c r="T215" s="236">
        <v>2018</v>
      </c>
      <c r="U215" s="236">
        <v>2019</v>
      </c>
      <c r="V215" s="236">
        <v>2020</v>
      </c>
      <c r="W215" s="236">
        <v>2021</v>
      </c>
      <c r="X215" s="236">
        <v>2022</v>
      </c>
      <c r="Y215" s="239">
        <v>2023</v>
      </c>
      <c r="Z215" s="238">
        <v>2024</v>
      </c>
      <c r="AB215" s="239" t="s">
        <v>3</v>
      </c>
      <c r="AC215" s="239" t="s">
        <v>4</v>
      </c>
      <c r="AD215" s="239" t="s">
        <v>5</v>
      </c>
      <c r="AE215" s="239">
        <v>2023</v>
      </c>
      <c r="AF215" s="240" t="s">
        <v>6</v>
      </c>
      <c r="AG215" s="240" t="s">
        <v>7</v>
      </c>
      <c r="AH215" s="240" t="s">
        <v>8</v>
      </c>
      <c r="AI215" s="240">
        <v>2024</v>
      </c>
      <c r="AK215" s="239" t="s">
        <v>3</v>
      </c>
      <c r="AL215" s="239" t="s">
        <v>20</v>
      </c>
      <c r="AM215" s="239" t="s">
        <v>21</v>
      </c>
      <c r="AN215" s="239" t="s">
        <v>22</v>
      </c>
      <c r="AO215" s="240" t="s">
        <v>6</v>
      </c>
      <c r="AP215" s="240" t="s">
        <v>23</v>
      </c>
      <c r="AQ215" s="240" t="s">
        <v>24</v>
      </c>
      <c r="AR215" s="240" t="s">
        <v>25</v>
      </c>
    </row>
    <row r="216" spans="2:47" ht="15" customHeight="1" x14ac:dyDescent="0.35">
      <c r="B216" s="158" t="s">
        <v>186</v>
      </c>
      <c r="T216" s="363">
        <f>T185</f>
        <v>1832.4598304001124</v>
      </c>
      <c r="U216" s="363">
        <f>U185</f>
        <v>2253</v>
      </c>
      <c r="V216" s="363">
        <f>V185</f>
        <v>2233.3252525699977</v>
      </c>
      <c r="W216" s="363">
        <f>W185</f>
        <v>2769.5292341899994</v>
      </c>
      <c r="X216" s="363">
        <f t="shared" ref="X216" si="133">X185</f>
        <v>3525.336321339998</v>
      </c>
      <c r="Y216" s="363">
        <f>AE216</f>
        <v>3614.7743233500005</v>
      </c>
      <c r="Z216" s="363">
        <f>AI216</f>
        <v>3951.49401115001</v>
      </c>
      <c r="AA216" s="363"/>
      <c r="AB216" s="363">
        <f t="shared" ref="AB216:AC216" si="134">AB185</f>
        <v>982.55535539000061</v>
      </c>
      <c r="AC216" s="363">
        <f t="shared" si="134"/>
        <v>1755.7458816200003</v>
      </c>
      <c r="AD216" s="363">
        <f t="shared" ref="AD216:AF216" si="135">AD185</f>
        <v>2670.5769621999989</v>
      </c>
      <c r="AE216" s="363">
        <f t="shared" si="135"/>
        <v>3614.7743233500005</v>
      </c>
      <c r="AF216" s="363">
        <f t="shared" si="135"/>
        <v>1034.2385894900001</v>
      </c>
      <c r="AG216" s="363">
        <f t="shared" ref="AG216" si="136">AG185</f>
        <v>1975.2988804099994</v>
      </c>
      <c r="AH216" s="389">
        <f>AH185</f>
        <v>2965.7983953299972</v>
      </c>
      <c r="AI216" s="389">
        <f>AI185</f>
        <v>3951.49401115001</v>
      </c>
      <c r="AJ216" s="363"/>
      <c r="AK216" s="363">
        <f>AB216</f>
        <v>982.55535539000061</v>
      </c>
      <c r="AL216" s="363">
        <f t="shared" ref="AL216:AN217" si="137">AC216-AB216</f>
        <v>773.1905262299997</v>
      </c>
      <c r="AM216" s="363">
        <f t="shared" si="137"/>
        <v>914.83108057999857</v>
      </c>
      <c r="AN216" s="363">
        <f t="shared" si="137"/>
        <v>944.1973611500016</v>
      </c>
      <c r="AO216" s="363">
        <f>AF216</f>
        <v>1034.2385894900001</v>
      </c>
      <c r="AP216" s="363">
        <f t="shared" ref="AP216:AR217" si="138">AG216-AF216</f>
        <v>941.06029091999926</v>
      </c>
      <c r="AQ216" s="363">
        <f t="shared" si="138"/>
        <v>990.49951491999786</v>
      </c>
      <c r="AR216" s="363">
        <f t="shared" si="138"/>
        <v>985.69561582001279</v>
      </c>
    </row>
    <row r="217" spans="2:47" ht="15" customHeight="1" x14ac:dyDescent="0.35">
      <c r="B217" s="158" t="s">
        <v>191</v>
      </c>
      <c r="T217" s="363">
        <f>T194</f>
        <v>886.96392712999955</v>
      </c>
      <c r="U217" s="363">
        <f>U194</f>
        <v>1392.6288562600002</v>
      </c>
      <c r="V217" s="363">
        <f>V194</f>
        <v>1218.6247817799986</v>
      </c>
      <c r="W217" s="363">
        <f>W194</f>
        <v>1768.329731380001</v>
      </c>
      <c r="X217" s="363">
        <f t="shared" ref="X217" si="139">X194</f>
        <v>2373.7723656200019</v>
      </c>
      <c r="Y217" s="363">
        <f>AE217</f>
        <v>2360.4156858699967</v>
      </c>
      <c r="Z217" s="363">
        <f>AI217</f>
        <v>2833.1264064872767</v>
      </c>
      <c r="AA217" s="363"/>
      <c r="AB217" s="363">
        <f t="shared" ref="AB217:AC217" si="140">AB194</f>
        <v>680.6399568100004</v>
      </c>
      <c r="AC217" s="363">
        <f t="shared" si="140"/>
        <v>1157.6509464400008</v>
      </c>
      <c r="AD217" s="363">
        <f t="shared" ref="AD217:AF217" si="141">AD194</f>
        <v>1762.6603399200001</v>
      </c>
      <c r="AE217" s="363">
        <f t="shared" si="141"/>
        <v>2360.4156858699967</v>
      </c>
      <c r="AF217" s="363">
        <f t="shared" si="141"/>
        <v>735.19329049999942</v>
      </c>
      <c r="AG217" s="363">
        <f t="shared" ref="AG217" si="142">AG194</f>
        <v>1361.367397550001</v>
      </c>
      <c r="AH217" s="389">
        <f>AH194</f>
        <v>2195.3958836675733</v>
      </c>
      <c r="AI217" s="389">
        <f>AI194</f>
        <v>2833.1264064872767</v>
      </c>
      <c r="AJ217" s="363"/>
      <c r="AK217" s="363">
        <f>AB217</f>
        <v>680.6399568100004</v>
      </c>
      <c r="AL217" s="363">
        <f t="shared" si="137"/>
        <v>477.01098963000038</v>
      </c>
      <c r="AM217" s="363">
        <f t="shared" si="137"/>
        <v>605.00939347999929</v>
      </c>
      <c r="AN217" s="363">
        <f t="shared" si="137"/>
        <v>597.75534594999658</v>
      </c>
      <c r="AO217" s="363">
        <f>AF217</f>
        <v>735.19329049999942</v>
      </c>
      <c r="AP217" s="363">
        <f t="shared" si="138"/>
        <v>626.17410705000157</v>
      </c>
      <c r="AQ217" s="363">
        <f t="shared" si="138"/>
        <v>834.02848611757236</v>
      </c>
      <c r="AR217" s="363">
        <f t="shared" si="138"/>
        <v>637.73052281970331</v>
      </c>
    </row>
    <row r="219" spans="2:47" ht="15" customHeight="1" x14ac:dyDescent="0.35">
      <c r="B219" s="172" t="s">
        <v>195</v>
      </c>
      <c r="C219" s="172"/>
      <c r="D219" s="172"/>
      <c r="E219" s="172"/>
      <c r="F219" s="172"/>
      <c r="G219" s="172"/>
      <c r="H219" s="172"/>
      <c r="I219" s="172"/>
      <c r="J219" s="172"/>
      <c r="K219" s="172"/>
      <c r="L219" s="172"/>
      <c r="M219" s="172"/>
      <c r="N219" s="172"/>
      <c r="O219" s="172"/>
      <c r="P219" s="172"/>
      <c r="Q219" s="172"/>
      <c r="R219" s="172"/>
      <c r="S219" s="172"/>
      <c r="T219" s="236">
        <v>2018</v>
      </c>
      <c r="U219" s="236">
        <v>2019</v>
      </c>
      <c r="V219" s="236">
        <v>2020</v>
      </c>
      <c r="W219" s="236">
        <v>2021</v>
      </c>
      <c r="X219" s="236">
        <v>2022</v>
      </c>
      <c r="Y219" s="239">
        <v>2023</v>
      </c>
      <c r="Z219" s="238">
        <v>2024</v>
      </c>
      <c r="AB219" s="239" t="s">
        <v>3</v>
      </c>
      <c r="AC219" s="239" t="s">
        <v>4</v>
      </c>
      <c r="AD219" s="239" t="s">
        <v>5</v>
      </c>
      <c r="AE219" s="239">
        <v>2023</v>
      </c>
      <c r="AF219" s="240" t="s">
        <v>6</v>
      </c>
      <c r="AG219" s="240" t="s">
        <v>7</v>
      </c>
      <c r="AH219" s="240" t="s">
        <v>8</v>
      </c>
      <c r="AI219" s="240">
        <v>2024</v>
      </c>
      <c r="AK219" s="239" t="s">
        <v>3</v>
      </c>
      <c r="AL219" s="239" t="s">
        <v>20</v>
      </c>
      <c r="AM219" s="239" t="s">
        <v>21</v>
      </c>
      <c r="AN219" s="239" t="s">
        <v>22</v>
      </c>
      <c r="AO219" s="240" t="s">
        <v>6</v>
      </c>
      <c r="AP219" s="240" t="s">
        <v>23</v>
      </c>
      <c r="AQ219" s="240" t="s">
        <v>24</v>
      </c>
      <c r="AR219" s="240" t="s">
        <v>25</v>
      </c>
    </row>
    <row r="220" spans="2:47" ht="15" customHeight="1" x14ac:dyDescent="0.35">
      <c r="B220" s="6" t="s">
        <v>196</v>
      </c>
      <c r="C220" s="6"/>
      <c r="D220" s="6"/>
      <c r="E220" s="6"/>
      <c r="F220" s="6"/>
      <c r="G220" s="6"/>
      <c r="H220" s="6"/>
      <c r="I220" s="6"/>
      <c r="J220" s="6"/>
      <c r="K220" s="6"/>
      <c r="L220" s="6"/>
      <c r="M220" s="6"/>
      <c r="N220" s="6"/>
      <c r="O220" s="6"/>
      <c r="P220" s="6"/>
      <c r="Q220" s="6"/>
      <c r="R220" s="6"/>
      <c r="S220" s="6"/>
      <c r="T220" s="363">
        <v>4695.9835000000003</v>
      </c>
      <c r="U220" s="363">
        <v>4997.1190000000006</v>
      </c>
      <c r="V220" s="363">
        <v>5003.61885968767</v>
      </c>
      <c r="W220" s="363">
        <v>5003.6188596876655</v>
      </c>
      <c r="X220" s="363">
        <f>'Operating Data'!X115</f>
        <v>5241.79774877</v>
      </c>
      <c r="Y220" s="363">
        <f>AE220</f>
        <v>7940.7428943909836</v>
      </c>
      <c r="Z220" s="363">
        <f>AI220</f>
        <v>7940.7428943909836</v>
      </c>
      <c r="AA220" s="363"/>
      <c r="AB220" s="363">
        <f>'Operating Data'!AB115</f>
        <v>6210.398913690984</v>
      </c>
      <c r="AC220" s="363">
        <f>'Operating Data'!AC115</f>
        <v>6210.398913690984</v>
      </c>
      <c r="AD220" s="363">
        <f>'Operating Data'!AD115</f>
        <v>6210.398913690984</v>
      </c>
      <c r="AE220" s="363">
        <f>'Operating Data'!AE115</f>
        <v>7940.7428943909836</v>
      </c>
      <c r="AF220" s="363">
        <f>'Operating Data'!AF115</f>
        <v>7940.7428943909836</v>
      </c>
      <c r="AG220" s="363">
        <f>'Operating Data'!AG115</f>
        <v>7940.7428943909836</v>
      </c>
      <c r="AH220" s="363">
        <f>'Operating Data'!AH115</f>
        <v>7940.7428943909836</v>
      </c>
      <c r="AI220" s="363">
        <f>'Operating Data'!AI115</f>
        <v>7940.7428943909836</v>
      </c>
      <c r="AK220" s="363"/>
      <c r="AL220" s="363"/>
      <c r="AM220" s="363"/>
      <c r="AN220" s="363"/>
      <c r="AO220" s="363"/>
      <c r="AP220" s="363"/>
      <c r="AQ220" s="363"/>
      <c r="AR220" s="363"/>
    </row>
    <row r="221" spans="2:47" ht="15" customHeight="1" x14ac:dyDescent="0.35">
      <c r="B221" s="43" t="s">
        <v>172</v>
      </c>
      <c r="C221" s="43"/>
      <c r="D221" s="43"/>
      <c r="E221" s="43"/>
      <c r="F221" s="43"/>
      <c r="G221" s="43"/>
      <c r="H221" s="43"/>
      <c r="I221" s="43"/>
      <c r="J221" s="43"/>
      <c r="K221" s="43"/>
      <c r="L221" s="43"/>
      <c r="M221" s="43"/>
      <c r="N221" s="43"/>
      <c r="O221" s="43"/>
      <c r="P221" s="43"/>
      <c r="Q221" s="43"/>
      <c r="R221" s="43"/>
      <c r="S221" s="43"/>
      <c r="T221" s="364">
        <v>2449.2275</v>
      </c>
      <c r="U221" s="364">
        <v>2655.78</v>
      </c>
      <c r="V221" s="364">
        <v>2580.5536089653801</v>
      </c>
      <c r="W221" s="364">
        <v>2580.553608965377</v>
      </c>
      <c r="X221" s="364">
        <f>'Operating Data'!X116</f>
        <v>2628.4967487700028</v>
      </c>
      <c r="Y221" s="364">
        <f>AE221</f>
        <v>3787.3336626909845</v>
      </c>
      <c r="Z221" s="364">
        <f>AI221</f>
        <v>3787.3336626909845</v>
      </c>
      <c r="AA221" s="364"/>
      <c r="AB221" s="364">
        <f>'Operating Data'!AB116</f>
        <v>3787.3336626909845</v>
      </c>
      <c r="AC221" s="364">
        <f>'Operating Data'!AC116</f>
        <v>3787.3336626909845</v>
      </c>
      <c r="AD221" s="364">
        <f>'Operating Data'!AD116</f>
        <v>3787.3336626909845</v>
      </c>
      <c r="AE221" s="364">
        <f>'Operating Data'!AE116</f>
        <v>3787.3336626909845</v>
      </c>
      <c r="AF221" s="364">
        <f>'Operating Data'!AF116</f>
        <v>3787.3336626909845</v>
      </c>
      <c r="AG221" s="364">
        <f>'Operating Data'!AG116</f>
        <v>3787.3336626909845</v>
      </c>
      <c r="AH221" s="364">
        <f>'Operating Data'!AH116</f>
        <v>3787.3336626909845</v>
      </c>
      <c r="AI221" s="364">
        <f>'Operating Data'!AI116</f>
        <v>3787.3336626909845</v>
      </c>
      <c r="AK221" s="364"/>
      <c r="AL221" s="364"/>
      <c r="AM221" s="364"/>
      <c r="AN221" s="364"/>
      <c r="AO221" s="364"/>
      <c r="AP221" s="364"/>
      <c r="AQ221" s="364"/>
      <c r="AR221" s="364"/>
    </row>
    <row r="222" spans="2:47" ht="15" customHeight="1" x14ac:dyDescent="0.35">
      <c r="B222" s="43" t="s">
        <v>169</v>
      </c>
      <c r="C222" s="43"/>
      <c r="D222" s="43"/>
      <c r="E222" s="43"/>
      <c r="F222" s="43"/>
      <c r="G222" s="43"/>
      <c r="H222" s="43"/>
      <c r="I222" s="43"/>
      <c r="J222" s="43"/>
      <c r="K222" s="43"/>
      <c r="L222" s="43"/>
      <c r="M222" s="43"/>
      <c r="N222" s="43"/>
      <c r="O222" s="43"/>
      <c r="P222" s="43"/>
      <c r="Q222" s="43"/>
      <c r="R222" s="43"/>
      <c r="S222" s="43"/>
      <c r="T222" s="364">
        <v>2246.7559999999999</v>
      </c>
      <c r="U222" s="364">
        <v>2341.3389999999999</v>
      </c>
      <c r="V222" s="364">
        <v>2423.0652507222899</v>
      </c>
      <c r="W222" s="364">
        <v>2423.0652507222881</v>
      </c>
      <c r="X222" s="364">
        <f>'Operating Data'!X117</f>
        <v>2613.3009999999999</v>
      </c>
      <c r="Y222" s="364">
        <f>AE222</f>
        <v>4153.4092316999995</v>
      </c>
      <c r="Z222" s="364">
        <f>AI222</f>
        <v>4153.4092316999995</v>
      </c>
      <c r="AA222" s="364"/>
      <c r="AB222" s="364">
        <f>'Operating Data'!AB117</f>
        <v>2423.065251</v>
      </c>
      <c r="AC222" s="364">
        <f>'Operating Data'!AC117</f>
        <v>2423.065251</v>
      </c>
      <c r="AD222" s="364">
        <f>'Operating Data'!AD117</f>
        <v>2423.065251</v>
      </c>
      <c r="AE222" s="364">
        <f>'Operating Data'!AE117</f>
        <v>4153.4092316999995</v>
      </c>
      <c r="AF222" s="364">
        <f>'Operating Data'!AF117</f>
        <v>4153.4092316999995</v>
      </c>
      <c r="AG222" s="364">
        <f>'Operating Data'!AG117</f>
        <v>4153.4092316999995</v>
      </c>
      <c r="AH222" s="364">
        <f>'Operating Data'!AH117</f>
        <v>4153.4092316999995</v>
      </c>
      <c r="AI222" s="364">
        <f>'Operating Data'!AI117</f>
        <v>4153.4092316999995</v>
      </c>
      <c r="AK222" s="364"/>
      <c r="AL222" s="364"/>
      <c r="AM222" s="364"/>
      <c r="AN222" s="364"/>
      <c r="AO222" s="364"/>
      <c r="AP222" s="364"/>
      <c r="AQ222" s="364"/>
      <c r="AR222" s="364"/>
    </row>
    <row r="223" spans="2:47" ht="15" customHeight="1" x14ac:dyDescent="0.35">
      <c r="B223" s="41"/>
      <c r="C223" s="41"/>
      <c r="D223" s="41"/>
      <c r="E223" s="41"/>
      <c r="F223" s="41"/>
      <c r="G223" s="41"/>
      <c r="H223" s="41"/>
      <c r="I223" s="41"/>
      <c r="J223" s="41"/>
      <c r="K223" s="41"/>
      <c r="L223" s="41"/>
      <c r="M223" s="41"/>
      <c r="N223" s="41"/>
      <c r="O223" s="41"/>
      <c r="P223" s="41"/>
      <c r="Q223" s="41"/>
      <c r="R223" s="41"/>
      <c r="S223" s="41"/>
      <c r="T223" s="386"/>
      <c r="U223" s="386"/>
      <c r="V223" s="386"/>
      <c r="W223" s="386"/>
      <c r="X223" s="386"/>
      <c r="Y223" s="386"/>
      <c r="Z223" s="386"/>
      <c r="AB223" s="386"/>
      <c r="AC223" s="386"/>
      <c r="AD223" s="386"/>
      <c r="AE223" s="386"/>
      <c r="AF223" s="386"/>
      <c r="AG223" s="386"/>
      <c r="AH223" s="386"/>
      <c r="AI223" s="386"/>
      <c r="AK223" s="386"/>
      <c r="AL223" s="386"/>
      <c r="AM223" s="386"/>
      <c r="AN223" s="386"/>
      <c r="AO223" s="386"/>
      <c r="AP223" s="386"/>
      <c r="AQ223" s="386"/>
      <c r="AR223" s="386"/>
    </row>
    <row r="224" spans="2:47" ht="15" customHeight="1" x14ac:dyDescent="0.35">
      <c r="B224" s="50" t="s">
        <v>160</v>
      </c>
      <c r="C224" s="50"/>
      <c r="D224" s="50"/>
      <c r="E224" s="50"/>
      <c r="F224" s="50"/>
      <c r="G224" s="50"/>
      <c r="H224" s="50"/>
      <c r="I224" s="50"/>
      <c r="J224" s="50"/>
      <c r="K224" s="50"/>
      <c r="L224" s="50"/>
      <c r="M224" s="50"/>
      <c r="N224" s="50"/>
      <c r="O224" s="50"/>
      <c r="P224" s="50"/>
      <c r="Q224" s="50"/>
      <c r="R224" s="50"/>
      <c r="S224" s="50"/>
      <c r="T224" s="386"/>
      <c r="U224" s="386"/>
      <c r="V224" s="386"/>
      <c r="W224" s="386"/>
      <c r="X224" s="386"/>
      <c r="Y224" s="386"/>
      <c r="Z224" s="386"/>
      <c r="AB224" s="386"/>
      <c r="AC224" s="386"/>
      <c r="AD224" s="386"/>
      <c r="AE224" s="386"/>
      <c r="AF224" s="386"/>
      <c r="AG224" s="386"/>
      <c r="AH224" s="386"/>
      <c r="AI224" s="386"/>
      <c r="AK224" s="386"/>
      <c r="AL224" s="386"/>
      <c r="AM224" s="386"/>
      <c r="AN224" s="386"/>
      <c r="AO224" s="386"/>
      <c r="AP224" s="386"/>
      <c r="AQ224" s="386"/>
      <c r="AR224" s="386"/>
    </row>
    <row r="225" spans="2:44" ht="15" customHeight="1" x14ac:dyDescent="0.35">
      <c r="B225" s="18" t="s">
        <v>197</v>
      </c>
      <c r="C225" s="18"/>
      <c r="D225" s="18"/>
      <c r="E225" s="18"/>
      <c r="F225" s="18"/>
      <c r="G225" s="18"/>
      <c r="H225" s="18"/>
      <c r="I225" s="18"/>
      <c r="J225" s="18"/>
      <c r="K225" s="18"/>
      <c r="L225" s="18"/>
      <c r="M225" s="18"/>
      <c r="N225" s="18"/>
      <c r="O225" s="18"/>
      <c r="P225" s="18"/>
      <c r="Q225" s="18"/>
      <c r="R225" s="18"/>
      <c r="S225" s="18"/>
      <c r="T225" s="364">
        <v>92159.978264809994</v>
      </c>
      <c r="U225" s="364">
        <v>93154.950380509996</v>
      </c>
      <c r="V225" s="364">
        <v>93850.060180650005</v>
      </c>
      <c r="W225" s="364">
        <v>94985.699804000003</v>
      </c>
      <c r="X225" s="364">
        <f>'Operating Data'!X127</f>
        <v>96054.708243999994</v>
      </c>
      <c r="Y225" s="364">
        <f>AE225</f>
        <v>96999.357756000012</v>
      </c>
      <c r="Z225" s="364">
        <f>AI225</f>
        <v>97977.369536999991</v>
      </c>
      <c r="AA225" s="364"/>
      <c r="AB225" s="364">
        <f>'Operating Data'!AB127</f>
        <v>96284.297307999979</v>
      </c>
      <c r="AC225" s="364">
        <f>'Operating Data'!AC127</f>
        <v>96514.418226000009</v>
      </c>
      <c r="AD225" s="364">
        <f>'Operating Data'!AD127</f>
        <v>96777.343970999995</v>
      </c>
      <c r="AE225" s="364">
        <f>'Operating Data'!AE127</f>
        <v>96999.357756000012</v>
      </c>
      <c r="AF225" s="364">
        <f>'Operating Data'!AF127</f>
        <v>97174.842498999991</v>
      </c>
      <c r="AG225" s="364">
        <f>'Operating Data'!AG127</f>
        <v>97433.113112999999</v>
      </c>
      <c r="AH225" s="364">
        <f>'Operating Data'!AH127</f>
        <v>97725.877150999979</v>
      </c>
      <c r="AI225" s="364">
        <f>'Operating Data'!AI127</f>
        <v>97977.369536999991</v>
      </c>
      <c r="AK225" s="364"/>
      <c r="AL225" s="364"/>
      <c r="AM225" s="364"/>
      <c r="AN225" s="364"/>
      <c r="AO225" s="364"/>
      <c r="AP225" s="364"/>
      <c r="AQ225" s="364"/>
      <c r="AR225" s="364"/>
    </row>
    <row r="226" spans="2:44" ht="15" customHeight="1" x14ac:dyDescent="0.35">
      <c r="B226" s="21"/>
      <c r="C226" s="21"/>
      <c r="D226" s="21"/>
      <c r="E226" s="21"/>
      <c r="F226" s="21"/>
      <c r="G226" s="21"/>
      <c r="H226" s="21"/>
      <c r="I226" s="21"/>
      <c r="J226" s="21"/>
      <c r="K226" s="21"/>
      <c r="L226" s="21"/>
      <c r="M226" s="21"/>
      <c r="N226" s="21"/>
      <c r="O226" s="21"/>
      <c r="P226" s="21"/>
      <c r="Q226" s="21"/>
      <c r="R226" s="21"/>
      <c r="S226" s="21"/>
      <c r="T226" s="387"/>
      <c r="U226" s="387"/>
      <c r="V226" s="387"/>
      <c r="W226" s="387"/>
      <c r="X226" s="387"/>
      <c r="Y226" s="387"/>
      <c r="Z226" s="387"/>
      <c r="AB226" s="387"/>
      <c r="AC226" s="387"/>
      <c r="AD226" s="387"/>
      <c r="AE226" s="387"/>
      <c r="AF226" s="387"/>
      <c r="AG226" s="362" t="s">
        <v>198</v>
      </c>
      <c r="AH226" s="362" t="s">
        <v>198</v>
      </c>
      <c r="AI226" s="362" t="s">
        <v>198</v>
      </c>
      <c r="AK226" s="387"/>
      <c r="AL226" s="364"/>
      <c r="AM226" s="364"/>
      <c r="AN226" s="364"/>
      <c r="AO226" s="364"/>
      <c r="AP226" s="364"/>
      <c r="AQ226" s="364"/>
      <c r="AR226" s="364"/>
    </row>
    <row r="227" spans="2:44" ht="15" customHeight="1" x14ac:dyDescent="0.35">
      <c r="B227" s="48" t="s">
        <v>165</v>
      </c>
      <c r="C227" s="48"/>
      <c r="D227" s="48"/>
      <c r="E227" s="48"/>
      <c r="F227" s="48"/>
      <c r="G227" s="48"/>
      <c r="H227" s="48"/>
      <c r="I227" s="48"/>
      <c r="J227" s="48"/>
      <c r="K227" s="48"/>
      <c r="L227" s="48"/>
      <c r="M227" s="48"/>
      <c r="N227" s="48"/>
      <c r="O227" s="48"/>
      <c r="P227" s="48"/>
      <c r="Q227" s="48"/>
      <c r="R227" s="48"/>
      <c r="S227" s="48"/>
      <c r="T227" s="363">
        <v>3451.04</v>
      </c>
      <c r="U227" s="363">
        <v>3524.1149999999998</v>
      </c>
      <c r="V227" s="363">
        <v>3600.7809999999999</v>
      </c>
      <c r="W227" s="363">
        <v>3680.442</v>
      </c>
      <c r="X227" s="363">
        <f>'Operating Data'!X149</f>
        <v>3774.9009999999998</v>
      </c>
      <c r="Y227" s="363">
        <f t="shared" ref="Y227:Y231" si="143">AE227</f>
        <v>3882.7559999999999</v>
      </c>
      <c r="Z227" s="363">
        <f>AI227</f>
        <v>3940.873</v>
      </c>
      <c r="AA227" s="363"/>
      <c r="AB227" s="363">
        <f>'Operating Data'!AB149</f>
        <v>3810.576</v>
      </c>
      <c r="AC227" s="363">
        <f>'Operating Data'!AC149</f>
        <v>3821.0219999999999</v>
      </c>
      <c r="AD227" s="363">
        <f>'Operating Data'!AD149</f>
        <v>3847.915</v>
      </c>
      <c r="AE227" s="363">
        <f>'Operating Data'!AE149</f>
        <v>3882.7559999999999</v>
      </c>
      <c r="AF227" s="363">
        <f>'Operating Data'!AF149</f>
        <v>3889.0050000000001</v>
      </c>
      <c r="AG227" s="363">
        <f>'Operating Data'!AG149</f>
        <v>3906.0230000000001</v>
      </c>
      <c r="AH227" s="363">
        <f>'Operating Data'!AH149</f>
        <v>3925.47</v>
      </c>
      <c r="AI227" s="363">
        <f>'Operating Data'!AI149</f>
        <v>3940.873</v>
      </c>
      <c r="AK227" s="363"/>
      <c r="AL227" s="363"/>
      <c r="AM227" s="363"/>
      <c r="AN227" s="363"/>
      <c r="AO227" s="363"/>
      <c r="AP227" s="363"/>
      <c r="AQ227" s="363"/>
      <c r="AR227" s="363"/>
    </row>
    <row r="228" spans="2:44" ht="15" customHeight="1" x14ac:dyDescent="0.35">
      <c r="B228" s="156" t="s">
        <v>166</v>
      </c>
      <c r="C228" s="156"/>
      <c r="D228" s="156"/>
      <c r="E228" s="156"/>
      <c r="F228" s="156"/>
      <c r="G228" s="156"/>
      <c r="H228" s="156"/>
      <c r="I228" s="156"/>
      <c r="J228" s="156"/>
      <c r="K228" s="156"/>
      <c r="L228" s="156"/>
      <c r="M228" s="156"/>
      <c r="N228" s="156"/>
      <c r="O228" s="156"/>
      <c r="P228" s="156"/>
      <c r="Q228" s="156"/>
      <c r="R228" s="156"/>
      <c r="S228" s="156"/>
      <c r="T228" s="375" t="s">
        <v>14</v>
      </c>
      <c r="U228" s="375">
        <f t="shared" ref="U228:Z228" si="144">IFERROR(IF(OR(U227/T227-1&gt;2,U227/T227-1&lt;-0.95),"-",U227/T227-1),"-")</f>
        <v>2.117477629931841E-2</v>
      </c>
      <c r="V228" s="376">
        <f t="shared" si="144"/>
        <v>2.1754681671852349E-2</v>
      </c>
      <c r="W228" s="377">
        <f t="shared" si="144"/>
        <v>2.2123256038065087E-2</v>
      </c>
      <c r="X228" s="377">
        <f t="shared" si="144"/>
        <v>2.5665123917181676E-2</v>
      </c>
      <c r="Y228" s="377">
        <f t="shared" si="144"/>
        <v>2.8571610222360766E-2</v>
      </c>
      <c r="Z228" s="377">
        <f t="shared" si="144"/>
        <v>1.4967976354939738E-2</v>
      </c>
      <c r="AB228" s="377" t="str">
        <f>IFERROR(IF(OR(AB227/#REF!-1&gt;2,AB227/#REF!-1&lt;-0.95),"-",AB227/#REF!-1),"-")</f>
        <v>-</v>
      </c>
      <c r="AC228" s="377" t="str">
        <f>IFERROR(IF(OR(AC227/#REF!-1&gt;2,AC227/#REF!-1&lt;-0.95),"-",AC227/#REF!-1),"-")</f>
        <v>-</v>
      </c>
      <c r="AD228" s="377" t="str">
        <f>IFERROR(IF(OR(AD227/#REF!-1&gt;2,AD227/#REF!-1&lt;-0.95),"-",AD227/#REF!-1),"-")</f>
        <v>-</v>
      </c>
      <c r="AE228" s="377" t="str">
        <f>IFERROR(IF(OR(AE227/#REF!-1&gt;2,AE227/#REF!-1&lt;-0.95),"-",AE227/#REF!-1),"-")</f>
        <v>-</v>
      </c>
      <c r="AF228" s="377">
        <f>IFERROR(IF(OR(AF227/AB227-1&gt;2,AF227/AB227-1&lt;-0.95),"-",AF227/AB227-1),"-")</f>
        <v>2.0581927771549546E-2</v>
      </c>
      <c r="AG228" s="377">
        <f>IFERROR(IF(OR(AG227/AC227-1&gt;2,AG227/AC227-1&lt;-0.95),"-",AG227/AC227-1),"-")</f>
        <v>2.2245619103999026E-2</v>
      </c>
      <c r="AH228" s="377">
        <f>IFERROR(IF(OR(AH227/AD227-1&gt;2,AH227/AD227-1&lt;-0.95),"-",AH227/AD227-1),"-")</f>
        <v>2.0155070992992297E-2</v>
      </c>
      <c r="AI228" s="377">
        <f>IFERROR(IF(OR(AI227/AE227-1&gt;2,AI227/AE227-1&lt;-0.95),"-",AI227/AE227-1),"-")</f>
        <v>1.4967976354939738E-2</v>
      </c>
      <c r="AK228" s="375"/>
      <c r="AL228" s="375"/>
      <c r="AM228" s="375"/>
      <c r="AN228" s="375"/>
      <c r="AO228" s="375"/>
      <c r="AP228" s="375"/>
      <c r="AQ228" s="375"/>
      <c r="AR228" s="375"/>
    </row>
    <row r="229" spans="2:44" ht="15" customHeight="1" x14ac:dyDescent="0.35">
      <c r="B229" s="41" t="s">
        <v>169</v>
      </c>
      <c r="C229" s="41"/>
      <c r="D229" s="41"/>
      <c r="E229" s="41"/>
      <c r="F229" s="41"/>
      <c r="G229" s="41"/>
      <c r="H229" s="41"/>
      <c r="I229" s="41"/>
      <c r="J229" s="41"/>
      <c r="K229" s="41"/>
      <c r="L229" s="41"/>
      <c r="M229" s="41"/>
      <c r="N229" s="41"/>
      <c r="O229" s="41"/>
      <c r="P229" s="41"/>
      <c r="Q229" s="41"/>
      <c r="R229" s="41"/>
      <c r="S229" s="41"/>
      <c r="T229" s="364">
        <v>1886.693</v>
      </c>
      <c r="U229" s="364">
        <v>1936.0989999999999</v>
      </c>
      <c r="V229" s="364">
        <v>1980.4480000000001</v>
      </c>
      <c r="W229" s="364">
        <v>2023.818</v>
      </c>
      <c r="X229" s="364">
        <f>'Operating Data'!X150</f>
        <v>2079.663</v>
      </c>
      <c r="Y229" s="364">
        <f t="shared" si="143"/>
        <v>2154.7860000000001</v>
      </c>
      <c r="Z229" s="364">
        <f>AI229</f>
        <v>2176.9670000000001</v>
      </c>
      <c r="AA229" s="364"/>
      <c r="AB229" s="364">
        <f>'Operating Data'!AB150</f>
        <v>2100.471</v>
      </c>
      <c r="AC229" s="364">
        <f>'Operating Data'!AC150</f>
        <v>2109.1849999999999</v>
      </c>
      <c r="AD229" s="364">
        <f>'Operating Data'!AD150</f>
        <v>2129.0929999999998</v>
      </c>
      <c r="AE229" s="364">
        <f>'Operating Data'!AE150</f>
        <v>2154.7860000000001</v>
      </c>
      <c r="AF229" s="364">
        <f>'Operating Data'!AF150</f>
        <v>2149.8620000000001</v>
      </c>
      <c r="AG229" s="364">
        <f>'Operating Data'!AG150</f>
        <v>2160.8209999999999</v>
      </c>
      <c r="AH229" s="364">
        <f>'Operating Data'!AH150</f>
        <v>2170.3629999999998</v>
      </c>
      <c r="AI229" s="364">
        <f>'Operating Data'!AI150</f>
        <v>2176.9670000000001</v>
      </c>
      <c r="AK229" s="364"/>
      <c r="AL229" s="364"/>
      <c r="AM229" s="364"/>
      <c r="AN229" s="364"/>
      <c r="AO229" s="364"/>
      <c r="AP229" s="364"/>
      <c r="AQ229" s="364"/>
      <c r="AR229" s="364"/>
    </row>
    <row r="230" spans="2:44" ht="15" customHeight="1" x14ac:dyDescent="0.35">
      <c r="B230" s="156" t="s">
        <v>166</v>
      </c>
      <c r="C230" s="156"/>
      <c r="D230" s="156"/>
      <c r="E230" s="156"/>
      <c r="F230" s="156"/>
      <c r="G230" s="156"/>
      <c r="H230" s="156"/>
      <c r="I230" s="156"/>
      <c r="J230" s="156"/>
      <c r="K230" s="156"/>
      <c r="L230" s="156"/>
      <c r="M230" s="156"/>
      <c r="N230" s="156"/>
      <c r="O230" s="156"/>
      <c r="P230" s="156"/>
      <c r="Q230" s="156"/>
      <c r="R230" s="156"/>
      <c r="S230" s="156"/>
      <c r="T230" s="375" t="s">
        <v>14</v>
      </c>
      <c r="U230" s="375">
        <f t="shared" ref="U230:Z230" si="145">IFERROR(IF(OR(U229/T229-1&gt;2,U229/T229-1&lt;-0.95),"-",U229/T229-1),"-")</f>
        <v>2.618656029359312E-2</v>
      </c>
      <c r="V230" s="376">
        <f t="shared" si="145"/>
        <v>2.290636997384965E-2</v>
      </c>
      <c r="W230" s="377">
        <f t="shared" si="145"/>
        <v>2.1899085459451628E-2</v>
      </c>
      <c r="X230" s="377">
        <f t="shared" si="145"/>
        <v>2.7593884430319404E-2</v>
      </c>
      <c r="Y230" s="377">
        <f t="shared" si="145"/>
        <v>3.6122679491821463E-2</v>
      </c>
      <c r="Z230" s="377">
        <f t="shared" si="145"/>
        <v>1.0293829642479491E-2</v>
      </c>
      <c r="AB230" s="377" t="str">
        <f>IFERROR(IF(OR(AB229/#REF!-1&gt;2,AB229/#REF!-1&lt;-0.95),"-",AB229/#REF!-1),"-")</f>
        <v>-</v>
      </c>
      <c r="AC230" s="377" t="str">
        <f>IFERROR(IF(OR(AC229/#REF!-1&gt;2,AC229/#REF!-1&lt;-0.95),"-",AC229/#REF!-1),"-")</f>
        <v>-</v>
      </c>
      <c r="AD230" s="377" t="str">
        <f>IFERROR(IF(OR(AD229/#REF!-1&gt;2,AD229/#REF!-1&lt;-0.95),"-",AD229/#REF!-1),"-")</f>
        <v>-</v>
      </c>
      <c r="AE230" s="377" t="str">
        <f>IFERROR(IF(OR(AE229/#REF!-1&gt;2,AE229/#REF!-1&lt;-0.95),"-",AE229/#REF!-1),"-")</f>
        <v>-</v>
      </c>
      <c r="AF230" s="377">
        <f>IFERROR(IF(OR(AF229/AB229-1&gt;2,AF229/AB229-1&lt;-0.95),"-",AF229/AB229-1),"-")</f>
        <v>2.3514249899189377E-2</v>
      </c>
      <c r="AG230" s="377">
        <f>IFERROR(IF(OR(AG229/AC229-1&gt;2,AG229/AC229-1&lt;-0.95),"-",AG229/AC229-1),"-")</f>
        <v>2.4481494036796114E-2</v>
      </c>
      <c r="AH230" s="377">
        <f>IFERROR(IF(OR(AH229/AD229-1&gt;2,AH229/AD229-1&lt;-0.95),"-",AH229/AD229-1),"-")</f>
        <v>1.9383840912538863E-2</v>
      </c>
      <c r="AI230" s="377">
        <f>IFERROR(IF(OR(AI229/AE229-1&gt;2,AI229/AE229-1&lt;-0.95),"-",AI229/AE229-1),"-")</f>
        <v>1.0293829642479491E-2</v>
      </c>
      <c r="AK230" s="375"/>
      <c r="AL230" s="375"/>
      <c r="AM230" s="375"/>
      <c r="AN230" s="375"/>
      <c r="AO230" s="375"/>
      <c r="AP230" s="375"/>
      <c r="AQ230" s="375"/>
      <c r="AR230" s="375"/>
    </row>
    <row r="231" spans="2:44" ht="15" customHeight="1" x14ac:dyDescent="0.35">
      <c r="B231" s="41" t="s">
        <v>172</v>
      </c>
      <c r="C231" s="41"/>
      <c r="D231" s="41"/>
      <c r="E231" s="41"/>
      <c r="F231" s="41"/>
      <c r="G231" s="41"/>
      <c r="H231" s="41"/>
      <c r="I231" s="41"/>
      <c r="J231" s="41"/>
      <c r="K231" s="41"/>
      <c r="L231" s="41"/>
      <c r="M231" s="41"/>
      <c r="N231" s="41"/>
      <c r="O231" s="41"/>
      <c r="P231" s="41"/>
      <c r="Q231" s="41"/>
      <c r="R231" s="41"/>
      <c r="S231" s="41"/>
      <c r="T231" s="364">
        <v>1564.347</v>
      </c>
      <c r="U231" s="364">
        <v>1588.0160000000001</v>
      </c>
      <c r="V231" s="364">
        <v>1620.3330000000001</v>
      </c>
      <c r="W231" s="364">
        <v>1656.624</v>
      </c>
      <c r="X231" s="364">
        <f>'Operating Data'!X151</f>
        <v>1695.2380000000001</v>
      </c>
      <c r="Y231" s="364">
        <f t="shared" si="143"/>
        <v>1727.97</v>
      </c>
      <c r="Z231" s="364">
        <f>AI231</f>
        <v>1763.9059999999999</v>
      </c>
      <c r="AA231" s="364"/>
      <c r="AB231" s="364">
        <f>'Operating Data'!AB151</f>
        <v>1710.105</v>
      </c>
      <c r="AC231" s="364">
        <f>'Operating Data'!AC151</f>
        <v>1711.837</v>
      </c>
      <c r="AD231" s="364">
        <f>'Operating Data'!AD151</f>
        <v>1718.8219999999999</v>
      </c>
      <c r="AE231" s="364">
        <f>'Operating Data'!AE151</f>
        <v>1727.97</v>
      </c>
      <c r="AF231" s="364">
        <f>'Operating Data'!AF151</f>
        <v>1739.143</v>
      </c>
      <c r="AG231" s="364">
        <f>'Operating Data'!AG151</f>
        <v>1745.202</v>
      </c>
      <c r="AH231" s="364">
        <f>'Operating Data'!AH151</f>
        <v>1755.107</v>
      </c>
      <c r="AI231" s="364">
        <f>'Operating Data'!AI151</f>
        <v>1763.9059999999999</v>
      </c>
      <c r="AK231" s="364"/>
      <c r="AL231" s="364"/>
      <c r="AM231" s="364"/>
      <c r="AN231" s="364"/>
      <c r="AO231" s="364"/>
      <c r="AP231" s="364"/>
      <c r="AQ231" s="364"/>
      <c r="AR231" s="364"/>
    </row>
    <row r="232" spans="2:44" ht="15" customHeight="1" x14ac:dyDescent="0.35">
      <c r="B232" s="156" t="s">
        <v>166</v>
      </c>
      <c r="C232" s="156"/>
      <c r="D232" s="156"/>
      <c r="E232" s="156"/>
      <c r="F232" s="156"/>
      <c r="G232" s="156"/>
      <c r="H232" s="156"/>
      <c r="I232" s="156"/>
      <c r="J232" s="156"/>
      <c r="K232" s="156"/>
      <c r="L232" s="156"/>
      <c r="M232" s="156"/>
      <c r="N232" s="156"/>
      <c r="O232" s="156"/>
      <c r="P232" s="156"/>
      <c r="Q232" s="156"/>
      <c r="R232" s="156"/>
      <c r="S232" s="156"/>
      <c r="T232" s="375" t="s">
        <v>14</v>
      </c>
      <c r="U232" s="375">
        <f t="shared" ref="U232:Z232" si="146">IFERROR(IF(OR(U231/T231-1&gt;2,U231/T231-1&lt;-0.95),"-",U231/T231-1),"-")</f>
        <v>1.5130274804758814E-2</v>
      </c>
      <c r="V232" s="376">
        <f t="shared" si="146"/>
        <v>2.0350550624175012E-2</v>
      </c>
      <c r="W232" s="377">
        <f t="shared" si="146"/>
        <v>2.239724797310183E-2</v>
      </c>
      <c r="X232" s="377">
        <f t="shared" si="146"/>
        <v>2.3308849805387277E-2</v>
      </c>
      <c r="Y232" s="377">
        <f t="shared" si="146"/>
        <v>1.9308203331921625E-2</v>
      </c>
      <c r="Z232" s="377">
        <f t="shared" si="146"/>
        <v>2.0796657349375192E-2</v>
      </c>
      <c r="AB232" s="377" t="str">
        <f>IFERROR(IF(OR(AB231/#REF!-1&gt;2,AB231/#REF!-1&lt;-0.95),"-",AB231/#REF!-1),"-")</f>
        <v>-</v>
      </c>
      <c r="AC232" s="377" t="str">
        <f>IFERROR(IF(OR(AC231/#REF!-1&gt;2,AC231/#REF!-1&lt;-0.95),"-",AC231/#REF!-1),"-")</f>
        <v>-</v>
      </c>
      <c r="AD232" s="377" t="str">
        <f>IFERROR(IF(OR(AD231/#REF!-1&gt;2,AD231/#REF!-1&lt;-0.95),"-",AD231/#REF!-1),"-")</f>
        <v>-</v>
      </c>
      <c r="AE232" s="377" t="str">
        <f>IFERROR(IF(OR(AE231/#REF!-1&gt;2,AE231/#REF!-1&lt;-0.95),"-",AE231/#REF!-1),"-")</f>
        <v>-</v>
      </c>
      <c r="AF232" s="377">
        <f>IFERROR(IF(OR(AF231/AB231-1&gt;2,AF231/AB231-1&lt;-0.95),"-",AF231/AB231-1),"-")</f>
        <v>1.6980243903152115E-2</v>
      </c>
      <c r="AG232" s="377">
        <f>IFERROR(IF(OR(AG231/AC231-1&gt;2,AG231/AC231-1&lt;-0.95),"-",AG231/AC231-1),"-")</f>
        <v>1.9490757589653684E-2</v>
      </c>
      <c r="AH232" s="377">
        <f>IFERROR(IF(OR(AH231/AD231-1&gt;2,AH231/AD231-1&lt;-0.95),"-",AH231/AD231-1),"-")</f>
        <v>2.1110388393911661E-2</v>
      </c>
      <c r="AI232" s="377">
        <f>IFERROR(IF(OR(AI231/AE231-1&gt;2,AI231/AE231-1&lt;-0.95),"-",AI231/AE231-1),"-")</f>
        <v>2.0796657349375192E-2</v>
      </c>
      <c r="AK232" s="375"/>
      <c r="AL232" s="375"/>
      <c r="AM232" s="375"/>
      <c r="AN232" s="375"/>
      <c r="AO232" s="375"/>
      <c r="AP232" s="375"/>
      <c r="AQ232" s="375"/>
      <c r="AR232" s="375"/>
    </row>
    <row r="233" spans="2:44" ht="15" customHeight="1" x14ac:dyDescent="0.35">
      <c r="B233" s="21"/>
      <c r="C233" s="21"/>
      <c r="D233" s="21"/>
      <c r="E233" s="21"/>
      <c r="F233" s="21"/>
      <c r="G233" s="21"/>
      <c r="H233" s="21"/>
      <c r="I233" s="21"/>
      <c r="J233" s="21"/>
      <c r="K233" s="21"/>
      <c r="L233" s="21"/>
      <c r="M233" s="21"/>
      <c r="N233" s="21"/>
      <c r="O233" s="21"/>
      <c r="P233" s="21"/>
      <c r="Q233" s="21"/>
      <c r="R233" s="21"/>
      <c r="S233" s="21"/>
      <c r="T233" s="387"/>
      <c r="U233" s="387"/>
      <c r="V233" s="387"/>
      <c r="W233" s="387"/>
      <c r="X233" s="387"/>
      <c r="Y233" s="387"/>
      <c r="Z233" s="387"/>
      <c r="AB233" s="387"/>
      <c r="AC233" s="387"/>
      <c r="AD233" s="387"/>
      <c r="AE233" s="387"/>
      <c r="AF233" s="387"/>
      <c r="AK233" s="387"/>
      <c r="AL233" s="364"/>
      <c r="AM233" s="364"/>
      <c r="AN233" s="364"/>
      <c r="AO233" s="364"/>
      <c r="AP233" s="364"/>
      <c r="AQ233" s="364"/>
      <c r="AR233" s="364"/>
    </row>
    <row r="234" spans="2:44" ht="15" customHeight="1" x14ac:dyDescent="0.35">
      <c r="B234" s="34" t="s">
        <v>168</v>
      </c>
      <c r="C234" s="34"/>
      <c r="D234" s="34"/>
      <c r="E234" s="34"/>
      <c r="F234" s="34"/>
      <c r="G234" s="34"/>
      <c r="H234" s="34"/>
      <c r="I234" s="34"/>
      <c r="J234" s="34"/>
      <c r="K234" s="34"/>
      <c r="L234" s="34"/>
      <c r="M234" s="34"/>
      <c r="N234" s="34"/>
      <c r="O234" s="34"/>
      <c r="P234" s="34"/>
      <c r="Q234" s="34"/>
      <c r="R234" s="34"/>
      <c r="S234" s="34"/>
      <c r="T234" s="387"/>
      <c r="U234" s="387"/>
      <c r="V234" s="387"/>
      <c r="W234" s="387"/>
      <c r="X234" s="387"/>
      <c r="Y234" s="387"/>
      <c r="Z234" s="387"/>
      <c r="AB234" s="387"/>
      <c r="AC234" s="387"/>
      <c r="AD234" s="387"/>
      <c r="AE234" s="387"/>
      <c r="AF234" s="387"/>
      <c r="AK234" s="387"/>
      <c r="AL234" s="364"/>
      <c r="AM234" s="364"/>
      <c r="AN234" s="364"/>
      <c r="AO234" s="364"/>
      <c r="AP234" s="364"/>
      <c r="AQ234" s="364"/>
      <c r="AR234" s="364"/>
    </row>
    <row r="235" spans="2:44" ht="15" customHeight="1" x14ac:dyDescent="0.35">
      <c r="B235" s="37" t="s">
        <v>169</v>
      </c>
      <c r="C235" s="37"/>
      <c r="D235" s="37"/>
      <c r="E235" s="37"/>
      <c r="F235" s="37"/>
      <c r="G235" s="37"/>
      <c r="H235" s="37"/>
      <c r="I235" s="37"/>
      <c r="J235" s="37"/>
      <c r="K235" s="37"/>
      <c r="L235" s="37"/>
      <c r="M235" s="37"/>
      <c r="N235" s="37"/>
      <c r="O235" s="37"/>
      <c r="P235" s="37"/>
      <c r="Q235" s="37"/>
      <c r="R235" s="37"/>
      <c r="S235" s="37"/>
      <c r="T235" s="388">
        <v>8.4331929999999999E-2</v>
      </c>
      <c r="U235" s="388">
        <v>8.1080310000000003E-2</v>
      </c>
      <c r="V235" s="388">
        <v>8.5695999999999994E-2</v>
      </c>
      <c r="W235" s="388">
        <v>8.2916281830423294E-2</v>
      </c>
      <c r="X235" s="388">
        <f>'Operating Data'!X160</f>
        <v>7.9066954888097479E-2</v>
      </c>
      <c r="Y235" s="388">
        <f t="shared" ref="Y235:Y240" si="147">AE235</f>
        <v>7.1972836473468998E-2</v>
      </c>
      <c r="Z235" s="388">
        <f t="shared" ref="Z235:Z240" si="148">AI235</f>
        <v>6.981364827812131E-2</v>
      </c>
      <c r="AA235" s="388"/>
      <c r="AB235" s="388">
        <f>'Operating Data'!AB160</f>
        <v>8.6765453391720676E-2</v>
      </c>
      <c r="AC235" s="388">
        <f>'Operating Data'!AC160</f>
        <v>7.764654875376964E-2</v>
      </c>
      <c r="AD235" s="388">
        <f>'Operating Data'!AD160</f>
        <v>7.6193742269068984E-2</v>
      </c>
      <c r="AE235" s="388">
        <f>'Operating Data'!AE160</f>
        <v>7.1972836473468998E-2</v>
      </c>
      <c r="AF235" s="388">
        <f>'Operating Data'!AF160</f>
        <v>7.1942547912007868E-2</v>
      </c>
      <c r="AG235" s="388">
        <f>'Operating Data'!AG160</f>
        <v>7.1310900526743909E-2</v>
      </c>
      <c r="AH235" s="388">
        <f>'Operating Data'!AH160</f>
        <v>7.0638331638158913E-2</v>
      </c>
      <c r="AI235" s="388">
        <f>'Operating Data'!AI160</f>
        <v>6.981364827812131E-2</v>
      </c>
      <c r="AK235" s="388"/>
      <c r="AL235" s="364"/>
      <c r="AM235" s="364"/>
      <c r="AN235" s="364"/>
      <c r="AO235" s="364"/>
      <c r="AP235" s="364"/>
      <c r="AQ235" s="364"/>
      <c r="AR235" s="364"/>
    </row>
    <row r="236" spans="2:44" ht="15" customHeight="1" x14ac:dyDescent="0.35">
      <c r="B236" s="38" t="s">
        <v>170</v>
      </c>
      <c r="C236" s="38"/>
      <c r="D236" s="38"/>
      <c r="E236" s="38"/>
      <c r="F236" s="38"/>
      <c r="G236" s="38"/>
      <c r="H236" s="38"/>
      <c r="I236" s="38"/>
      <c r="J236" s="38"/>
      <c r="K236" s="38"/>
      <c r="L236" s="38"/>
      <c r="M236" s="38"/>
      <c r="N236" s="38"/>
      <c r="O236" s="38"/>
      <c r="P236" s="38"/>
      <c r="Q236" s="38"/>
      <c r="R236" s="38"/>
      <c r="S236" s="38"/>
      <c r="T236" s="388">
        <v>5.5890500000000003E-2</v>
      </c>
      <c r="U236" s="388">
        <v>5.642875E-2</v>
      </c>
      <c r="V236" s="388">
        <v>5.5381E-2</v>
      </c>
      <c r="W236" s="388" vm="7">
        <v>5.755060025291861E-2</v>
      </c>
      <c r="X236" s="388" vm="31">
        <f>'Operating Data'!X161</f>
        <v>3.5718473739906303E-2</v>
      </c>
      <c r="Y236" s="388" vm="442">
        <f t="shared" si="147"/>
        <v>3.6320997690456686E-2</v>
      </c>
      <c r="Z236" s="388" vm="853">
        <f t="shared" si="148"/>
        <v>3.7100000000022178E-2</v>
      </c>
      <c r="AA236" s="388"/>
      <c r="AB236" s="388" vm="212">
        <f>'Operating Data'!AB161</f>
        <v>3.8068284273372083E-2</v>
      </c>
      <c r="AC236" s="388" vm="453">
        <f>'Operating Data'!AC161</f>
        <v>3.6683701072617834E-2</v>
      </c>
      <c r="AD236" s="388" vm="560">
        <f>'Operating Data'!AD161</f>
        <v>3.6646655608778597E-2</v>
      </c>
      <c r="AE236" s="388" vm="442">
        <f>'Operating Data'!AE161</f>
        <v>3.6320997690456686E-2</v>
      </c>
      <c r="AF236" s="388" vm="577">
        <f>'Operating Data'!AF161</f>
        <v>3.7992706528367295E-2</v>
      </c>
      <c r="AG236" s="388" vm="616">
        <f>'Operating Data'!AG161</f>
        <v>3.6695717095276671E-2</v>
      </c>
      <c r="AH236" s="388" vm="566">
        <f>'Operating Data'!AH161</f>
        <v>3.6944774561916582E-2</v>
      </c>
      <c r="AI236" s="388" vm="853">
        <f>'Operating Data'!AI161</f>
        <v>3.7100000000022178E-2</v>
      </c>
      <c r="AK236" s="388"/>
      <c r="AL236" s="364"/>
      <c r="AM236" s="364"/>
      <c r="AN236" s="364"/>
      <c r="AO236" s="364"/>
      <c r="AP236" s="364"/>
      <c r="AQ236" s="364"/>
      <c r="AR236" s="364"/>
    </row>
    <row r="237" spans="2:44" ht="15" customHeight="1" x14ac:dyDescent="0.35">
      <c r="B237" s="38" t="s">
        <v>171</v>
      </c>
      <c r="C237" s="38"/>
      <c r="D237" s="38"/>
      <c r="E237" s="38"/>
      <c r="F237" s="38"/>
      <c r="G237" s="38"/>
      <c r="H237" s="38"/>
      <c r="I237" s="38"/>
      <c r="J237" s="38"/>
      <c r="K237" s="38"/>
      <c r="L237" s="38"/>
      <c r="M237" s="38"/>
      <c r="N237" s="38"/>
      <c r="O237" s="38"/>
      <c r="P237" s="38"/>
      <c r="Q237" s="38"/>
      <c r="R237" s="38"/>
      <c r="S237" s="38"/>
      <c r="T237" s="388">
        <v>2.844143E-2</v>
      </c>
      <c r="U237" s="388">
        <v>2.4651559999999999E-2</v>
      </c>
      <c r="V237" s="388">
        <v>3.0315000000000002E-2</v>
      </c>
      <c r="W237" s="388" vm="9">
        <v>2.5365681577504677E-2</v>
      </c>
      <c r="X237" s="388" vm="32">
        <f>'Operating Data'!X162</f>
        <v>4.3348481148191176E-2</v>
      </c>
      <c r="Y237" s="388" vm="443">
        <f t="shared" si="147"/>
        <v>3.5651838783012313E-2</v>
      </c>
      <c r="Z237" s="388" vm="852">
        <f t="shared" si="148"/>
        <v>3.2713648278099125E-2</v>
      </c>
      <c r="AA237" s="388"/>
      <c r="AB237" s="388" vm="37">
        <f>'Operating Data'!AB162</f>
        <v>4.8697169118348586E-2</v>
      </c>
      <c r="AC237" s="388" vm="448">
        <f>'Operating Data'!AC162</f>
        <v>4.0962847681151805E-2</v>
      </c>
      <c r="AD237" s="388" vm="161">
        <f>'Operating Data'!AD162</f>
        <v>3.9547086660290387E-2</v>
      </c>
      <c r="AE237" s="388" vm="443">
        <f>'Operating Data'!AE162</f>
        <v>3.5651838783012313E-2</v>
      </c>
      <c r="AF237" s="388" vm="578">
        <f>'Operating Data'!AF162</f>
        <v>3.3949841383640572E-2</v>
      </c>
      <c r="AG237" s="388" vm="617">
        <f>'Operating Data'!AG162</f>
        <v>3.4615183431467231E-2</v>
      </c>
      <c r="AH237" s="388" vm="565">
        <f>'Operating Data'!AH162</f>
        <v>3.3693557076242331E-2</v>
      </c>
      <c r="AI237" s="388" vm="852">
        <f>'Operating Data'!AI162</f>
        <v>3.2713648278099125E-2</v>
      </c>
      <c r="AK237" s="388"/>
      <c r="AL237" s="364"/>
      <c r="AM237" s="364"/>
      <c r="AN237" s="364"/>
      <c r="AO237" s="364"/>
      <c r="AP237" s="364"/>
      <c r="AQ237" s="364"/>
      <c r="AR237" s="364"/>
    </row>
    <row r="238" spans="2:44" ht="15" customHeight="1" x14ac:dyDescent="0.35">
      <c r="B238" s="37" t="s">
        <v>172</v>
      </c>
      <c r="C238" s="37"/>
      <c r="D238" s="37"/>
      <c r="E238" s="37"/>
      <c r="F238" s="37"/>
      <c r="G238" s="37"/>
      <c r="H238" s="37"/>
      <c r="I238" s="37"/>
      <c r="J238" s="37"/>
      <c r="K238" s="37"/>
      <c r="L238" s="37"/>
      <c r="M238" s="37"/>
      <c r="N238" s="37"/>
      <c r="O238" s="37"/>
      <c r="P238" s="37"/>
      <c r="Q238" s="37"/>
      <c r="R238" s="37"/>
      <c r="S238" s="37"/>
      <c r="T238" s="388">
        <v>0.11935841999999999</v>
      </c>
      <c r="U238" s="388">
        <v>0.1245378</v>
      </c>
      <c r="V238" s="388">
        <v>0.13392199999999999</v>
      </c>
      <c r="W238" s="388">
        <v>0.12411351310377056</v>
      </c>
      <c r="X238" s="388">
        <f>'Operating Data'!X163</f>
        <v>0.11946419349546938</v>
      </c>
      <c r="Y238" s="388">
        <f t="shared" si="147"/>
        <v>0.11834329642742686</v>
      </c>
      <c r="Z238" s="388">
        <f t="shared" si="148"/>
        <v>0.11404801632859378</v>
      </c>
      <c r="AA238" s="388"/>
      <c r="AB238" s="388">
        <f>'Operating Data'!AB163</f>
        <v>0.13888172079899608</v>
      </c>
      <c r="AC238" s="388">
        <f>'Operating Data'!AC163</f>
        <v>0.11538061942578012</v>
      </c>
      <c r="AD238" s="388">
        <f>'Operating Data'!AD163</f>
        <v>0.11685885144299546</v>
      </c>
      <c r="AE238" s="388">
        <f>'Operating Data'!AE163</f>
        <v>0.11834329642742686</v>
      </c>
      <c r="AF238" s="388">
        <f>'Operating Data'!AF163</f>
        <v>0.12130065466797545</v>
      </c>
      <c r="AG238" s="388">
        <f>'Operating Data'!AG163</f>
        <v>0.11853572419785849</v>
      </c>
      <c r="AH238" s="388">
        <f>'Operating Data'!AH163</f>
        <v>0.11567292244297323</v>
      </c>
      <c r="AI238" s="388">
        <f>'Operating Data'!AI163</f>
        <v>0.11404801632859378</v>
      </c>
      <c r="AK238" s="388"/>
      <c r="AL238" s="364"/>
      <c r="AM238" s="364"/>
      <c r="AN238" s="364"/>
      <c r="AO238" s="364"/>
      <c r="AP238" s="364"/>
      <c r="AQ238" s="364"/>
      <c r="AR238" s="364"/>
    </row>
    <row r="239" spans="2:44" ht="15" customHeight="1" x14ac:dyDescent="0.35">
      <c r="B239" s="45" t="s">
        <v>170</v>
      </c>
      <c r="C239" s="45"/>
      <c r="D239" s="45"/>
      <c r="E239" s="45"/>
      <c r="F239" s="45"/>
      <c r="G239" s="45"/>
      <c r="H239" s="45"/>
      <c r="I239" s="45"/>
      <c r="J239" s="45"/>
      <c r="K239" s="45"/>
      <c r="L239" s="45"/>
      <c r="M239" s="45"/>
      <c r="N239" s="45"/>
      <c r="O239" s="45"/>
      <c r="P239" s="45"/>
      <c r="Q239" s="45"/>
      <c r="R239" s="45"/>
      <c r="S239" s="45"/>
      <c r="T239" s="388">
        <v>7.5310240000000001E-2</v>
      </c>
      <c r="U239" s="388">
        <v>7.858801E-2</v>
      </c>
      <c r="V239" s="388">
        <v>8.2380999999999996E-2</v>
      </c>
      <c r="W239" s="388" vm="102">
        <v>7.758802362040923E-2</v>
      </c>
      <c r="X239" s="388" vm="30">
        <f>'Operating Data'!X164</f>
        <v>6.9880999180956957E-2</v>
      </c>
      <c r="Y239" s="388" vm="444">
        <f t="shared" si="147"/>
        <v>6.6678722221169828E-2</v>
      </c>
      <c r="Z239" s="388" vm="654">
        <f t="shared" si="148"/>
        <v>6.7400000000019861E-2</v>
      </c>
      <c r="AA239" s="388"/>
      <c r="AB239" s="388" vm="35">
        <f>'Operating Data'!AB164</f>
        <v>7.30025276024793E-2</v>
      </c>
      <c r="AC239" s="388" vm="447">
        <f>'Operating Data'!AC164</f>
        <v>6.915133201612321E-2</v>
      </c>
      <c r="AD239" s="388" vm="211">
        <f>'Operating Data'!AD164</f>
        <v>6.768237600661639E-2</v>
      </c>
      <c r="AE239" s="388" vm="444">
        <f>'Operating Data'!AE164</f>
        <v>6.6678722221169828E-2</v>
      </c>
      <c r="AF239" s="388" vm="579">
        <f>'Operating Data'!AF164</f>
        <v>7.243625749346233E-2</v>
      </c>
      <c r="AG239" s="388" vm="618">
        <f>'Operating Data'!AG164</f>
        <v>6.9418318316410335E-2</v>
      </c>
      <c r="AH239" s="388" vm="562">
        <f>'Operating Data'!AH164</f>
        <v>6.7180559112090074E-2</v>
      </c>
      <c r="AI239" s="388" vm="654">
        <f>'Operating Data'!AI164</f>
        <v>6.7400000000019861E-2</v>
      </c>
      <c r="AK239" s="388"/>
      <c r="AL239" s="364"/>
      <c r="AM239" s="364"/>
      <c r="AN239" s="364"/>
      <c r="AO239" s="364"/>
      <c r="AP239" s="364"/>
      <c r="AQ239" s="364"/>
      <c r="AR239" s="364"/>
    </row>
    <row r="240" spans="2:44" ht="15" customHeight="1" x14ac:dyDescent="0.35">
      <c r="B240" s="45" t="s">
        <v>171</v>
      </c>
      <c r="C240" s="45"/>
      <c r="D240" s="45"/>
      <c r="E240" s="45"/>
      <c r="F240" s="45"/>
      <c r="G240" s="45"/>
      <c r="H240" s="45"/>
      <c r="I240" s="45"/>
      <c r="J240" s="45"/>
      <c r="K240" s="45"/>
      <c r="L240" s="45"/>
      <c r="M240" s="45"/>
      <c r="N240" s="45"/>
      <c r="O240" s="45"/>
      <c r="P240" s="45"/>
      <c r="Q240" s="45"/>
      <c r="R240" s="45"/>
      <c r="S240" s="45"/>
      <c r="T240" s="388">
        <v>4.4048179999999999E-2</v>
      </c>
      <c r="U240" s="388">
        <v>4.5949789999999997E-2</v>
      </c>
      <c r="V240" s="388">
        <v>5.1540999999999997E-2</v>
      </c>
      <c r="W240" s="388" vm="9">
        <v>4.6525489483361319E-2</v>
      </c>
      <c r="X240" s="388" vm="252">
        <f>'Operating Data'!X165</f>
        <v>4.9583194314512427E-2</v>
      </c>
      <c r="Y240" s="388" vm="445">
        <f t="shared" si="147"/>
        <v>5.1664574206257037E-2</v>
      </c>
      <c r="Z240" s="388" vm="655">
        <f t="shared" si="148"/>
        <v>4.6648016328573919E-2</v>
      </c>
      <c r="AA240" s="388"/>
      <c r="AB240" s="388" vm="213">
        <f>'Operating Data'!AB165</f>
        <v>6.5879193196516764E-2</v>
      </c>
      <c r="AC240" s="388" vm="454">
        <f>'Operating Data'!AC165</f>
        <v>4.6229287409656913E-2</v>
      </c>
      <c r="AD240" s="388" vm="561">
        <f>'Operating Data'!AD165</f>
        <v>4.9176475436379062E-2</v>
      </c>
      <c r="AE240" s="388" vm="445">
        <f>'Operating Data'!AE165</f>
        <v>5.1664574206257037E-2</v>
      </c>
      <c r="AF240" s="388" vm="580">
        <f>'Operating Data'!AF165</f>
        <v>4.8864397174513116E-2</v>
      </c>
      <c r="AG240" s="388" vm="619">
        <f>'Operating Data'!AG165</f>
        <v>4.9117405881448147E-2</v>
      </c>
      <c r="AH240" s="388" vm="567">
        <f>'Operating Data'!AH165</f>
        <v>4.8492363330883144E-2</v>
      </c>
      <c r="AI240" s="388" vm="655">
        <f>'Operating Data'!AI165</f>
        <v>4.6648016328573919E-2</v>
      </c>
      <c r="AK240" s="388"/>
      <c r="AL240" s="364"/>
      <c r="AM240" s="364"/>
      <c r="AN240" s="364"/>
      <c r="AO240" s="364"/>
      <c r="AP240" s="364"/>
      <c r="AQ240" s="364"/>
      <c r="AR240" s="364"/>
    </row>
    <row r="241" spans="2:44" ht="15" customHeight="1" x14ac:dyDescent="0.35">
      <c r="B241" s="48"/>
      <c r="C241" s="48"/>
      <c r="D241" s="48"/>
      <c r="E241" s="48"/>
      <c r="F241" s="48"/>
      <c r="G241" s="48"/>
      <c r="H241" s="48"/>
      <c r="I241" s="48"/>
      <c r="J241" s="48"/>
      <c r="K241" s="48"/>
      <c r="L241" s="48"/>
      <c r="M241" s="48"/>
      <c r="N241" s="48"/>
      <c r="O241" s="48"/>
      <c r="P241" s="48"/>
      <c r="Q241" s="48"/>
      <c r="R241" s="48"/>
      <c r="S241" s="48"/>
    </row>
    <row r="242" spans="2:44" ht="15" customHeight="1" x14ac:dyDescent="0.35">
      <c r="B242" s="48" t="s">
        <v>175</v>
      </c>
      <c r="C242" s="48"/>
      <c r="D242" s="48"/>
      <c r="E242" s="48"/>
      <c r="F242" s="48"/>
      <c r="G242" s="48"/>
      <c r="H242" s="48"/>
      <c r="I242" s="48"/>
      <c r="J242" s="48"/>
      <c r="K242" s="48"/>
      <c r="L242" s="48"/>
      <c r="M242" s="48"/>
      <c r="N242" s="48"/>
      <c r="O242" s="48"/>
      <c r="P242" s="48"/>
      <c r="Q242" s="48"/>
      <c r="R242" s="48"/>
      <c r="S242" s="48"/>
      <c r="T242" s="363">
        <v>25006.845590034191</v>
      </c>
      <c r="U242" s="363">
        <v>25591.223426515528</v>
      </c>
      <c r="V242" s="363">
        <v>24421</v>
      </c>
      <c r="W242" s="363">
        <f>'Operating Data'!W185</f>
        <v>26015.931676027001</v>
      </c>
      <c r="X242" s="363">
        <f>'Operating Data'!X185</f>
        <v>26491.322074858006</v>
      </c>
      <c r="Y242" s="363">
        <f t="shared" ref="Y242:Y249" si="149">AE242</f>
        <v>27777.512648584001</v>
      </c>
      <c r="Z242" s="363">
        <f t="shared" ref="Z242:Z249" si="150">AI242</f>
        <v>29812.763312763003</v>
      </c>
      <c r="AA242" s="363"/>
      <c r="AB242" s="363">
        <f>'Operating Data'!AB185</f>
        <v>6866.1253563809987</v>
      </c>
      <c r="AC242" s="363">
        <f>'Operating Data'!AC185</f>
        <v>13586.293384385999</v>
      </c>
      <c r="AD242" s="363">
        <f>'Operating Data'!AD185</f>
        <v>20314.117563954002</v>
      </c>
      <c r="AE242" s="363">
        <f>'Operating Data'!AE185</f>
        <v>27777.512648584001</v>
      </c>
      <c r="AF242" s="363">
        <f>'Operating Data'!AF185</f>
        <v>7308.2860633489991</v>
      </c>
      <c r="AG242" s="363">
        <f>'Operating Data'!AG185</f>
        <v>14868.423367933001</v>
      </c>
      <c r="AH242" s="363">
        <f>'Operating Data'!AH185</f>
        <v>22278.506759846001</v>
      </c>
      <c r="AI242" s="363">
        <f>'Operating Data'!AI185</f>
        <v>29812.763312763003</v>
      </c>
      <c r="AK242" s="363"/>
      <c r="AL242" s="363"/>
      <c r="AM242" s="363"/>
      <c r="AN242" s="363"/>
      <c r="AO242" s="363"/>
      <c r="AP242" s="363"/>
      <c r="AQ242" s="363"/>
      <c r="AR242" s="363"/>
    </row>
    <row r="243" spans="2:44" ht="15" customHeight="1" x14ac:dyDescent="0.35">
      <c r="B243" s="156" t="s">
        <v>166</v>
      </c>
      <c r="C243" s="156"/>
      <c r="D243" s="156"/>
      <c r="E243" s="156"/>
      <c r="F243" s="156"/>
      <c r="G243" s="156"/>
      <c r="H243" s="156"/>
      <c r="I243" s="156"/>
      <c r="J243" s="156"/>
      <c r="K243" s="156"/>
      <c r="L243" s="156"/>
      <c r="M243" s="156"/>
      <c r="N243" s="156"/>
      <c r="O243" s="156"/>
      <c r="P243" s="156"/>
      <c r="Q243" s="156"/>
      <c r="R243" s="156"/>
      <c r="S243" s="156"/>
      <c r="T243" s="375" t="s">
        <v>14</v>
      </c>
      <c r="U243" s="375">
        <f>IFERROR(IF(OR(U242/T242-1&gt;2,U242/T242-1&lt;-0.95),"-",U242/T242-1),"-")</f>
        <v>2.3368714553674952E-2</v>
      </c>
      <c r="V243" s="376">
        <f>IFERROR(IF(OR(V242/U242-1&gt;2,V242/U242-1&lt;-0.95),"-",V242/U242-1),"-")</f>
        <v>-4.5727529591376936E-2</v>
      </c>
      <c r="W243" s="394">
        <f>IFERROR(IF(OR(W242/V242-1&gt;2,W242/V242-1&lt;-0.95),"-",W242/V242-1),"-")</f>
        <v>6.5309843005077584E-2</v>
      </c>
      <c r="X243" s="394" t="str">
        <f>IFERROR(IF(OR(X242/Q242-1&gt;2,X242/Q242-1&lt;-0.95),"-",X242/Q242-1),"-")</f>
        <v>-</v>
      </c>
      <c r="Y243" s="377" t="str">
        <f t="shared" si="149"/>
        <v>-</v>
      </c>
      <c r="Z243" s="377">
        <f t="shared" si="150"/>
        <v>7.3269723244379525E-2</v>
      </c>
      <c r="AB243" s="377" t="str">
        <f>IFERROR(IF(OR(AB242/#REF!-1&gt;2,AB242/#REF!-1&lt;-0.95),"-",AB242/#REF!-1),"-")</f>
        <v>-</v>
      </c>
      <c r="AC243" s="377" t="str">
        <f>IFERROR(IF(OR(AC242/#REF!-1&gt;2,AC242/#REF!-1&lt;-0.95),"-",AC242/#REF!-1),"-")</f>
        <v>-</v>
      </c>
      <c r="AD243" s="377" t="str">
        <f>IFERROR(IF(OR(AD242/#REF!-1&gt;2,AD242/#REF!-1&lt;-0.95),"-",AD242/#REF!-1),"-")</f>
        <v>-</v>
      </c>
      <c r="AE243" s="377" t="str">
        <f>IFERROR(IF(OR(AE242/#REF!-1&gt;2,AE242/#REF!-1&lt;-0.95),"-",AE242/#REF!-1),"-")</f>
        <v>-</v>
      </c>
      <c r="AF243" s="377">
        <f>IFERROR(IF(OR(AF242/AB242-1&gt;2,AF242/AB242-1&lt;-0.95),"-",AF242/AB242-1),"-")</f>
        <v>6.4397412516956187E-2</v>
      </c>
      <c r="AG243" s="377">
        <f>IFERROR(IF(OR(AG242/AC242-1&gt;2,AG242/AC242-1&lt;-0.95),"-",AG242/AC242-1),"-")</f>
        <v>9.4369372666461393E-2</v>
      </c>
      <c r="AH243" s="377">
        <f>IFERROR(IF(OR(AH242/AD242-1&gt;2,AH242/AD242-1&lt;-0.95),"-",AH242/AD242-1),"-")</f>
        <v>9.6700690527540933E-2</v>
      </c>
      <c r="AI243" s="377">
        <f>IFERROR(IF(OR(AI242/AE242-1&gt;2,AI242/AE242-1&lt;-0.95),"-",AI242/AE242-1),"-")</f>
        <v>7.3269723244379525E-2</v>
      </c>
      <c r="AK243" s="377"/>
      <c r="AL243" s="377"/>
      <c r="AM243" s="377"/>
      <c r="AN243" s="377"/>
      <c r="AO243" s="377"/>
      <c r="AP243" s="377"/>
      <c r="AQ243" s="377"/>
      <c r="AR243" s="377"/>
    </row>
    <row r="244" spans="2:44" ht="15" customHeight="1" x14ac:dyDescent="0.35">
      <c r="B244" s="41" t="s">
        <v>199</v>
      </c>
      <c r="C244" s="41"/>
      <c r="D244" s="41"/>
      <c r="E244" s="41"/>
      <c r="F244" s="41"/>
      <c r="G244" s="41"/>
      <c r="H244" s="41"/>
      <c r="I244" s="41"/>
      <c r="J244" s="41"/>
      <c r="K244" s="41"/>
      <c r="L244" s="41"/>
      <c r="M244" s="41"/>
      <c r="N244" s="41"/>
      <c r="O244" s="41"/>
      <c r="P244" s="41"/>
      <c r="Q244" s="41"/>
      <c r="R244" s="41"/>
      <c r="S244" s="41"/>
      <c r="T244" s="364">
        <v>11173.044852031358</v>
      </c>
      <c r="U244" s="364">
        <v>11389.168486841751</v>
      </c>
      <c r="V244" s="364">
        <v>10992</v>
      </c>
      <c r="W244" s="364">
        <f>'Operating Data'!W186</f>
        <v>12450.758695522998</v>
      </c>
      <c r="X244" s="364">
        <f>'Operating Data'!X186</f>
        <v>12737.459962085999</v>
      </c>
      <c r="Y244" s="364">
        <f t="shared" si="149"/>
        <v>13471.066256078002</v>
      </c>
      <c r="Z244" s="364">
        <f t="shared" si="150"/>
        <v>15024.805713942998</v>
      </c>
      <c r="AA244" s="364"/>
      <c r="AB244" s="364">
        <f>'Operating Data'!AB186</f>
        <v>3237.2300079160004</v>
      </c>
      <c r="AC244" s="364">
        <f>'Operating Data'!AC186</f>
        <v>6490.1788213780001</v>
      </c>
      <c r="AD244" s="364">
        <f>'Operating Data'!AD186</f>
        <v>9868.5657300859984</v>
      </c>
      <c r="AE244" s="364">
        <f>'Operating Data'!AE186</f>
        <v>13471.066256078002</v>
      </c>
      <c r="AF244" s="364">
        <f>'Operating Data'!AF186</f>
        <v>3581.8383233609998</v>
      </c>
      <c r="AG244" s="364">
        <f>'Operating Data'!AG186</f>
        <v>7320.7177251500007</v>
      </c>
      <c r="AH244" s="364">
        <f>'Operating Data'!AH186</f>
        <v>11168.121378275</v>
      </c>
      <c r="AI244" s="364">
        <f>'Operating Data'!AI186</f>
        <v>15024.805713942998</v>
      </c>
      <c r="AK244" s="364"/>
      <c r="AL244" s="364"/>
      <c r="AM244" s="364"/>
      <c r="AN244" s="364"/>
      <c r="AO244" s="364"/>
      <c r="AP244" s="364"/>
      <c r="AQ244" s="364"/>
      <c r="AR244" s="364"/>
    </row>
    <row r="245" spans="2:44" ht="15" customHeight="1" x14ac:dyDescent="0.35">
      <c r="B245" s="156" t="s">
        <v>166</v>
      </c>
      <c r="C245" s="156"/>
      <c r="D245" s="156"/>
      <c r="E245" s="156"/>
      <c r="F245" s="156"/>
      <c r="G245" s="156"/>
      <c r="H245" s="156"/>
      <c r="I245" s="156"/>
      <c r="J245" s="156"/>
      <c r="K245" s="156"/>
      <c r="L245" s="156"/>
      <c r="M245" s="156"/>
      <c r="N245" s="156"/>
      <c r="O245" s="156"/>
      <c r="P245" s="156"/>
      <c r="Q245" s="156"/>
      <c r="R245" s="156"/>
      <c r="S245" s="156"/>
      <c r="T245" s="375" t="s">
        <v>14</v>
      </c>
      <c r="U245" s="375">
        <f>IFERROR(IF(OR(U244/T244-1&gt;2,U244/T244-1&lt;-0.95),"-",U244/T244-1),"-")</f>
        <v>1.9343306831091756E-2</v>
      </c>
      <c r="V245" s="376">
        <f>IFERROR(IF(OR(V244/U244-1&gt;2,V244/U244-1&lt;-0.95),"-",V244/U244-1),"-")</f>
        <v>-3.4872474430474143E-2</v>
      </c>
      <c r="W245" s="394">
        <f>IFERROR(IF(OR(W244/V244-1&gt;2,W244/V244-1&lt;-0.95),"-",W244/V244-1),"-")</f>
        <v>0.13271094391584781</v>
      </c>
      <c r="X245" s="394" t="str">
        <f>IFERROR(IF(OR(X244/Q244-1&gt;2,X244/Q244-1&lt;-0.95),"-",X244/Q244-1),"-")</f>
        <v>-</v>
      </c>
      <c r="Y245" s="377" t="str">
        <f t="shared" si="149"/>
        <v>-</v>
      </c>
      <c r="Z245" s="377">
        <f t="shared" si="150"/>
        <v>0.11533901090895204</v>
      </c>
      <c r="AB245" s="377" t="str">
        <f>IFERROR(IF(OR(AB244/#REF!-1&gt;2,AB244/#REF!-1&lt;-0.95),"-",AB244/#REF!-1),"-")</f>
        <v>-</v>
      </c>
      <c r="AC245" s="377" t="str">
        <f>IFERROR(IF(OR(AC244/#REF!-1&gt;2,AC244/#REF!-1&lt;-0.95),"-",AC244/#REF!-1),"-")</f>
        <v>-</v>
      </c>
      <c r="AD245" s="377" t="str">
        <f>IFERROR(IF(OR(AD244/#REF!-1&gt;2,AD244/#REF!-1&lt;-0.95),"-",AD244/#REF!-1),"-")</f>
        <v>-</v>
      </c>
      <c r="AE245" s="377" t="str">
        <f>IFERROR(IF(OR(AE244/#REF!-1&gt;2,AE244/#REF!-1&lt;-0.95),"-",AE244/#REF!-1),"-")</f>
        <v>-</v>
      </c>
      <c r="AF245" s="377">
        <f>IFERROR(IF(OR(AF244/AB244-1&gt;2,AF244/AB244-1&lt;-0.95),"-",AF244/AB244-1),"-")</f>
        <v>0.10645160047396329</v>
      </c>
      <c r="AG245" s="377">
        <f>IFERROR(IF(OR(AG244/AC244-1&gt;2,AG244/AC244-1&lt;-0.95),"-",AG244/AC244-1),"-")</f>
        <v>0.12796857014729524</v>
      </c>
      <c r="AH245" s="377">
        <f>IFERROR(IF(OR(AH244/AD244-1&gt;2,AH244/AD244-1&lt;-0.95),"-",AH244/AD244-1),"-")</f>
        <v>0.13168637507546666</v>
      </c>
      <c r="AI245" s="377">
        <f>IFERROR(IF(OR(AI244/AE244-1&gt;2,AI244/AE244-1&lt;-0.95),"-",AI244/AE244-1),"-")</f>
        <v>0.11533901090895204</v>
      </c>
      <c r="AK245" s="377"/>
      <c r="AL245" s="377"/>
      <c r="AM245" s="377"/>
      <c r="AN245" s="377"/>
      <c r="AO245" s="377"/>
      <c r="AP245" s="377"/>
      <c r="AQ245" s="377"/>
      <c r="AR245" s="377"/>
    </row>
    <row r="246" spans="2:44" ht="15" customHeight="1" x14ac:dyDescent="0.35">
      <c r="B246" s="41" t="s">
        <v>200</v>
      </c>
      <c r="C246" s="41"/>
      <c r="D246" s="41"/>
      <c r="E246" s="41"/>
      <c r="F246" s="41"/>
      <c r="G246" s="41"/>
      <c r="H246" s="41"/>
      <c r="I246" s="41"/>
      <c r="J246" s="41"/>
      <c r="K246" s="41"/>
      <c r="L246" s="41"/>
      <c r="M246" s="41"/>
      <c r="N246" s="41"/>
      <c r="O246" s="41"/>
      <c r="P246" s="41"/>
      <c r="Q246" s="41"/>
      <c r="R246" s="41"/>
      <c r="S246" s="41"/>
      <c r="T246" s="364">
        <v>1890.3064438720003</v>
      </c>
      <c r="U246" s="364">
        <v>1718.5116513369999</v>
      </c>
      <c r="V246" s="364">
        <v>1405.4386526870001</v>
      </c>
      <c r="W246" s="364">
        <f>'Operating Data'!W187</f>
        <v>1366.628102162</v>
      </c>
      <c r="X246" s="364">
        <f>'Operating Data'!X187</f>
        <v>1201.52932177</v>
      </c>
      <c r="Y246" s="364">
        <f t="shared" si="149"/>
        <v>1032.9087058809982</v>
      </c>
      <c r="Z246" s="364">
        <f t="shared" si="150"/>
        <v>878.42954882500635</v>
      </c>
      <c r="AA246" s="364"/>
      <c r="AB246" s="364">
        <f>'Operating Data'!AB187</f>
        <v>267.76932370600002</v>
      </c>
      <c r="AC246" s="364">
        <f>'Operating Data'!AC187</f>
        <v>524.34728342300002</v>
      </c>
      <c r="AD246" s="364">
        <f>'Operating Data'!AD187</f>
        <v>781.59280307000017</v>
      </c>
      <c r="AE246" s="364">
        <f>'Operating Data'!AE187</f>
        <v>1032.9087058809982</v>
      </c>
      <c r="AF246" s="364">
        <f>'Operating Data'!AF187</f>
        <v>224.98057074561257</v>
      </c>
      <c r="AG246" s="364">
        <f>'Operating Data'!AG187</f>
        <v>522.5367146030012</v>
      </c>
      <c r="AH246" s="364">
        <f>'Operating Data'!AH187</f>
        <v>687.03354752300038</v>
      </c>
      <c r="AI246" s="364">
        <f>'Operating Data'!AI187</f>
        <v>878.42954882500635</v>
      </c>
      <c r="AK246" s="364"/>
      <c r="AL246" s="364"/>
      <c r="AM246" s="364"/>
      <c r="AN246" s="364"/>
      <c r="AO246" s="364"/>
      <c r="AP246" s="364"/>
      <c r="AQ246" s="364"/>
      <c r="AR246" s="364"/>
    </row>
    <row r="247" spans="2:44" ht="15" customHeight="1" x14ac:dyDescent="0.35">
      <c r="B247" s="156" t="s">
        <v>166</v>
      </c>
      <c r="C247" s="156"/>
      <c r="D247" s="156"/>
      <c r="E247" s="156"/>
      <c r="F247" s="156"/>
      <c r="G247" s="156"/>
      <c r="H247" s="156"/>
      <c r="I247" s="156"/>
      <c r="J247" s="156"/>
      <c r="K247" s="156"/>
      <c r="L247" s="156"/>
      <c r="M247" s="156"/>
      <c r="N247" s="156"/>
      <c r="O247" s="156"/>
      <c r="P247" s="156"/>
      <c r="Q247" s="156"/>
      <c r="R247" s="156"/>
      <c r="S247" s="156"/>
      <c r="T247" s="375" t="s">
        <v>14</v>
      </c>
      <c r="U247" s="375">
        <f>IFERROR(IF(OR(U246/T246-1&gt;2,U246/T246-1&lt;-0.95),"-",U246/T246-1),"-")</f>
        <v>-9.0881980057744172E-2</v>
      </c>
      <c r="V247" s="376">
        <f>IFERROR(IF(OR(V246/U246-1&gt;2,V246/U246-1&lt;-0.95),"-",V246/U246-1),"-")</f>
        <v>-0.18217682632900944</v>
      </c>
      <c r="W247" s="394">
        <f>IFERROR(IF(OR(W246/V246-1&gt;2,W246/V246-1&lt;-0.95),"-",W246/V246-1),"-")</f>
        <v>-2.7614546142444407E-2</v>
      </c>
      <c r="X247" s="394" t="str">
        <f>IFERROR(IF(OR(X246/Q246-1&gt;2,X246/Q246-1&lt;-0.95),"-",X246/Q246-1),"-")</f>
        <v>-</v>
      </c>
      <c r="Y247" s="377" t="str">
        <f t="shared" si="149"/>
        <v>-</v>
      </c>
      <c r="Z247" s="377">
        <f t="shared" si="150"/>
        <v>-0.14955741603923467</v>
      </c>
      <c r="AB247" s="377" t="str">
        <f>IFERROR(IF(OR(AB246/#REF!-1&gt;2,AB246/#REF!-1&lt;-0.95),"-",AB246/#REF!-1),"-")</f>
        <v>-</v>
      </c>
      <c r="AC247" s="377" t="str">
        <f>IFERROR(IF(OR(AC246/#REF!-1&gt;2,AC246/#REF!-1&lt;-0.95),"-",AC246/#REF!-1),"-")</f>
        <v>-</v>
      </c>
      <c r="AD247" s="377" t="str">
        <f>IFERROR(IF(OR(AD246/#REF!-1&gt;2,AD246/#REF!-1&lt;-0.95),"-",AD246/#REF!-1),"-")</f>
        <v>-</v>
      </c>
      <c r="AE247" s="377" t="str">
        <f>IFERROR(IF(OR(AE246/#REF!-1&gt;2,AE246/#REF!-1&lt;-0.95),"-",AE246/#REF!-1),"-")</f>
        <v>-</v>
      </c>
      <c r="AF247" s="377">
        <f>IFERROR(IF(OR(AF246/AB246-1&gt;2,AF246/AB246-1&lt;-0.95),"-",AF246/AB246-1),"-")</f>
        <v>-0.1597970684923109</v>
      </c>
      <c r="AG247" s="377">
        <f>IFERROR(IF(OR(AG246/AC246-1&gt;2,AG246/AC246-1&lt;-0.95),"-",AG246/AC246-1),"-")</f>
        <v>-3.4529955188843386E-3</v>
      </c>
      <c r="AH247" s="377">
        <f>IFERROR(IF(OR(AH246/AD246-1&gt;2,AH246/AD246-1&lt;-0.95),"-",AH246/AD246-1),"-")</f>
        <v>-0.12098276132480068</v>
      </c>
      <c r="AI247" s="377">
        <f>IFERROR(IF(OR(AI246/AE246-1&gt;2,AI246/AE246-1&lt;-0.95),"-",AI246/AE246-1),"-")</f>
        <v>-0.14955741603923467</v>
      </c>
      <c r="AK247" s="377"/>
      <c r="AL247" s="377"/>
      <c r="AM247" s="377"/>
      <c r="AN247" s="377"/>
      <c r="AO247" s="377"/>
      <c r="AP247" s="377"/>
      <c r="AQ247" s="377"/>
      <c r="AR247" s="377"/>
    </row>
    <row r="248" spans="2:44" ht="15" customHeight="1" x14ac:dyDescent="0.35">
      <c r="B248" s="41" t="s">
        <v>201</v>
      </c>
      <c r="C248" s="41"/>
      <c r="D248" s="41"/>
      <c r="E248" s="41"/>
      <c r="F248" s="41"/>
      <c r="G248" s="41"/>
      <c r="H248" s="41"/>
      <c r="I248" s="41"/>
      <c r="J248" s="41"/>
      <c r="K248" s="41"/>
      <c r="L248" s="41"/>
      <c r="M248" s="41"/>
      <c r="N248" s="41"/>
      <c r="O248" s="41"/>
      <c r="P248" s="41"/>
      <c r="Q248" s="41"/>
      <c r="R248" s="41"/>
      <c r="S248" s="41"/>
      <c r="T248" s="364">
        <v>11943.494294130831</v>
      </c>
      <c r="U248" s="364">
        <v>12483.543288336778</v>
      </c>
      <c r="V248" s="364">
        <v>12023.647012121999</v>
      </c>
      <c r="W248" s="364">
        <f>'Operating Data'!W188</f>
        <v>12220.374414122001</v>
      </c>
      <c r="X248" s="364">
        <f>'Operating Data'!X188</f>
        <v>12552.600299687001</v>
      </c>
      <c r="Y248" s="364">
        <f t="shared" si="149"/>
        <v>13273.537686625001</v>
      </c>
      <c r="Z248" s="364">
        <f t="shared" si="150"/>
        <v>13909.528049994999</v>
      </c>
      <c r="AA248" s="364"/>
      <c r="AB248" s="364">
        <f>'Operating Data'!AB188</f>
        <v>3361.3823197599995</v>
      </c>
      <c r="AC248" s="364">
        <f>'Operating Data'!AC188</f>
        <v>6572.0235745859991</v>
      </c>
      <c r="AD248" s="364">
        <f>'Operating Data'!AD188</f>
        <v>9664.2153258059989</v>
      </c>
      <c r="AE248" s="364">
        <f>'Operating Data'!AE188</f>
        <v>13273.537686625001</v>
      </c>
      <c r="AF248" s="364">
        <f>'Operating Data'!AF188</f>
        <v>3501.4671692423867</v>
      </c>
      <c r="AG248" s="364">
        <f>'Operating Data'!AG188</f>
        <v>7025.1689281799991</v>
      </c>
      <c r="AH248" s="364">
        <f>'Operating Data'!AH188</f>
        <v>10423.351834048</v>
      </c>
      <c r="AI248" s="364">
        <f>'Operating Data'!AI188</f>
        <v>13909.528049994999</v>
      </c>
      <c r="AK248" s="364"/>
      <c r="AL248" s="364"/>
      <c r="AM248" s="364"/>
      <c r="AN248" s="364"/>
      <c r="AO248" s="364"/>
      <c r="AP248" s="364"/>
      <c r="AQ248" s="364"/>
      <c r="AR248" s="364"/>
    </row>
    <row r="249" spans="2:44" ht="15" customHeight="1" x14ac:dyDescent="0.35">
      <c r="B249" s="156" t="s">
        <v>166</v>
      </c>
      <c r="C249" s="156"/>
      <c r="D249" s="156"/>
      <c r="E249" s="156"/>
      <c r="F249" s="156"/>
      <c r="G249" s="156"/>
      <c r="H249" s="156"/>
      <c r="I249" s="156"/>
      <c r="J249" s="156"/>
      <c r="K249" s="156"/>
      <c r="L249" s="156"/>
      <c r="M249" s="156"/>
      <c r="N249" s="156"/>
      <c r="O249" s="156"/>
      <c r="P249" s="156"/>
      <c r="Q249" s="156"/>
      <c r="R249" s="156"/>
      <c r="S249" s="156"/>
      <c r="T249" s="375" t="s">
        <v>14</v>
      </c>
      <c r="U249" s="375">
        <f>IFERROR(IF(OR(U248/T248-1&gt;2,U248/T248-1&lt;-0.95),"-",U248/T248-1),"-")</f>
        <v>4.5217001064029816E-2</v>
      </c>
      <c r="V249" s="376">
        <f>IFERROR(IF(OR(V248/U248-1&gt;2,V248/U248-1&lt;-0.95),"-",V248/U248-1),"-")</f>
        <v>-3.6840203585824405E-2</v>
      </c>
      <c r="W249" s="394">
        <f>IFERROR(IF(OR(W248/V248-1&gt;2,W248/V248-1&lt;-0.95),"-",W248/V248-1),"-")</f>
        <v>1.636170804096837E-2</v>
      </c>
      <c r="X249" s="394" t="str">
        <f>IFERROR(IF(OR(X248/Q248-1&gt;2,X248/Q248-1&lt;-0.95),"-",X248/Q248-1),"-")</f>
        <v>-</v>
      </c>
      <c r="Y249" s="377" t="str">
        <f t="shared" si="149"/>
        <v>-</v>
      </c>
      <c r="Z249" s="377">
        <f t="shared" si="150"/>
        <v>4.7914156601284175E-2</v>
      </c>
      <c r="AB249" s="377" t="str">
        <f>IFERROR(IF(OR(AB248/#REF!-1&gt;2,AB248/#REF!-1&lt;-0.95),"-",AB248/#REF!-1),"-")</f>
        <v>-</v>
      </c>
      <c r="AC249" s="377" t="str">
        <f>IFERROR(IF(OR(AC248/#REF!-1&gt;2,AC248/#REF!-1&lt;-0.95),"-",AC248/#REF!-1),"-")</f>
        <v>-</v>
      </c>
      <c r="AD249" s="377" t="str">
        <f>IFERROR(IF(OR(AD248/#REF!-1&gt;2,AD248/#REF!-1&lt;-0.95),"-",AD248/#REF!-1),"-")</f>
        <v>-</v>
      </c>
      <c r="AE249" s="377" t="str">
        <f>IFERROR(IF(OR(AE248/#REF!-1&gt;2,AE248/#REF!-1&lt;-0.95),"-",AE248/#REF!-1),"-")</f>
        <v>-</v>
      </c>
      <c r="AF249" s="377">
        <f>IFERROR(IF(OR(AF248/AB248-1&gt;2,AF248/AB248-1&lt;-0.95),"-",AF248/AB248-1),"-")</f>
        <v>4.1674774291187822E-2</v>
      </c>
      <c r="AG249" s="377">
        <f>IFERROR(IF(OR(AG248/AC248-1&gt;2,AG248/AC248-1&lt;-0.95),"-",AG248/AC248-1),"-")</f>
        <v>6.8950658568285084E-2</v>
      </c>
      <c r="AH249" s="377">
        <f>IFERROR(IF(OR(AH248/AD248-1&gt;2,AH248/AD248-1&lt;-0.95),"-",AH248/AD248-1),"-")</f>
        <v>7.8551282504530695E-2</v>
      </c>
      <c r="AI249" s="377">
        <f>IFERROR(IF(OR(AI248/AE248-1&gt;2,AI248/AE248-1&lt;-0.95),"-",AI248/AE248-1),"-")</f>
        <v>4.7914156601284175E-2</v>
      </c>
      <c r="AK249" s="375"/>
      <c r="AL249" s="375"/>
      <c r="AM249" s="375"/>
      <c r="AN249" s="375"/>
      <c r="AO249" s="375"/>
      <c r="AP249" s="375"/>
      <c r="AQ249" s="375"/>
      <c r="AR249" s="375"/>
    </row>
    <row r="251" spans="2:44" ht="15" customHeight="1" x14ac:dyDescent="0.35">
      <c r="B251" s="170" t="s">
        <v>202</v>
      </c>
      <c r="C251" s="170"/>
      <c r="D251" s="170"/>
      <c r="E251" s="170"/>
      <c r="F251" s="170"/>
      <c r="G251" s="170"/>
      <c r="H251" s="170"/>
      <c r="I251" s="170"/>
      <c r="J251" s="170"/>
      <c r="K251" s="170"/>
      <c r="L251" s="170"/>
      <c r="M251" s="170"/>
      <c r="N251" s="170"/>
      <c r="O251" s="170"/>
      <c r="P251" s="170"/>
      <c r="Q251" s="170"/>
      <c r="R251" s="170"/>
      <c r="S251" s="170"/>
      <c r="T251" s="236">
        <v>2018</v>
      </c>
      <c r="U251" s="236">
        <v>2019</v>
      </c>
      <c r="V251" s="236">
        <v>2020</v>
      </c>
      <c r="W251" s="236">
        <v>2021</v>
      </c>
      <c r="X251" s="236">
        <v>2022</v>
      </c>
      <c r="Y251" s="239">
        <v>2023</v>
      </c>
      <c r="Z251" s="238">
        <v>2024</v>
      </c>
      <c r="AB251" s="239" t="s">
        <v>3</v>
      </c>
      <c r="AC251" s="239" t="s">
        <v>4</v>
      </c>
      <c r="AD251" s="239" t="s">
        <v>5</v>
      </c>
      <c r="AE251" s="239">
        <v>2023</v>
      </c>
      <c r="AF251" s="240" t="s">
        <v>6</v>
      </c>
      <c r="AG251" s="240" t="s">
        <v>7</v>
      </c>
      <c r="AH251" s="240" t="s">
        <v>8</v>
      </c>
      <c r="AI251" s="240">
        <v>2024</v>
      </c>
      <c r="AK251" s="239" t="s">
        <v>3</v>
      </c>
      <c r="AL251" s="239" t="s">
        <v>20</v>
      </c>
      <c r="AM251" s="239" t="s">
        <v>21</v>
      </c>
      <c r="AN251" s="239" t="s">
        <v>22</v>
      </c>
      <c r="AO251" s="240" t="s">
        <v>6</v>
      </c>
      <c r="AP251" s="240" t="s">
        <v>23</v>
      </c>
      <c r="AQ251" s="240" t="s">
        <v>24</v>
      </c>
      <c r="AR251" s="240" t="s">
        <v>25</v>
      </c>
    </row>
    <row r="252" spans="2:44" ht="15" customHeight="1" x14ac:dyDescent="0.35">
      <c r="B252" s="94" t="s">
        <v>542</v>
      </c>
      <c r="C252" s="94"/>
      <c r="D252" s="94"/>
      <c r="E252" s="94"/>
      <c r="F252" s="94"/>
      <c r="G252" s="94"/>
      <c r="H252" s="94"/>
      <c r="I252" s="94"/>
      <c r="J252" s="94"/>
      <c r="K252" s="94"/>
      <c r="L252" s="94"/>
      <c r="M252" s="94"/>
      <c r="N252" s="94"/>
      <c r="O252" s="94"/>
      <c r="P252" s="94"/>
      <c r="Q252" s="94"/>
      <c r="R252" s="94"/>
      <c r="S252" s="94"/>
      <c r="T252" s="395">
        <v>0</v>
      </c>
      <c r="U252" s="395">
        <v>17.815720679999998</v>
      </c>
      <c r="V252" s="389">
        <v>29.2</v>
      </c>
      <c r="W252" s="363">
        <v>119.7</v>
      </c>
      <c r="X252" s="363">
        <v>188.4</v>
      </c>
      <c r="Y252" s="363">
        <f>AE252</f>
        <v>780.04121255000007</v>
      </c>
      <c r="Z252" s="363">
        <f>AI252</f>
        <v>728.10496438000007</v>
      </c>
      <c r="AB252" s="363">
        <v>188.4</v>
      </c>
      <c r="AC252" s="363">
        <v>369.459</v>
      </c>
      <c r="AD252" s="363">
        <v>571.67956702999993</v>
      </c>
      <c r="AE252" s="363">
        <v>780.04121255000007</v>
      </c>
      <c r="AF252" s="363">
        <v>200.56770025</v>
      </c>
      <c r="AG252" s="363">
        <v>313.98888846781614</v>
      </c>
      <c r="AH252" s="389">
        <v>606.14146234781606</v>
      </c>
      <c r="AI252" s="389">
        <v>728.10496438000007</v>
      </c>
      <c r="AK252" s="363">
        <f>AB252</f>
        <v>188.4</v>
      </c>
      <c r="AL252" s="363">
        <f>AC252-AB252</f>
        <v>181.059</v>
      </c>
      <c r="AM252" s="363">
        <f>AD252-AC252</f>
        <v>202.22056702999993</v>
      </c>
      <c r="AN252" s="363">
        <f>AE252-AD252</f>
        <v>208.36164552000014</v>
      </c>
      <c r="AO252" s="363">
        <f>AF252</f>
        <v>200.56770025</v>
      </c>
      <c r="AP252" s="363">
        <f>AG252-AF252</f>
        <v>113.42118821781614</v>
      </c>
      <c r="AQ252" s="363">
        <f>AH252-AG252</f>
        <v>292.15257387999992</v>
      </c>
      <c r="AR252" s="363">
        <f>AI252-AH252</f>
        <v>121.96350203218401</v>
      </c>
    </row>
    <row r="253" spans="2:44" ht="15" customHeight="1" x14ac:dyDescent="0.35">
      <c r="B253" s="94"/>
      <c r="C253" s="94"/>
      <c r="D253" s="94"/>
      <c r="E253" s="94"/>
      <c r="F253" s="94"/>
      <c r="G253" s="94"/>
      <c r="H253" s="94"/>
      <c r="I253" s="94"/>
      <c r="J253" s="94"/>
      <c r="K253" s="94"/>
      <c r="L253" s="94"/>
      <c r="M253" s="94"/>
      <c r="N253" s="94"/>
      <c r="O253" s="94"/>
      <c r="P253" s="94"/>
      <c r="Q253" s="94"/>
      <c r="R253" s="94"/>
      <c r="S253" s="94"/>
      <c r="T253" s="363"/>
      <c r="U253" s="363"/>
      <c r="V253" s="363"/>
      <c r="W253" s="363"/>
      <c r="X253" s="363"/>
      <c r="Y253" s="363"/>
      <c r="Z253" s="363"/>
      <c r="AB253" s="363"/>
      <c r="AC253" s="363"/>
      <c r="AD253" s="363"/>
      <c r="AE253" s="363"/>
      <c r="AF253" s="363"/>
      <c r="AG253" s="363"/>
      <c r="AH253" s="389"/>
      <c r="AI253" s="389"/>
      <c r="AK253" s="363"/>
      <c r="AL253" s="363"/>
      <c r="AM253" s="363"/>
      <c r="AN253" s="363"/>
      <c r="AO253" s="363"/>
      <c r="AP253" s="363"/>
      <c r="AQ253" s="363"/>
      <c r="AR253" s="363"/>
    </row>
    <row r="254" spans="2:44" ht="15" customHeight="1" x14ac:dyDescent="0.35">
      <c r="B254" s="95" t="s">
        <v>26</v>
      </c>
      <c r="C254" s="95"/>
      <c r="D254" s="95"/>
      <c r="E254" s="95"/>
      <c r="F254" s="95"/>
      <c r="G254" s="95"/>
      <c r="H254" s="95"/>
      <c r="I254" s="95"/>
      <c r="J254" s="95"/>
      <c r="K254" s="95"/>
      <c r="L254" s="95"/>
      <c r="M254" s="95"/>
      <c r="N254" s="95"/>
      <c r="O254" s="95"/>
      <c r="P254" s="95"/>
      <c r="Q254" s="95"/>
      <c r="R254" s="95"/>
      <c r="S254" s="95"/>
      <c r="T254" s="396">
        <v>0</v>
      </c>
      <c r="U254" s="397">
        <v>2188.52301304</v>
      </c>
      <c r="V254" s="397">
        <v>1412.1194865</v>
      </c>
      <c r="W254" s="397">
        <v>1746.5512248399998</v>
      </c>
      <c r="X254" s="397">
        <v>1521.9653339899999</v>
      </c>
      <c r="Y254" s="397">
        <f>AE254</f>
        <v>1816.5197586600004</v>
      </c>
      <c r="Z254" s="397">
        <f>AI254</f>
        <v>1770.4311578100062</v>
      </c>
      <c r="AB254" s="397">
        <v>410.30946755000008</v>
      </c>
      <c r="AC254" s="397">
        <v>788.78873987999998</v>
      </c>
      <c r="AD254" s="397">
        <v>1457.2660324100004</v>
      </c>
      <c r="AE254" s="397">
        <v>1816.5197586600004</v>
      </c>
      <c r="AF254" s="397">
        <v>352.57295738000005</v>
      </c>
      <c r="AG254" s="397">
        <v>648.0685933100001</v>
      </c>
      <c r="AH254" s="495">
        <v>1378.4641458400065</v>
      </c>
      <c r="AI254" s="495">
        <v>1770.4311578100062</v>
      </c>
      <c r="AK254" s="397">
        <f t="shared" ref="AK254:AK261" si="151">AB254</f>
        <v>410.30946755000008</v>
      </c>
      <c r="AL254" s="397">
        <f t="shared" ref="AL254:AN261" si="152">AC254-AB254</f>
        <v>378.4792723299999</v>
      </c>
      <c r="AM254" s="397">
        <f t="shared" si="152"/>
        <v>668.47729253000045</v>
      </c>
      <c r="AN254" s="397">
        <f t="shared" si="152"/>
        <v>359.25372625</v>
      </c>
      <c r="AO254" s="397">
        <f t="shared" ref="AO254:AO261" si="153">AF254</f>
        <v>352.57295738000005</v>
      </c>
      <c r="AP254" s="397">
        <f t="shared" ref="AP254:AR261" si="154">AG254-AF254</f>
        <v>295.49563593000005</v>
      </c>
      <c r="AQ254" s="397">
        <f t="shared" si="154"/>
        <v>730.3955525300064</v>
      </c>
      <c r="AR254" s="397">
        <f t="shared" si="154"/>
        <v>391.9670119699997</v>
      </c>
    </row>
    <row r="255" spans="2:44" ht="15" customHeight="1" x14ac:dyDescent="0.35">
      <c r="B255" s="83" t="s">
        <v>543</v>
      </c>
      <c r="C255" s="77"/>
      <c r="D255" s="77"/>
      <c r="E255" s="77"/>
      <c r="F255" s="77"/>
      <c r="G255" s="77"/>
      <c r="H255" s="77"/>
      <c r="I255" s="77"/>
      <c r="J255" s="77"/>
      <c r="K255" s="77"/>
      <c r="L255" s="77"/>
      <c r="M255" s="77"/>
      <c r="N255" s="77"/>
      <c r="O255" s="77"/>
      <c r="P255" s="77"/>
      <c r="Q255" s="77"/>
      <c r="R255" s="77"/>
      <c r="S255" s="77"/>
      <c r="T255" s="496">
        <v>0</v>
      </c>
      <c r="U255" s="391">
        <v>2247.8726364000004</v>
      </c>
      <c r="V255" s="391">
        <v>1168.49668423</v>
      </c>
      <c r="W255" s="391">
        <v>1224.4045146000001</v>
      </c>
      <c r="X255" s="391">
        <v>494.16368890999996</v>
      </c>
      <c r="Y255" s="391">
        <f>AE255</f>
        <v>669.54509587999996</v>
      </c>
      <c r="Z255" s="391">
        <f>AI255</f>
        <v>690.57316358000014</v>
      </c>
      <c r="AB255" s="391">
        <v>188</v>
      </c>
      <c r="AC255" s="391">
        <v>325.85761673999997</v>
      </c>
      <c r="AD255" s="391">
        <v>568.60438003000013</v>
      </c>
      <c r="AE255" s="391">
        <v>669.54509587999996</v>
      </c>
      <c r="AF255" s="391">
        <v>131.97753896</v>
      </c>
      <c r="AG255" s="391">
        <v>260.43036132999998</v>
      </c>
      <c r="AH255" s="392">
        <v>482.29641803000004</v>
      </c>
      <c r="AI255" s="392">
        <v>690.57316358000014</v>
      </c>
      <c r="AK255" s="363">
        <f t="shared" si="151"/>
        <v>188</v>
      </c>
      <c r="AL255" s="363">
        <f t="shared" si="152"/>
        <v>137.85761673999997</v>
      </c>
      <c r="AM255" s="363">
        <f t="shared" si="152"/>
        <v>242.74676329000016</v>
      </c>
      <c r="AN255" s="363">
        <f t="shared" si="152"/>
        <v>100.94071584999983</v>
      </c>
      <c r="AO255" s="363">
        <f t="shared" si="153"/>
        <v>131.97753896</v>
      </c>
      <c r="AP255" s="363">
        <f t="shared" si="154"/>
        <v>128.45282236999998</v>
      </c>
      <c r="AQ255" s="363">
        <f t="shared" si="154"/>
        <v>221.86605670000006</v>
      </c>
      <c r="AR255" s="363">
        <f t="shared" si="154"/>
        <v>208.2767455500001</v>
      </c>
    </row>
    <row r="256" spans="2:44" ht="15" customHeight="1" x14ac:dyDescent="0.35">
      <c r="B256" s="83" t="s">
        <v>544</v>
      </c>
      <c r="C256" s="77"/>
      <c r="D256" s="77"/>
      <c r="E256" s="77"/>
      <c r="F256" s="77"/>
      <c r="G256" s="77"/>
      <c r="H256" s="77"/>
      <c r="I256" s="77"/>
      <c r="J256" s="77"/>
      <c r="K256" s="77"/>
      <c r="L256" s="77"/>
      <c r="M256" s="77"/>
      <c r="N256" s="77"/>
      <c r="O256" s="77"/>
      <c r="P256" s="77"/>
      <c r="Q256" s="77"/>
      <c r="R256" s="77"/>
      <c r="S256" s="77"/>
      <c r="T256" s="364">
        <v>0</v>
      </c>
      <c r="U256" s="364">
        <v>156.59941080000002</v>
      </c>
      <c r="V256" s="364">
        <v>373.91281063999998</v>
      </c>
      <c r="W256" s="364">
        <v>618.74714717999996</v>
      </c>
      <c r="X256" s="364">
        <v>983.602254440004</v>
      </c>
      <c r="Y256" s="364">
        <f>AE256</f>
        <v>1037.3864925400001</v>
      </c>
      <c r="Z256" s="364">
        <f>AI256</f>
        <v>855.02851604999989</v>
      </c>
      <c r="AB256" s="364">
        <v>204</v>
      </c>
      <c r="AC256" s="364">
        <v>410.44095516999994</v>
      </c>
      <c r="AD256" s="364">
        <v>848.73198387263108</v>
      </c>
      <c r="AE256" s="364">
        <v>1037.3864925400001</v>
      </c>
      <c r="AF256" s="364">
        <v>196.98186667000002</v>
      </c>
      <c r="AG256" s="364">
        <v>347.05869221000006</v>
      </c>
      <c r="AH256" s="367">
        <v>680.51576003000014</v>
      </c>
      <c r="AI256" s="367">
        <v>855.02851604999989</v>
      </c>
      <c r="AK256" s="364">
        <f t="shared" si="151"/>
        <v>204</v>
      </c>
      <c r="AL256" s="364">
        <f t="shared" si="152"/>
        <v>206.44095516999994</v>
      </c>
      <c r="AM256" s="364">
        <f t="shared" si="152"/>
        <v>438.29102870263114</v>
      </c>
      <c r="AN256" s="364">
        <f t="shared" si="152"/>
        <v>188.65450866736899</v>
      </c>
      <c r="AO256" s="364">
        <f t="shared" si="153"/>
        <v>196.98186667000002</v>
      </c>
      <c r="AP256" s="364">
        <f t="shared" si="154"/>
        <v>150.07682554000004</v>
      </c>
      <c r="AQ256" s="364">
        <f t="shared" si="154"/>
        <v>333.45706782000008</v>
      </c>
      <c r="AR256" s="364">
        <f t="shared" si="154"/>
        <v>174.51275601999976</v>
      </c>
    </row>
    <row r="257" spans="2:44" ht="15" customHeight="1" x14ac:dyDescent="0.35">
      <c r="B257" s="83" t="s">
        <v>233</v>
      </c>
      <c r="C257" s="77"/>
      <c r="D257" s="77"/>
      <c r="E257" s="77"/>
      <c r="F257" s="77"/>
      <c r="G257" s="77"/>
      <c r="H257" s="77"/>
      <c r="I257" s="77"/>
      <c r="J257" s="77"/>
      <c r="K257" s="77"/>
      <c r="L257" s="77"/>
      <c r="M257" s="77"/>
      <c r="N257" s="77"/>
      <c r="O257" s="77"/>
      <c r="P257" s="77"/>
      <c r="Q257" s="77"/>
      <c r="R257" s="77"/>
      <c r="S257" s="77"/>
      <c r="T257" s="364">
        <v>0</v>
      </c>
      <c r="U257" s="364">
        <v>-215.94903416000011</v>
      </c>
      <c r="V257" s="364">
        <v>-130.2900083699999</v>
      </c>
      <c r="W257" s="364">
        <v>-96.600436940000236</v>
      </c>
      <c r="X257" s="364">
        <v>44.199390639995954</v>
      </c>
      <c r="Y257" s="364">
        <f>AE257</f>
        <v>109.58817024000041</v>
      </c>
      <c r="Z257" s="364">
        <f>AI257</f>
        <v>224.82947818000608</v>
      </c>
      <c r="AB257" s="364">
        <v>18</v>
      </c>
      <c r="AC257" s="364">
        <v>52.490167970000016</v>
      </c>
      <c r="AD257" s="364">
        <v>39.929668507369342</v>
      </c>
      <c r="AE257" s="364">
        <v>109.58817024000041</v>
      </c>
      <c r="AF257" s="364">
        <v>23.613551750000056</v>
      </c>
      <c r="AG257" s="364">
        <v>40.57953977000011</v>
      </c>
      <c r="AH257" s="367">
        <v>215.65196778000637</v>
      </c>
      <c r="AI257" s="367">
        <v>224.82947818000608</v>
      </c>
      <c r="AK257" s="364">
        <f t="shared" si="151"/>
        <v>18</v>
      </c>
      <c r="AL257" s="364">
        <f t="shared" si="152"/>
        <v>34.490167970000016</v>
      </c>
      <c r="AM257" s="364">
        <f t="shared" si="152"/>
        <v>-12.560499462630673</v>
      </c>
      <c r="AN257" s="364">
        <f t="shared" si="152"/>
        <v>69.658501732631066</v>
      </c>
      <c r="AO257" s="364">
        <f t="shared" si="153"/>
        <v>23.613551750000056</v>
      </c>
      <c r="AP257" s="364">
        <f t="shared" si="154"/>
        <v>16.965988020000054</v>
      </c>
      <c r="AQ257" s="364">
        <f t="shared" si="154"/>
        <v>175.07242801000626</v>
      </c>
      <c r="AR257" s="364">
        <f t="shared" si="154"/>
        <v>9.1775103999997043</v>
      </c>
    </row>
    <row r="258" spans="2:44" ht="15" customHeight="1" x14ac:dyDescent="0.35">
      <c r="B258" s="77"/>
      <c r="C258" s="77"/>
      <c r="D258" s="77"/>
      <c r="E258" s="77"/>
      <c r="F258" s="77"/>
      <c r="G258" s="77"/>
      <c r="H258" s="77"/>
      <c r="I258" s="77"/>
      <c r="J258" s="77"/>
      <c r="K258" s="77"/>
      <c r="L258" s="77"/>
      <c r="M258" s="77"/>
      <c r="N258" s="77"/>
      <c r="O258" s="77"/>
      <c r="P258" s="77"/>
      <c r="Q258" s="77"/>
      <c r="R258" s="77"/>
      <c r="S258" s="77"/>
      <c r="T258" s="364"/>
      <c r="U258" s="364"/>
      <c r="V258" s="364"/>
      <c r="W258" s="364"/>
      <c r="X258" s="364"/>
      <c r="Y258" s="364"/>
      <c r="Z258" s="364"/>
      <c r="AB258" s="364"/>
      <c r="AC258" s="364"/>
      <c r="AD258" s="364"/>
      <c r="AE258" s="364"/>
      <c r="AF258" s="364"/>
      <c r="AG258" s="364"/>
      <c r="AH258" s="367"/>
      <c r="AI258" s="367"/>
      <c r="AK258" s="364">
        <f t="shared" si="151"/>
        <v>0</v>
      </c>
      <c r="AL258" s="364">
        <f t="shared" si="152"/>
        <v>0</v>
      </c>
      <c r="AM258" s="364">
        <f t="shared" si="152"/>
        <v>0</v>
      </c>
      <c r="AN258" s="364">
        <f t="shared" si="152"/>
        <v>0</v>
      </c>
      <c r="AO258" s="364">
        <f t="shared" si="153"/>
        <v>0</v>
      </c>
      <c r="AP258" s="364">
        <f t="shared" si="154"/>
        <v>0</v>
      </c>
      <c r="AQ258" s="364">
        <f t="shared" si="154"/>
        <v>0</v>
      </c>
      <c r="AR258" s="364">
        <f t="shared" si="154"/>
        <v>0</v>
      </c>
    </row>
    <row r="259" spans="2:44" ht="15" customHeight="1" x14ac:dyDescent="0.35">
      <c r="B259" s="158" t="s">
        <v>186</v>
      </c>
      <c r="C259" s="158"/>
      <c r="D259" s="158"/>
      <c r="E259" s="158"/>
      <c r="F259" s="158"/>
      <c r="G259" s="158"/>
      <c r="H259" s="158"/>
      <c r="I259" s="158"/>
      <c r="J259" s="158"/>
      <c r="K259" s="158"/>
      <c r="L259" s="158"/>
      <c r="M259" s="158"/>
      <c r="N259" s="158"/>
      <c r="O259" s="158"/>
      <c r="P259" s="158"/>
      <c r="Q259" s="158"/>
      <c r="R259" s="158"/>
      <c r="S259" s="158"/>
      <c r="T259" s="398">
        <v>37.106424089999969</v>
      </c>
      <c r="U259" s="398">
        <v>245.64252396000006</v>
      </c>
      <c r="V259" s="398">
        <v>391.33470870000014</v>
      </c>
      <c r="W259" s="398">
        <v>693.20071413999995</v>
      </c>
      <c r="X259" s="398">
        <v>1075.8758393599999</v>
      </c>
      <c r="Y259" s="398">
        <f>AE259</f>
        <v>1257.0989128699998</v>
      </c>
      <c r="Z259" s="398">
        <f>AI259</f>
        <v>1174.5620347200038</v>
      </c>
      <c r="AB259" s="398">
        <v>272.15758475000007</v>
      </c>
      <c r="AC259" s="398">
        <v>517.24201520000008</v>
      </c>
      <c r="AD259" s="398">
        <v>994.11700003000021</v>
      </c>
      <c r="AE259" s="398">
        <v>1257.0989128699998</v>
      </c>
      <c r="AF259" s="398">
        <v>229.74824833000005</v>
      </c>
      <c r="AG259" s="398">
        <v>405.34764447000003</v>
      </c>
      <c r="AH259" s="398">
        <v>959.8840849700025</v>
      </c>
      <c r="AI259" s="398">
        <v>1174.5620347200038</v>
      </c>
      <c r="AK259" s="398">
        <f t="shared" si="151"/>
        <v>272.15758475000007</v>
      </c>
      <c r="AL259" s="398">
        <f t="shared" si="152"/>
        <v>245.08443045000001</v>
      </c>
      <c r="AM259" s="398">
        <f t="shared" si="152"/>
        <v>476.87498483000013</v>
      </c>
      <c r="AN259" s="398">
        <f t="shared" si="152"/>
        <v>262.98191283999961</v>
      </c>
      <c r="AO259" s="398">
        <f t="shared" si="153"/>
        <v>229.74824833000005</v>
      </c>
      <c r="AP259" s="398">
        <f t="shared" si="154"/>
        <v>175.59939613999998</v>
      </c>
      <c r="AQ259" s="398">
        <f t="shared" si="154"/>
        <v>554.53644050000253</v>
      </c>
      <c r="AR259" s="398">
        <f t="shared" si="154"/>
        <v>214.67794975000129</v>
      </c>
    </row>
    <row r="260" spans="2:44" ht="15" customHeight="1" x14ac:dyDescent="0.35">
      <c r="B260" s="158" t="s">
        <v>191</v>
      </c>
      <c r="C260" s="158"/>
      <c r="D260" s="158"/>
      <c r="E260" s="158"/>
      <c r="F260" s="158"/>
      <c r="G260" s="158"/>
      <c r="H260" s="158"/>
      <c r="I260" s="158"/>
      <c r="J260" s="158"/>
      <c r="K260" s="158"/>
      <c r="L260" s="158"/>
      <c r="M260" s="158"/>
      <c r="N260" s="158"/>
      <c r="O260" s="158"/>
      <c r="P260" s="158"/>
      <c r="Q260" s="158"/>
      <c r="R260" s="158"/>
      <c r="S260" s="158"/>
      <c r="T260" s="398">
        <v>30.217502099999983</v>
      </c>
      <c r="U260" s="398">
        <v>230.98807409000005</v>
      </c>
      <c r="V260" s="398">
        <v>370.59971913000038</v>
      </c>
      <c r="W260" s="398">
        <v>984.59864835999952</v>
      </c>
      <c r="X260" s="398">
        <v>970.32138884000051</v>
      </c>
      <c r="Y260" s="398">
        <f>AE260</f>
        <v>992.70496375000016</v>
      </c>
      <c r="Z260" s="398">
        <f>AI260</f>
        <v>1422.9607334802615</v>
      </c>
      <c r="AB260" s="398">
        <v>247.46860893999991</v>
      </c>
      <c r="AC260" s="398">
        <v>467.79940300999982</v>
      </c>
      <c r="AD260" s="398">
        <v>764.14800486000024</v>
      </c>
      <c r="AE260" s="398">
        <v>992.70496375000016</v>
      </c>
      <c r="AF260" s="398">
        <v>579.78215685999999</v>
      </c>
      <c r="AG260" s="398">
        <v>706.30758867999998</v>
      </c>
      <c r="AH260" s="398">
        <v>1250.3678786010396</v>
      </c>
      <c r="AI260" s="398">
        <v>1422.9607334802615</v>
      </c>
      <c r="AK260" s="398">
        <f t="shared" si="151"/>
        <v>247.46860893999991</v>
      </c>
      <c r="AL260" s="398">
        <f t="shared" si="152"/>
        <v>220.33079406999991</v>
      </c>
      <c r="AM260" s="398">
        <f t="shared" si="152"/>
        <v>296.34860185000042</v>
      </c>
      <c r="AN260" s="398">
        <f t="shared" si="152"/>
        <v>228.55695888999992</v>
      </c>
      <c r="AO260" s="398">
        <f t="shared" si="153"/>
        <v>579.78215685999999</v>
      </c>
      <c r="AP260" s="398">
        <f t="shared" si="154"/>
        <v>126.52543181999999</v>
      </c>
      <c r="AQ260" s="398">
        <f t="shared" si="154"/>
        <v>544.06028992103961</v>
      </c>
      <c r="AR260" s="398">
        <f t="shared" si="154"/>
        <v>172.59285487922193</v>
      </c>
    </row>
    <row r="261" spans="2:44" ht="15" customHeight="1" x14ac:dyDescent="0.35">
      <c r="B261" s="158" t="s">
        <v>545</v>
      </c>
      <c r="C261" s="158"/>
      <c r="D261" s="158"/>
      <c r="E261" s="158"/>
      <c r="F261" s="158"/>
      <c r="G261" s="158"/>
      <c r="H261" s="158"/>
      <c r="I261" s="158"/>
      <c r="J261" s="158"/>
      <c r="K261" s="158"/>
      <c r="L261" s="158"/>
      <c r="M261" s="158"/>
      <c r="N261" s="158"/>
      <c r="O261" s="158"/>
      <c r="P261" s="158"/>
      <c r="Q261" s="158"/>
      <c r="R261" s="158"/>
      <c r="S261" s="158"/>
      <c r="T261" s="398">
        <v>30.217046049999983</v>
      </c>
      <c r="U261" s="398">
        <v>232.14910786000004</v>
      </c>
      <c r="V261" s="398">
        <v>369.50033542000045</v>
      </c>
      <c r="W261" s="398">
        <v>984.25513547999969</v>
      </c>
      <c r="X261" s="398">
        <v>924.59267720000048</v>
      </c>
      <c r="Y261" s="398">
        <f>AE261</f>
        <v>937.31873082999994</v>
      </c>
      <c r="Z261" s="398">
        <f>AI261</f>
        <v>1365.7413867602768</v>
      </c>
      <c r="AB261" s="398">
        <v>234.76297434999992</v>
      </c>
      <c r="AC261" s="398">
        <v>439.65876818999982</v>
      </c>
      <c r="AD261" s="398">
        <v>723.54950865000058</v>
      </c>
      <c r="AE261" s="398">
        <v>937.31873082999994</v>
      </c>
      <c r="AF261" s="398">
        <v>565.52887586999987</v>
      </c>
      <c r="AG261" s="398">
        <v>678.35696742000005</v>
      </c>
      <c r="AH261" s="398">
        <v>1208.8284266510364</v>
      </c>
      <c r="AI261" s="398">
        <v>1365.7413867602768</v>
      </c>
      <c r="AK261" s="398">
        <f t="shared" si="151"/>
        <v>234.76297434999992</v>
      </c>
      <c r="AL261" s="398">
        <f t="shared" si="152"/>
        <v>204.8957938399999</v>
      </c>
      <c r="AM261" s="398">
        <f t="shared" si="152"/>
        <v>283.89074046000076</v>
      </c>
      <c r="AN261" s="398">
        <f t="shared" si="152"/>
        <v>213.76922217999936</v>
      </c>
      <c r="AO261" s="398">
        <f t="shared" si="153"/>
        <v>565.52887586999987</v>
      </c>
      <c r="AP261" s="398">
        <f t="shared" si="154"/>
        <v>112.82809155000018</v>
      </c>
      <c r="AQ261" s="398">
        <f t="shared" si="154"/>
        <v>530.47145923103631</v>
      </c>
      <c r="AR261" s="398">
        <f t="shared" si="154"/>
        <v>156.91296010924043</v>
      </c>
    </row>
    <row r="263" spans="2:44" ht="15" customHeight="1" x14ac:dyDescent="0.35">
      <c r="B263" s="172" t="s">
        <v>203</v>
      </c>
      <c r="C263" s="172"/>
      <c r="D263" s="172"/>
      <c r="E263" s="172"/>
      <c r="F263" s="172"/>
      <c r="G263" s="172"/>
      <c r="H263" s="172"/>
      <c r="I263" s="172"/>
      <c r="J263" s="172"/>
      <c r="K263" s="172"/>
      <c r="L263" s="172"/>
      <c r="M263" s="172"/>
      <c r="N263" s="172"/>
      <c r="O263" s="172"/>
      <c r="P263" s="172"/>
      <c r="Q263" s="172"/>
      <c r="R263" s="172"/>
      <c r="S263" s="172"/>
      <c r="T263" s="236">
        <v>2018</v>
      </c>
      <c r="U263" s="236">
        <v>2019</v>
      </c>
      <c r="V263" s="236">
        <v>2020</v>
      </c>
      <c r="W263" s="236">
        <v>2021</v>
      </c>
      <c r="X263" s="236">
        <v>2022</v>
      </c>
      <c r="Y263" s="239">
        <v>2023</v>
      </c>
      <c r="Z263" s="238">
        <v>2024</v>
      </c>
      <c r="AB263" s="239" t="s">
        <v>3</v>
      </c>
      <c r="AC263" s="239" t="s">
        <v>4</v>
      </c>
      <c r="AD263" s="239" t="s">
        <v>5</v>
      </c>
      <c r="AE263" s="239">
        <v>2023</v>
      </c>
      <c r="AF263" s="240" t="s">
        <v>6</v>
      </c>
      <c r="AG263" s="240" t="s">
        <v>7</v>
      </c>
      <c r="AH263" s="240" t="s">
        <v>8</v>
      </c>
      <c r="AI263" s="240">
        <v>2024</v>
      </c>
      <c r="AK263" s="239" t="s">
        <v>3</v>
      </c>
      <c r="AL263" s="239" t="s">
        <v>20</v>
      </c>
      <c r="AM263" s="239" t="s">
        <v>21</v>
      </c>
      <c r="AN263" s="239" t="s">
        <v>22</v>
      </c>
      <c r="AO263" s="240" t="s">
        <v>6</v>
      </c>
      <c r="AP263" s="240" t="s">
        <v>23</v>
      </c>
      <c r="AQ263" s="240" t="s">
        <v>24</v>
      </c>
      <c r="AR263" s="240" t="s">
        <v>25</v>
      </c>
    </row>
    <row r="264" spans="2:44" ht="15" customHeight="1" x14ac:dyDescent="0.35">
      <c r="B264" s="6" t="s">
        <v>204</v>
      </c>
      <c r="C264" s="6"/>
      <c r="D264" s="6"/>
      <c r="E264" s="6"/>
      <c r="F264" s="6"/>
      <c r="G264" s="6"/>
      <c r="H264" s="6"/>
      <c r="I264" s="6"/>
      <c r="J264" s="6"/>
      <c r="K264" s="6"/>
      <c r="L264" s="6"/>
      <c r="M264" s="6"/>
      <c r="N264" s="6"/>
      <c r="O264" s="6"/>
      <c r="P264" s="6"/>
      <c r="Q264" s="6"/>
      <c r="R264" s="6"/>
      <c r="S264" s="6"/>
      <c r="T264" s="363" t="s">
        <v>14</v>
      </c>
      <c r="U264" s="363">
        <v>2813.94248212</v>
      </c>
      <c r="V264" s="363">
        <v>4113.3020726699997</v>
      </c>
      <c r="W264" s="363">
        <v>4317.7860348100003</v>
      </c>
      <c r="X264" s="363">
        <f>'Operating Data'!X118</f>
        <v>6461.2763757399998</v>
      </c>
      <c r="Y264" s="363">
        <f>AE264</f>
        <v>7299.5385736799999</v>
      </c>
      <c r="Z264" s="363">
        <f>AI264</f>
        <v>5539.6054447099987</v>
      </c>
      <c r="AA264" s="363"/>
      <c r="AB264" s="363">
        <f>'Operating Data'!AB118</f>
        <v>6637</v>
      </c>
      <c r="AC264" s="363">
        <f>'Operating Data'!AC118</f>
        <v>6799.8436856399994</v>
      </c>
      <c r="AD264" s="363">
        <f>'Operating Data'!AD118</f>
        <v>7155.8569418799989</v>
      </c>
      <c r="AE264" s="363">
        <f>'Operating Data'!AE118</f>
        <v>7299.5385736799999</v>
      </c>
      <c r="AF264" s="363">
        <f>'Operating Data'!AF118</f>
        <v>4883.2768682100004</v>
      </c>
      <c r="AG264" s="363">
        <f>'Operating Data'!AG118</f>
        <v>4916.7639337299997</v>
      </c>
      <c r="AH264" s="363">
        <f>'Operating Data'!AH118</f>
        <v>4941.7517584299994</v>
      </c>
      <c r="AI264" s="363">
        <f>'Operating Data'!AI118</f>
        <v>5539.6054447099987</v>
      </c>
      <c r="AK264" s="398">
        <f>AB264</f>
        <v>6637</v>
      </c>
      <c r="AL264" s="398">
        <f>AC264-AB264</f>
        <v>162.84368563999942</v>
      </c>
      <c r="AM264" s="398">
        <f>AD264-AC264</f>
        <v>356.01325623999946</v>
      </c>
      <c r="AN264" s="398">
        <f>AE264-AD264</f>
        <v>143.68163180000101</v>
      </c>
      <c r="AO264" s="398">
        <f>AF264</f>
        <v>4883.2768682100004</v>
      </c>
      <c r="AP264" s="398">
        <f>AG264-AF264</f>
        <v>33.487065519999305</v>
      </c>
      <c r="AQ264" s="398">
        <f>AH264-AG264</f>
        <v>24.987824699999692</v>
      </c>
      <c r="AR264" s="398">
        <f>AI264-AH264</f>
        <v>597.85368627999924</v>
      </c>
    </row>
    <row r="265" spans="2:44" ht="15" customHeight="1" x14ac:dyDescent="0.35">
      <c r="B265" s="41"/>
      <c r="C265" s="41"/>
      <c r="D265" s="41"/>
      <c r="E265" s="41"/>
      <c r="F265" s="41"/>
      <c r="G265" s="41"/>
      <c r="H265" s="41"/>
      <c r="I265" s="41"/>
      <c r="J265" s="41"/>
      <c r="K265" s="41"/>
      <c r="L265" s="41"/>
      <c r="M265" s="41"/>
      <c r="N265" s="41"/>
      <c r="O265" s="41"/>
      <c r="P265" s="41"/>
      <c r="Q265" s="41"/>
      <c r="R265" s="41"/>
      <c r="S265" s="41"/>
      <c r="T265" s="386"/>
      <c r="U265" s="386"/>
      <c r="V265" s="386"/>
      <c r="W265" s="386"/>
      <c r="X265" s="386"/>
      <c r="Y265" s="386"/>
      <c r="Z265" s="386"/>
      <c r="AB265" s="386"/>
      <c r="AC265" s="386"/>
      <c r="AD265" s="386"/>
      <c r="AE265" s="386"/>
      <c r="AF265" s="386"/>
      <c r="AG265" s="386"/>
      <c r="AH265" s="386"/>
      <c r="AI265" s="386"/>
      <c r="AK265" s="386"/>
      <c r="AL265" s="386"/>
      <c r="AM265" s="386"/>
      <c r="AN265" s="386"/>
      <c r="AO265" s="386"/>
      <c r="AP265" s="386"/>
      <c r="AQ265" s="386"/>
      <c r="AR265" s="386"/>
    </row>
    <row r="266" spans="2:44" ht="15" customHeight="1" x14ac:dyDescent="0.35">
      <c r="B266" s="50" t="s">
        <v>160</v>
      </c>
      <c r="C266" s="50"/>
      <c r="D266" s="50"/>
      <c r="E266" s="50"/>
      <c r="F266" s="50"/>
      <c r="G266" s="50"/>
      <c r="H266" s="50"/>
      <c r="I266" s="50"/>
      <c r="J266" s="50"/>
      <c r="K266" s="50"/>
      <c r="L266" s="50"/>
      <c r="M266" s="50"/>
      <c r="N266" s="50"/>
      <c r="O266" s="50"/>
      <c r="P266" s="50"/>
      <c r="Q266" s="50"/>
      <c r="R266" s="50"/>
      <c r="S266" s="50"/>
      <c r="T266" s="386"/>
      <c r="U266" s="386"/>
      <c r="V266" s="386"/>
      <c r="W266" s="386"/>
      <c r="X266" s="386"/>
      <c r="Y266" s="386"/>
      <c r="Z266" s="386"/>
      <c r="AB266" s="386"/>
      <c r="AC266" s="386"/>
      <c r="AD266" s="386"/>
      <c r="AE266" s="386"/>
      <c r="AF266" s="386"/>
      <c r="AG266" s="386"/>
      <c r="AH266" s="386"/>
      <c r="AI266" s="386"/>
      <c r="AK266" s="386"/>
      <c r="AL266" s="386"/>
      <c r="AM266" s="386"/>
      <c r="AN266" s="386"/>
      <c r="AO266" s="386"/>
      <c r="AP266" s="386"/>
      <c r="AQ266" s="386"/>
      <c r="AR266" s="386"/>
    </row>
    <row r="267" spans="2:44" ht="15" customHeight="1" x14ac:dyDescent="0.35">
      <c r="B267" s="18" t="s">
        <v>205</v>
      </c>
      <c r="C267" s="18"/>
      <c r="D267" s="18"/>
      <c r="E267" s="18"/>
      <c r="F267" s="18"/>
      <c r="G267" s="18"/>
      <c r="H267" s="18"/>
      <c r="I267" s="18"/>
      <c r="J267" s="18"/>
      <c r="K267" s="18"/>
      <c r="L267" s="18"/>
      <c r="M267" s="18"/>
      <c r="N267" s="18"/>
      <c r="O267" s="18"/>
      <c r="P267" s="18"/>
      <c r="Q267" s="18"/>
      <c r="R267" s="18"/>
      <c r="S267" s="18"/>
      <c r="T267" s="364">
        <v>0</v>
      </c>
      <c r="U267" s="364">
        <v>113</v>
      </c>
      <c r="V267" s="364">
        <v>316</v>
      </c>
      <c r="W267" s="364">
        <v>162.04655700000001</v>
      </c>
      <c r="X267" s="364">
        <f>'Operating Data'!X128</f>
        <v>2185.38393</v>
      </c>
      <c r="Y267" s="364">
        <f>AE267</f>
        <v>2185.38393</v>
      </c>
      <c r="Z267" s="364">
        <f>AI267</f>
        <v>1871</v>
      </c>
      <c r="AA267" s="364"/>
      <c r="AB267" s="364">
        <f>'Operating Data'!AB128</f>
        <v>2185.38393</v>
      </c>
      <c r="AC267" s="364">
        <f>'Operating Data'!AC128</f>
        <v>2185.38393</v>
      </c>
      <c r="AD267" s="364">
        <f>'Operating Data'!AD128</f>
        <v>2185.38393</v>
      </c>
      <c r="AE267" s="364">
        <f>'Operating Data'!AE128</f>
        <v>2185.38393</v>
      </c>
      <c r="AF267" s="364">
        <f>'Operating Data'!AF128</f>
        <v>1445.38393</v>
      </c>
      <c r="AG267" s="364">
        <f>'Operating Data'!AG128</f>
        <v>1445.38393</v>
      </c>
      <c r="AH267" s="364">
        <f>'Operating Data'!AH128</f>
        <v>1683</v>
      </c>
      <c r="AI267" s="364">
        <f>'Operating Data'!AI128</f>
        <v>1871</v>
      </c>
      <c r="AK267" s="398">
        <f>AB267</f>
        <v>2185.38393</v>
      </c>
      <c r="AL267" s="398">
        <f>AC267-AB267</f>
        <v>0</v>
      </c>
      <c r="AM267" s="398">
        <f>AD267-AC267</f>
        <v>0</v>
      </c>
      <c r="AN267" s="398">
        <f>AE267-AD267</f>
        <v>0</v>
      </c>
      <c r="AO267" s="398">
        <f>AF267</f>
        <v>1445.38393</v>
      </c>
      <c r="AP267" s="398">
        <f>AG267-AF267</f>
        <v>0</v>
      </c>
      <c r="AQ267" s="398">
        <f>AH267-AG267</f>
        <v>237.61607000000004</v>
      </c>
      <c r="AR267" s="398">
        <f>AI267-AH267</f>
        <v>188</v>
      </c>
    </row>
    <row r="268" spans="2:44" ht="15" customHeight="1" x14ac:dyDescent="0.35">
      <c r="B268" s="21"/>
      <c r="C268" s="21"/>
      <c r="D268" s="21"/>
      <c r="E268" s="21"/>
      <c r="F268" s="21"/>
      <c r="G268" s="21"/>
      <c r="H268" s="21"/>
      <c r="I268" s="21"/>
      <c r="J268" s="21"/>
      <c r="K268" s="21"/>
      <c r="L268" s="21"/>
      <c r="M268" s="21"/>
      <c r="N268" s="21"/>
      <c r="O268" s="21"/>
      <c r="P268" s="21"/>
      <c r="Q268" s="21"/>
      <c r="R268" s="21"/>
      <c r="S268" s="21"/>
      <c r="T268" s="387"/>
      <c r="U268" s="387"/>
      <c r="V268" s="387"/>
      <c r="Y268" s="387"/>
      <c r="AB268" s="387"/>
      <c r="AC268" s="387"/>
      <c r="AD268" s="387"/>
      <c r="AE268" s="387"/>
      <c r="AF268" s="387"/>
      <c r="AG268" s="387"/>
      <c r="AH268" s="387"/>
      <c r="AI268" s="387"/>
      <c r="AK268" s="387"/>
      <c r="AL268" s="364"/>
      <c r="AM268" s="364"/>
      <c r="AN268" s="364"/>
      <c r="AO268" s="364"/>
      <c r="AP268" s="364"/>
      <c r="AQ268" s="364"/>
      <c r="AR268" s="364"/>
    </row>
    <row r="269" spans="2:44" ht="15" customHeight="1" x14ac:dyDescent="0.35">
      <c r="B269" s="48"/>
      <c r="C269" s="48"/>
      <c r="D269" s="48"/>
      <c r="E269" s="48"/>
      <c r="F269" s="48"/>
      <c r="G269" s="48"/>
      <c r="H269" s="48"/>
      <c r="I269" s="48"/>
      <c r="J269" s="48"/>
      <c r="K269" s="48"/>
      <c r="L269" s="48"/>
      <c r="M269" s="48"/>
      <c r="N269" s="48"/>
      <c r="O269" s="48"/>
      <c r="P269" s="48"/>
      <c r="Q269" s="48"/>
      <c r="R269" s="48"/>
      <c r="S269" s="48"/>
      <c r="T269" s="235"/>
      <c r="U269" s="235"/>
      <c r="V269" s="371"/>
      <c r="W269" s="371"/>
      <c r="X269" s="371"/>
      <c r="Y269" s="372"/>
      <c r="Z269" s="371"/>
      <c r="AB269" s="371"/>
      <c r="AC269" s="372"/>
      <c r="AD269" s="372"/>
      <c r="AE269" s="372"/>
      <c r="AF269" s="372"/>
      <c r="AG269" s="372"/>
      <c r="AH269" s="372"/>
      <c r="AI269" s="372"/>
      <c r="AK269" s="371"/>
      <c r="AL269" s="371"/>
      <c r="AM269" s="371"/>
      <c r="AN269" s="371"/>
      <c r="AO269" s="371"/>
      <c r="AP269" s="371"/>
      <c r="AQ269" s="371"/>
      <c r="AR269" s="371"/>
    </row>
    <row r="270" spans="2:44" ht="15" customHeight="1" x14ac:dyDescent="0.35">
      <c r="B270" s="157"/>
      <c r="C270" s="157"/>
      <c r="D270" s="157"/>
      <c r="E270" s="157"/>
      <c r="F270" s="157"/>
      <c r="G270" s="157"/>
      <c r="H270" s="157"/>
      <c r="I270" s="157"/>
      <c r="J270" s="157"/>
      <c r="K270" s="157"/>
      <c r="L270" s="157"/>
      <c r="M270" s="157"/>
      <c r="N270" s="157"/>
      <c r="O270" s="157"/>
      <c r="P270" s="157"/>
      <c r="Q270" s="157"/>
      <c r="R270" s="157"/>
      <c r="S270" s="157"/>
      <c r="T270" s="367"/>
      <c r="U270" s="367"/>
      <c r="V270" s="367"/>
      <c r="W270" s="371"/>
      <c r="X270" s="371"/>
      <c r="Y270" s="367"/>
      <c r="Z270" s="371"/>
      <c r="AB270" s="367"/>
      <c r="AC270" s="367"/>
      <c r="AD270" s="367"/>
      <c r="AE270" s="367"/>
      <c r="AF270" s="367"/>
      <c r="AG270" s="367"/>
      <c r="AH270" s="367"/>
      <c r="AI270" s="367"/>
      <c r="AK270" s="367"/>
      <c r="AL270" s="367"/>
      <c r="AM270" s="367"/>
      <c r="AN270" s="367"/>
      <c r="AO270" s="367"/>
      <c r="AP270" s="367"/>
      <c r="AQ270" s="367"/>
      <c r="AR270" s="367"/>
    </row>
    <row r="271" spans="2:44" ht="15" customHeight="1" x14ac:dyDescent="0.35">
      <c r="B271" s="156"/>
      <c r="C271" s="156"/>
      <c r="D271" s="156"/>
      <c r="E271" s="156"/>
      <c r="F271" s="156"/>
      <c r="G271" s="156"/>
      <c r="H271" s="156"/>
      <c r="I271" s="156"/>
      <c r="J271" s="156"/>
      <c r="K271" s="156"/>
      <c r="L271" s="156"/>
      <c r="M271" s="156"/>
      <c r="N271" s="156"/>
      <c r="O271" s="156"/>
      <c r="P271" s="156"/>
      <c r="Q271" s="156"/>
      <c r="R271" s="156"/>
      <c r="S271" s="156"/>
      <c r="T271" s="378"/>
      <c r="U271" s="378"/>
      <c r="V271" s="378"/>
      <c r="W271" s="386"/>
      <c r="X271" s="386"/>
      <c r="Y271" s="378"/>
      <c r="Z271" s="386"/>
      <c r="AB271" s="378"/>
      <c r="AC271" s="378"/>
      <c r="AD271" s="378"/>
      <c r="AE271" s="378"/>
      <c r="AF271" s="378"/>
      <c r="AG271" s="378"/>
      <c r="AH271" s="378"/>
      <c r="AI271" s="378"/>
      <c r="AK271" s="378"/>
      <c r="AL271" s="378"/>
      <c r="AM271" s="378"/>
      <c r="AN271" s="378"/>
      <c r="AO271" s="378"/>
      <c r="AP271" s="378"/>
      <c r="AQ271" s="378"/>
      <c r="AR271" s="378"/>
    </row>
    <row r="272" spans="2:44" ht="15" customHeight="1" x14ac:dyDescent="0.35">
      <c r="B272" s="225" t="s">
        <v>45</v>
      </c>
      <c r="C272" s="226"/>
      <c r="D272" s="226"/>
      <c r="E272" s="226"/>
      <c r="F272" s="226"/>
      <c r="G272" s="226"/>
      <c r="H272" s="226"/>
      <c r="I272" s="226"/>
      <c r="J272" s="226"/>
      <c r="K272" s="226"/>
      <c r="L272" s="226"/>
      <c r="M272" s="226"/>
      <c r="N272" s="226"/>
      <c r="O272" s="226"/>
      <c r="P272" s="226"/>
      <c r="Q272" s="226"/>
      <c r="R272" s="226"/>
      <c r="S272" s="226"/>
      <c r="T272" s="399"/>
      <c r="U272" s="399"/>
      <c r="V272" s="399"/>
      <c r="W272" s="400"/>
      <c r="X272" s="400"/>
      <c r="Y272" s="399"/>
      <c r="Z272" s="400"/>
      <c r="AA272" s="318"/>
      <c r="AB272" s="399"/>
      <c r="AC272" s="399"/>
      <c r="AD272" s="399"/>
      <c r="AE272" s="399"/>
      <c r="AF272" s="399"/>
      <c r="AG272" s="399"/>
      <c r="AH272" s="399"/>
      <c r="AI272" s="399"/>
      <c r="AJ272" s="318"/>
      <c r="AK272" s="399"/>
      <c r="AL272" s="399"/>
      <c r="AM272" s="399"/>
      <c r="AN272" s="399"/>
      <c r="AO272" s="399"/>
      <c r="AP272" s="399"/>
      <c r="AQ272" s="399"/>
      <c r="AR272" s="399"/>
    </row>
    <row r="273" spans="2:44" ht="15" customHeight="1" x14ac:dyDescent="0.35">
      <c r="B273" s="225" t="s">
        <v>206</v>
      </c>
      <c r="C273" s="190"/>
      <c r="D273" s="190"/>
      <c r="E273" s="190"/>
      <c r="F273" s="190"/>
      <c r="G273" s="190"/>
      <c r="H273" s="190"/>
      <c r="I273" s="190"/>
      <c r="J273" s="190"/>
      <c r="K273" s="190"/>
      <c r="L273" s="190"/>
      <c r="M273" s="190"/>
      <c r="N273" s="190"/>
      <c r="O273" s="190"/>
      <c r="P273" s="190"/>
      <c r="Q273" s="190"/>
      <c r="R273" s="190"/>
      <c r="S273" s="190"/>
      <c r="T273" s="401"/>
      <c r="U273" s="401"/>
      <c r="V273" s="401"/>
      <c r="W273" s="318"/>
      <c r="X273" s="318"/>
      <c r="Y273" s="401"/>
      <c r="Z273" s="318"/>
      <c r="AA273" s="318"/>
      <c r="AB273" s="401"/>
      <c r="AC273" s="401"/>
      <c r="AD273" s="401"/>
      <c r="AE273" s="401"/>
      <c r="AF273" s="401"/>
      <c r="AG273" s="401"/>
      <c r="AH273" s="401"/>
      <c r="AI273" s="401"/>
      <c r="AJ273" s="318"/>
      <c r="AK273" s="401"/>
      <c r="AL273" s="401"/>
      <c r="AM273" s="401"/>
      <c r="AN273" s="401"/>
      <c r="AO273" s="401"/>
      <c r="AP273" s="401"/>
      <c r="AQ273" s="401"/>
      <c r="AR273" s="401"/>
    </row>
    <row r="274" spans="2:44" ht="15" customHeight="1" x14ac:dyDescent="0.35">
      <c r="B274" s="226" t="s">
        <v>191</v>
      </c>
      <c r="C274" s="226"/>
      <c r="D274" s="226"/>
      <c r="E274" s="226"/>
      <c r="F274" s="226"/>
      <c r="G274" s="226"/>
      <c r="H274" s="226"/>
      <c r="I274" s="226"/>
      <c r="J274" s="226"/>
      <c r="K274" s="226"/>
      <c r="L274" s="226"/>
      <c r="M274" s="226"/>
      <c r="N274" s="226"/>
      <c r="O274" s="226"/>
      <c r="P274" s="226"/>
      <c r="Q274" s="226"/>
      <c r="R274" s="226"/>
      <c r="S274" s="226"/>
      <c r="T274" s="399">
        <f>+T4-T5-T6+T8-T9</f>
        <v>0</v>
      </c>
      <c r="U274" s="399">
        <f>+U4-U5-U6+U8-U9</f>
        <v>0</v>
      </c>
      <c r="V274" s="399">
        <f>+V4-V5-V6+V8-V9</f>
        <v>0</v>
      </c>
      <c r="W274" s="399">
        <f>+W4-W5-W6+W8-W9</f>
        <v>0</v>
      </c>
      <c r="X274" s="399">
        <f t="shared" ref="X274:Y274" si="155">+X4-X5-X6+X8-X9</f>
        <v>0</v>
      </c>
      <c r="Y274" s="399">
        <f t="shared" si="155"/>
        <v>0</v>
      </c>
      <c r="Z274" s="399">
        <f t="shared" ref="Z274" si="156">+Z4-Z5-Z6+Z8-Z9</f>
        <v>0</v>
      </c>
      <c r="AA274" s="318"/>
      <c r="AB274" s="399"/>
      <c r="AC274" s="399"/>
      <c r="AD274" s="399"/>
      <c r="AE274" s="399"/>
      <c r="AF274" s="399"/>
      <c r="AG274" s="399"/>
      <c r="AH274" s="399"/>
      <c r="AI274" s="399"/>
      <c r="AJ274" s="318"/>
      <c r="AK274" s="399">
        <f>+AK4-AK5-AK6+AK8-AK9</f>
        <v>-0.12052309167114572</v>
      </c>
      <c r="AL274" s="399">
        <f t="shared" ref="AL274:AN274" si="157">+AL4-AL5-AL6+AL8-AL9</f>
        <v>0.12052309167074782</v>
      </c>
      <c r="AM274" s="399">
        <f t="shared" si="157"/>
        <v>0</v>
      </c>
      <c r="AN274" s="399">
        <f t="shared" si="157"/>
        <v>0</v>
      </c>
      <c r="AO274" s="399">
        <f t="shared" ref="AO274:AP274" si="158">+AO4-AO5-AO6+AO8-AO9</f>
        <v>0</v>
      </c>
      <c r="AP274" s="399">
        <f t="shared" si="158"/>
        <v>5.1159076974727213E-13</v>
      </c>
      <c r="AQ274" s="399">
        <f t="shared" ref="AQ274:AR274" si="159">+AQ4-AQ5-AQ6+AQ8-AQ9</f>
        <v>-4.5474735088646412E-13</v>
      </c>
      <c r="AR274" s="399">
        <f t="shared" si="159"/>
        <v>5.1159076974727213E-13</v>
      </c>
    </row>
    <row r="275" spans="2:44" ht="15" customHeight="1" x14ac:dyDescent="0.35">
      <c r="B275" s="226" t="s">
        <v>193</v>
      </c>
      <c r="C275" s="190"/>
      <c r="D275" s="190"/>
      <c r="E275" s="190"/>
      <c r="F275" s="190"/>
      <c r="G275" s="190"/>
      <c r="H275" s="190"/>
      <c r="I275" s="190"/>
      <c r="J275" s="190"/>
      <c r="K275" s="190"/>
      <c r="L275" s="190"/>
      <c r="M275" s="190"/>
      <c r="N275" s="190"/>
      <c r="O275" s="190"/>
      <c r="P275" s="190"/>
      <c r="Q275" s="190"/>
      <c r="R275" s="190"/>
      <c r="S275" s="190"/>
      <c r="T275" s="399">
        <f>+T9-T16-T17</f>
        <v>0</v>
      </c>
      <c r="U275" s="399">
        <f>+U9-U16-U17</f>
        <v>0</v>
      </c>
      <c r="V275" s="399">
        <f>+V9-V16-V17</f>
        <v>0</v>
      </c>
      <c r="W275" s="399">
        <f>+W9-W16-W17</f>
        <v>0</v>
      </c>
      <c r="X275" s="399">
        <f t="shared" ref="X275:Y275" si="160">+X9-X16-X17</f>
        <v>0</v>
      </c>
      <c r="Y275" s="399">
        <f t="shared" si="160"/>
        <v>0</v>
      </c>
      <c r="Z275" s="399">
        <f t="shared" ref="Z275" si="161">+Z9-Z16-Z17</f>
        <v>0</v>
      </c>
      <c r="AA275" s="318"/>
      <c r="AB275" s="399"/>
      <c r="AC275" s="399"/>
      <c r="AD275" s="399"/>
      <c r="AE275" s="399"/>
      <c r="AF275" s="399"/>
      <c r="AG275" s="399"/>
      <c r="AH275" s="399"/>
      <c r="AI275" s="399"/>
      <c r="AJ275" s="318"/>
      <c r="AK275" s="399">
        <f>+AK9-AK16-AK17</f>
        <v>-0.37691469225498508</v>
      </c>
      <c r="AL275" s="399">
        <f t="shared" ref="AL275:AN275" si="162">+AL9-AL16-AL17</f>
        <v>-0.20732892609001397</v>
      </c>
      <c r="AM275" s="399">
        <f t="shared" si="162"/>
        <v>0</v>
      </c>
      <c r="AN275" s="399">
        <f t="shared" si="162"/>
        <v>-6.2527760746888816E-13</v>
      </c>
      <c r="AO275" s="399">
        <f t="shared" ref="AO275" si="163">+AO9-AO16-AO17</f>
        <v>0</v>
      </c>
      <c r="AP275" s="399">
        <f>+AP9-AP16-AP17</f>
        <v>0</v>
      </c>
      <c r="AQ275" s="399">
        <f>+AQ9-AQ16-AQ17</f>
        <v>0</v>
      </c>
      <c r="AR275" s="399">
        <f>+AR9-AR16-AR17</f>
        <v>0</v>
      </c>
    </row>
    <row r="276" spans="2:44" ht="15" customHeight="1" x14ac:dyDescent="0.35">
      <c r="B276" s="227"/>
      <c r="C276" s="227"/>
      <c r="D276" s="227"/>
      <c r="E276" s="227"/>
      <c r="F276" s="227"/>
      <c r="G276" s="227"/>
      <c r="H276" s="227"/>
      <c r="I276" s="227"/>
      <c r="J276" s="227"/>
      <c r="K276" s="227"/>
      <c r="L276" s="227"/>
      <c r="M276" s="227"/>
      <c r="N276" s="227"/>
      <c r="O276" s="227"/>
      <c r="P276" s="227"/>
      <c r="Q276" s="227"/>
      <c r="R276" s="227"/>
      <c r="S276" s="227"/>
      <c r="T276" s="402"/>
      <c r="U276" s="402"/>
      <c r="V276" s="402"/>
      <c r="W276" s="402"/>
      <c r="X276" s="402"/>
      <c r="Y276" s="402"/>
      <c r="Z276" s="402"/>
      <c r="AA276" s="318"/>
      <c r="AB276" s="402"/>
      <c r="AC276" s="402"/>
      <c r="AD276" s="402"/>
      <c r="AE276" s="402"/>
      <c r="AF276" s="402"/>
      <c r="AG276" s="402"/>
      <c r="AH276" s="402"/>
      <c r="AI276" s="402"/>
      <c r="AJ276" s="318"/>
      <c r="AK276" s="402"/>
      <c r="AL276" s="402"/>
      <c r="AM276" s="402"/>
      <c r="AN276" s="402"/>
      <c r="AO276" s="402"/>
      <c r="AP276" s="402"/>
      <c r="AQ276" s="402"/>
      <c r="AR276" s="402"/>
    </row>
    <row r="277" spans="2:44" ht="15" customHeight="1" x14ac:dyDescent="0.35">
      <c r="B277" s="228" t="s">
        <v>207</v>
      </c>
      <c r="C277" s="228"/>
      <c r="D277" s="228"/>
      <c r="E277" s="228"/>
      <c r="F277" s="228"/>
      <c r="G277" s="228"/>
      <c r="H277" s="228"/>
      <c r="I277" s="228"/>
      <c r="J277" s="228"/>
      <c r="K277" s="228"/>
      <c r="L277" s="228"/>
      <c r="M277" s="228"/>
      <c r="N277" s="228"/>
      <c r="O277" s="228"/>
      <c r="P277" s="228"/>
      <c r="Q277" s="228"/>
      <c r="R277" s="228"/>
      <c r="S277" s="228"/>
      <c r="T277" s="403">
        <f>+T10-T11-T12</f>
        <v>0</v>
      </c>
      <c r="U277" s="403">
        <f>+U10-U11-U12</f>
        <v>0</v>
      </c>
      <c r="V277" s="403">
        <f>+V10-V11-V12</f>
        <v>0</v>
      </c>
      <c r="W277" s="403">
        <f>+W10-W11-W12</f>
        <v>0</v>
      </c>
      <c r="X277" s="403">
        <f t="shared" ref="X277:Y277" si="164">+X10-X11-X12</f>
        <v>0</v>
      </c>
      <c r="Y277" s="403">
        <f t="shared" si="164"/>
        <v>0</v>
      </c>
      <c r="Z277" s="403">
        <f t="shared" ref="Z277" si="165">+Z10-Z11-Z12</f>
        <v>0</v>
      </c>
      <c r="AA277" s="318"/>
      <c r="AB277" s="403"/>
      <c r="AC277" s="403"/>
      <c r="AD277" s="403"/>
      <c r="AE277" s="403"/>
      <c r="AF277" s="403"/>
      <c r="AG277" s="403"/>
      <c r="AH277" s="403"/>
      <c r="AI277" s="403"/>
      <c r="AJ277" s="318"/>
      <c r="AK277" s="403">
        <f>+AK10-AK11-AK12</f>
        <v>0</v>
      </c>
      <c r="AL277" s="403">
        <f t="shared" ref="AL277:AN277" si="166">+AL10-AL11-AL12</f>
        <v>0</v>
      </c>
      <c r="AM277" s="403">
        <f t="shared" si="166"/>
        <v>0</v>
      </c>
      <c r="AN277" s="403">
        <f t="shared" si="166"/>
        <v>0</v>
      </c>
      <c r="AO277" s="403">
        <f t="shared" ref="AO277:AP277" si="167">+AO10-AO11-AO12</f>
        <v>0</v>
      </c>
      <c r="AP277" s="403">
        <f t="shared" si="167"/>
        <v>0</v>
      </c>
      <c r="AQ277" s="403">
        <f t="shared" ref="AQ277:AR277" si="168">+AQ10-AQ11-AQ12</f>
        <v>0</v>
      </c>
      <c r="AR277" s="403">
        <f t="shared" si="168"/>
        <v>0</v>
      </c>
    </row>
    <row r="278" spans="2:44" ht="15" customHeight="1" x14ac:dyDescent="0.35">
      <c r="B278" s="228" t="s">
        <v>208</v>
      </c>
      <c r="C278" s="228"/>
      <c r="D278" s="228"/>
      <c r="E278" s="228"/>
      <c r="F278" s="228"/>
      <c r="G278" s="228"/>
      <c r="H278" s="228"/>
      <c r="I278" s="228"/>
      <c r="J278" s="228"/>
      <c r="K278" s="228"/>
      <c r="L278" s="228"/>
      <c r="M278" s="228"/>
      <c r="N278" s="228"/>
      <c r="O278" s="228"/>
      <c r="P278" s="228"/>
      <c r="Q278" s="228"/>
      <c r="R278" s="228"/>
      <c r="S278" s="228"/>
      <c r="T278" s="403">
        <f>+T13-T14-T15</f>
        <v>7.9936057773011271E-15</v>
      </c>
      <c r="U278" s="403">
        <f>+U13-U14-U15</f>
        <v>0</v>
      </c>
      <c r="V278" s="403">
        <f>+V13-V14-V15</f>
        <v>0</v>
      </c>
      <c r="W278" s="403">
        <f>+W13-W14-W15</f>
        <v>0</v>
      </c>
      <c r="X278" s="403">
        <f t="shared" ref="X278:Y278" si="169">+X13-X14-X15</f>
        <v>0</v>
      </c>
      <c r="Y278" s="403">
        <f t="shared" si="169"/>
        <v>0</v>
      </c>
      <c r="Z278" s="403">
        <f t="shared" ref="Z278" si="170">+Z13-Z14-Z15</f>
        <v>0</v>
      </c>
      <c r="AA278" s="318"/>
      <c r="AB278" s="403"/>
      <c r="AC278" s="403"/>
      <c r="AD278" s="403"/>
      <c r="AE278" s="402"/>
      <c r="AF278" s="402"/>
      <c r="AG278" s="402"/>
      <c r="AH278" s="402"/>
      <c r="AI278" s="402"/>
      <c r="AJ278" s="402"/>
      <c r="AK278" s="403">
        <f>+AK13-AK14-AK15</f>
        <v>0</v>
      </c>
      <c r="AL278" s="403">
        <f t="shared" ref="AL278:AN278" si="171">+AL13-AL14-AL15</f>
        <v>0</v>
      </c>
      <c r="AM278" s="403">
        <f t="shared" si="171"/>
        <v>0</v>
      </c>
      <c r="AN278" s="403">
        <f t="shared" si="171"/>
        <v>0</v>
      </c>
      <c r="AO278" s="403">
        <f t="shared" ref="AO278:AP278" si="172">+AO13-AO14-AO15</f>
        <v>2.9558577807620168E-12</v>
      </c>
      <c r="AP278" s="403">
        <f t="shared" si="172"/>
        <v>-2.9842794901924208E-12</v>
      </c>
      <c r="AQ278" s="403">
        <f t="shared" ref="AQ278:AR278" si="173">+AQ13-AQ14-AQ15</f>
        <v>0</v>
      </c>
      <c r="AR278" s="403">
        <f t="shared" si="173"/>
        <v>-5.6843418860808015E-14</v>
      </c>
    </row>
    <row r="279" spans="2:44" ht="15" customHeight="1" x14ac:dyDescent="0.35">
      <c r="B279" s="228" t="s">
        <v>209</v>
      </c>
      <c r="C279" s="228"/>
      <c r="D279" s="228"/>
      <c r="E279" s="228"/>
      <c r="F279" s="228"/>
      <c r="G279" s="228"/>
      <c r="H279" s="228"/>
      <c r="I279" s="228"/>
      <c r="J279" s="228"/>
      <c r="K279" s="228"/>
      <c r="L279" s="228"/>
      <c r="M279" s="228"/>
      <c r="N279" s="228"/>
      <c r="O279" s="228"/>
      <c r="P279" s="228"/>
      <c r="Q279" s="228"/>
      <c r="R279" s="228"/>
      <c r="S279" s="228"/>
      <c r="T279" s="403">
        <f>+T9-T10-T13</f>
        <v>0.65198250000130997</v>
      </c>
      <c r="U279" s="403">
        <f>+U9-U10-U13</f>
        <v>-1.2569999993274905E-3</v>
      </c>
      <c r="V279" s="403">
        <f>+V9-V10-V13</f>
        <v>0</v>
      </c>
      <c r="W279" s="403">
        <f>+W9-W10-W13</f>
        <v>-0.41640599574833459</v>
      </c>
      <c r="X279" s="403">
        <f t="shared" ref="X279:Y279" si="174">+X9-X10-X13</f>
        <v>5.6843418860808015E-12</v>
      </c>
      <c r="Y279" s="403">
        <f t="shared" si="174"/>
        <v>8.4128259913995862E-12</v>
      </c>
      <c r="Z279" s="403">
        <f t="shared" ref="Z279" si="175">+Z9-Z10-Z13</f>
        <v>0</v>
      </c>
      <c r="AA279" s="318"/>
      <c r="AB279" s="403"/>
      <c r="AC279" s="403"/>
      <c r="AD279" s="403"/>
      <c r="AE279" s="402"/>
      <c r="AF279" s="402"/>
      <c r="AG279" s="402"/>
      <c r="AH279" s="402"/>
      <c r="AI279" s="402"/>
      <c r="AJ279" s="402"/>
      <c r="AK279" s="403">
        <f>+AK9-AK10-AK13</f>
        <v>0.12052309166776354</v>
      </c>
      <c r="AL279" s="403">
        <f>+AL9-AL10-AL13</f>
        <v>-0.12052309167486897</v>
      </c>
      <c r="AM279" s="403">
        <f t="shared" ref="AM279:AN279" si="176">+AM9-AM10-AM13</f>
        <v>2.0463630789890885E-12</v>
      </c>
      <c r="AN279" s="403">
        <f t="shared" si="176"/>
        <v>1.34718902700115E-11</v>
      </c>
      <c r="AO279" s="403">
        <f>+AO9-AO10-AO13</f>
        <v>2.8421709430404007E-12</v>
      </c>
      <c r="AP279" s="403">
        <f>+AP9-AP10-AP13</f>
        <v>-7.3328010330442339E-12</v>
      </c>
      <c r="AQ279" s="403">
        <f>+AQ9-AQ10-AQ13</f>
        <v>8.1286088970955461E-12</v>
      </c>
      <c r="AR279" s="403">
        <f>+AR9-AR10-AR13</f>
        <v>-4.3200998334214091E-12</v>
      </c>
    </row>
    <row r="280" spans="2:44" ht="15" customHeight="1" x14ac:dyDescent="0.35">
      <c r="B280" s="229" t="s">
        <v>210</v>
      </c>
      <c r="C280" s="228"/>
      <c r="D280" s="228"/>
      <c r="E280" s="228"/>
      <c r="F280" s="228"/>
      <c r="G280" s="228"/>
      <c r="H280" s="228"/>
      <c r="I280" s="228"/>
      <c r="J280" s="228"/>
      <c r="K280" s="228"/>
      <c r="L280" s="228"/>
      <c r="M280" s="228"/>
      <c r="N280" s="228"/>
      <c r="O280" s="228"/>
      <c r="P280" s="228"/>
      <c r="Q280" s="228"/>
      <c r="R280" s="228"/>
      <c r="S280" s="228"/>
      <c r="T280" s="403">
        <f>+T17-T106-T213-T153</f>
        <v>0.50412193000123295</v>
      </c>
      <c r="U280" s="403">
        <f>+U17-U106-U213-U153</f>
        <v>-1.2569999993559122E-3</v>
      </c>
      <c r="V280" s="403">
        <f>+V17-V106-V213-V153</f>
        <v>-2.0876633000006137</v>
      </c>
      <c r="W280" s="403">
        <f>+W17-W106-W213-W153</f>
        <v>-3.5242919693700969E-12</v>
      </c>
      <c r="X280" s="403">
        <f t="shared" ref="X280:Y280" si="177">+X17-X106-X213-X153</f>
        <v>6.9633188104489818E-12</v>
      </c>
      <c r="Y280" s="403">
        <f t="shared" si="177"/>
        <v>3.6095570976613089E-12</v>
      </c>
      <c r="Z280" s="403">
        <f t="shared" ref="Z280" si="178">+Z17-Z106-Z213-Z153</f>
        <v>5.9685589803848416E-13</v>
      </c>
      <c r="AA280" s="318"/>
      <c r="AB280" s="403"/>
      <c r="AC280" s="403"/>
      <c r="AD280" s="403"/>
      <c r="AE280" s="402"/>
      <c r="AF280" s="402"/>
      <c r="AG280" s="402"/>
      <c r="AH280" s="402"/>
      <c r="AI280" s="402"/>
      <c r="AJ280" s="402"/>
      <c r="AK280" s="403">
        <f t="shared" ref="AK280" si="179">+AK17-AK106-AK213-AK153</f>
        <v>0.49743778392682003</v>
      </c>
      <c r="AL280" s="403">
        <f>+AL17-AL106-AL213-AL153</f>
        <v>-10.322926870774459</v>
      </c>
      <c r="AM280" s="403">
        <f>+AM17-AM106-AM213-AM153</f>
        <v>10.409732705194003</v>
      </c>
      <c r="AN280" s="403">
        <f t="shared" ref="AN280:AO280" si="180">+AN17-AN106-AN213-AN153</f>
        <v>2.5295321393059567E-12</v>
      </c>
      <c r="AO280" s="403">
        <f t="shared" si="180"/>
        <v>2.8350655156827997E-12</v>
      </c>
      <c r="AP280" s="403">
        <f>+AP17-AP106-AP213-AP153</f>
        <v>-8.0504491961619351E-12</v>
      </c>
      <c r="AQ280" s="403">
        <f>+AQ17-AQ106-AQ213-AQ153</f>
        <v>8.2565065895323642E-12</v>
      </c>
      <c r="AR280" s="403">
        <f>+AR17-AR106-AR213-AR153</f>
        <v>-2.4158453015843406E-12</v>
      </c>
    </row>
    <row r="281" spans="2:44" ht="15" customHeight="1" x14ac:dyDescent="0.35">
      <c r="B281" s="228"/>
      <c r="C281" s="228"/>
      <c r="D281" s="228"/>
      <c r="E281" s="228"/>
      <c r="F281" s="228"/>
      <c r="G281" s="228"/>
      <c r="H281" s="228"/>
      <c r="I281" s="228"/>
      <c r="J281" s="228"/>
      <c r="K281" s="228"/>
      <c r="L281" s="228"/>
      <c r="M281" s="228"/>
      <c r="N281" s="228"/>
      <c r="O281" s="228"/>
      <c r="P281" s="228"/>
      <c r="Q281" s="228"/>
      <c r="R281" s="228"/>
      <c r="S281" s="228"/>
      <c r="T281" s="400"/>
      <c r="U281" s="400"/>
      <c r="V281" s="400"/>
      <c r="W281" s="400"/>
      <c r="X281" s="400"/>
      <c r="Y281" s="400"/>
      <c r="Z281" s="400"/>
      <c r="AA281" s="318"/>
      <c r="AB281" s="400"/>
      <c r="AC281" s="400"/>
      <c r="AD281" s="400"/>
      <c r="AE281" s="400"/>
      <c r="AF281" s="400"/>
      <c r="AG281" s="400"/>
      <c r="AH281" s="400"/>
      <c r="AI281" s="400"/>
      <c r="AJ281" s="318"/>
      <c r="AK281" s="400"/>
      <c r="AL281" s="400"/>
      <c r="AM281" s="400"/>
      <c r="AN281" s="400"/>
      <c r="AO281" s="400"/>
      <c r="AP281" s="400"/>
      <c r="AQ281" s="400"/>
      <c r="AR281" s="400"/>
    </row>
    <row r="282" spans="2:44" ht="15" customHeight="1" x14ac:dyDescent="0.35">
      <c r="B282" s="228" t="s">
        <v>211</v>
      </c>
      <c r="C282" s="228"/>
      <c r="D282" s="228"/>
      <c r="E282" s="228"/>
      <c r="F282" s="228"/>
      <c r="G282" s="228"/>
      <c r="H282" s="228"/>
      <c r="I282" s="228"/>
      <c r="J282" s="228"/>
      <c r="K282" s="228"/>
      <c r="L282" s="228"/>
      <c r="M282" s="228"/>
      <c r="N282" s="228"/>
      <c r="O282" s="228"/>
      <c r="P282" s="228"/>
      <c r="Q282" s="228"/>
      <c r="R282" s="228"/>
      <c r="S282" s="228"/>
      <c r="T282" s="403">
        <f>+T25-T26-T27-T28</f>
        <v>0</v>
      </c>
      <c r="U282" s="403">
        <f>+U25-U26-U27-U28</f>
        <v>0</v>
      </c>
      <c r="V282" s="403">
        <f>+V25-V26-V27-V28</f>
        <v>0</v>
      </c>
      <c r="W282" s="403">
        <f>+W25-W26-W27-W28</f>
        <v>0</v>
      </c>
      <c r="X282" s="403">
        <f t="shared" ref="X282:Y282" si="181">+X25-X26-X27-X28</f>
        <v>0</v>
      </c>
      <c r="Y282" s="403">
        <f t="shared" si="181"/>
        <v>0</v>
      </c>
      <c r="Z282" s="403">
        <f t="shared" ref="Z282" si="182">+Z25-Z26-Z27-Z28</f>
        <v>0</v>
      </c>
      <c r="AA282" s="318"/>
      <c r="AB282" s="403"/>
      <c r="AC282" s="403"/>
      <c r="AD282" s="403"/>
      <c r="AE282" s="403"/>
      <c r="AF282" s="403"/>
      <c r="AG282" s="403"/>
      <c r="AH282" s="403"/>
      <c r="AI282" s="403"/>
      <c r="AJ282" s="318"/>
      <c r="AK282" s="403">
        <f>+AK25-AK26-AK27-AK28</f>
        <v>0</v>
      </c>
      <c r="AL282" s="403">
        <f t="shared" ref="AL282:AN282" si="183">+AL25-AL26-AL27-AL28</f>
        <v>0</v>
      </c>
      <c r="AM282" s="403">
        <f t="shared" si="183"/>
        <v>0</v>
      </c>
      <c r="AN282" s="403">
        <f t="shared" si="183"/>
        <v>0</v>
      </c>
      <c r="AO282" s="403">
        <f t="shared" ref="AO282" si="184">+AO25-AO26-AO27-AO28</f>
        <v>0</v>
      </c>
      <c r="AP282" s="403">
        <f>+AP25-AP26-AP27-AP28</f>
        <v>0</v>
      </c>
      <c r="AQ282" s="403">
        <f>+AQ25-AQ26-AQ27-AQ28</f>
        <v>0</v>
      </c>
      <c r="AR282" s="403">
        <f>+AR25-AR26-AR27-AR28</f>
        <v>0</v>
      </c>
    </row>
    <row r="283" spans="2:44" ht="15" customHeight="1" x14ac:dyDescent="0.35">
      <c r="B283" s="228" t="s">
        <v>212</v>
      </c>
      <c r="C283" s="228"/>
      <c r="D283" s="228"/>
      <c r="E283" s="228"/>
      <c r="F283" s="228"/>
      <c r="G283" s="228"/>
      <c r="H283" s="228"/>
      <c r="I283" s="228"/>
      <c r="J283" s="228"/>
      <c r="K283" s="228"/>
      <c r="L283" s="228"/>
      <c r="M283" s="228"/>
      <c r="N283" s="228"/>
      <c r="O283" s="228"/>
      <c r="P283" s="228"/>
      <c r="Q283" s="228"/>
      <c r="R283" s="228"/>
      <c r="S283" s="228"/>
      <c r="T283" s="403">
        <f>+T28-T29-T30</f>
        <v>0</v>
      </c>
      <c r="U283" s="403">
        <f>+U28-U29-U30</f>
        <v>0</v>
      </c>
      <c r="V283" s="403">
        <f>+V28-V29-V30</f>
        <v>0</v>
      </c>
      <c r="W283" s="403">
        <f>+W28-W29-W30</f>
        <v>0</v>
      </c>
      <c r="X283" s="403">
        <f t="shared" ref="X283:Y283" si="185">+X28-X29-X30</f>
        <v>0</v>
      </c>
      <c r="Y283" s="403">
        <f t="shared" si="185"/>
        <v>0</v>
      </c>
      <c r="Z283" s="403">
        <f t="shared" ref="Z283" si="186">+Z28-Z29-Z30</f>
        <v>0</v>
      </c>
      <c r="AA283" s="318"/>
      <c r="AB283" s="403"/>
      <c r="AC283" s="403"/>
      <c r="AD283" s="403"/>
      <c r="AE283" s="403"/>
      <c r="AF283" s="403"/>
      <c r="AG283" s="403"/>
      <c r="AH283" s="403"/>
      <c r="AI283" s="403"/>
      <c r="AJ283" s="318"/>
      <c r="AK283" s="403">
        <f>+AK28-AK29-AK30</f>
        <v>0</v>
      </c>
      <c r="AL283" s="403">
        <f t="shared" ref="AL283:AN283" si="187">+AL28-AL29-AL30</f>
        <v>0</v>
      </c>
      <c r="AM283" s="403">
        <f t="shared" si="187"/>
        <v>0</v>
      </c>
      <c r="AN283" s="403">
        <f t="shared" si="187"/>
        <v>0</v>
      </c>
      <c r="AO283" s="403">
        <f t="shared" ref="AO283:AP283" si="188">+AO28-AO29-AO30</f>
        <v>0</v>
      </c>
      <c r="AP283" s="403">
        <f t="shared" si="188"/>
        <v>0</v>
      </c>
      <c r="AQ283" s="403">
        <f t="shared" ref="AQ283:AR283" si="189">+AQ28-AQ29-AQ30</f>
        <v>0</v>
      </c>
      <c r="AR283" s="403">
        <f t="shared" si="189"/>
        <v>0</v>
      </c>
    </row>
    <row r="284" spans="2:44" ht="15" customHeight="1" x14ac:dyDescent="0.35">
      <c r="B284" s="228" t="s">
        <v>213</v>
      </c>
      <c r="C284" s="228"/>
      <c r="D284" s="228"/>
      <c r="E284" s="228"/>
      <c r="F284" s="228"/>
      <c r="G284" s="228"/>
      <c r="H284" s="228"/>
      <c r="I284" s="228"/>
      <c r="J284" s="228"/>
      <c r="K284" s="228"/>
      <c r="L284" s="228"/>
      <c r="M284" s="228"/>
      <c r="N284" s="228"/>
      <c r="O284" s="228"/>
      <c r="P284" s="228"/>
      <c r="Q284" s="228"/>
      <c r="R284" s="228"/>
      <c r="S284" s="228"/>
      <c r="T284" s="403">
        <f>+T30-T31-T32</f>
        <v>0.38945988119375841</v>
      </c>
      <c r="U284" s="403">
        <f>+U30-U31-U32</f>
        <v>0</v>
      </c>
      <c r="V284" s="403">
        <f>+V30-V31-V32</f>
        <v>0</v>
      </c>
      <c r="W284" s="403">
        <f>+W30-W31-W32</f>
        <v>0</v>
      </c>
      <c r="X284" s="403">
        <f t="shared" ref="X284:Y284" si="190">+X30-X31-X32</f>
        <v>0</v>
      </c>
      <c r="Y284" s="403">
        <f t="shared" si="190"/>
        <v>1</v>
      </c>
      <c r="Z284" s="403">
        <f t="shared" ref="Z284" si="191">+Z30-Z31-Z32</f>
        <v>0</v>
      </c>
      <c r="AA284" s="318"/>
      <c r="AB284" s="403"/>
      <c r="AC284" s="403"/>
      <c r="AD284" s="403"/>
      <c r="AE284" s="403"/>
      <c r="AF284" s="403"/>
      <c r="AG284" s="403"/>
      <c r="AH284" s="403"/>
      <c r="AI284" s="403"/>
      <c r="AJ284" s="318"/>
      <c r="AK284" s="403">
        <f>+AK30-AK31-AK32</f>
        <v>0</v>
      </c>
      <c r="AL284" s="403">
        <f t="shared" ref="AL284" si="192">+AL30-AL31-AL32</f>
        <v>0</v>
      </c>
      <c r="AM284" s="403">
        <f t="shared" ref="AM284:AN284" si="193">+AM30-AM31-AM32</f>
        <v>0</v>
      </c>
      <c r="AN284" s="403">
        <f t="shared" si="193"/>
        <v>0.99999999999997158</v>
      </c>
      <c r="AO284" s="403">
        <f t="shared" ref="AO284:AP284" si="194">+AO30-AO31-AO32</f>
        <v>0</v>
      </c>
      <c r="AP284" s="403">
        <f t="shared" si="194"/>
        <v>0</v>
      </c>
      <c r="AQ284" s="403">
        <f t="shared" ref="AQ284:AR284" si="195">+AQ30-AQ31-AQ32</f>
        <v>-4.9737991503207013E-14</v>
      </c>
      <c r="AR284" s="403">
        <f t="shared" si="195"/>
        <v>2.8421709430404007E-14</v>
      </c>
    </row>
    <row r="285" spans="2:44" ht="15" customHeight="1" x14ac:dyDescent="0.35">
      <c r="B285" s="228"/>
      <c r="C285" s="228"/>
      <c r="D285" s="228"/>
      <c r="E285" s="228"/>
      <c r="F285" s="228"/>
      <c r="G285" s="228"/>
      <c r="H285" s="228"/>
      <c r="I285" s="228"/>
      <c r="J285" s="228"/>
      <c r="K285" s="228"/>
      <c r="L285" s="228"/>
      <c r="M285" s="228"/>
      <c r="N285" s="228"/>
      <c r="O285" s="228"/>
      <c r="P285" s="228"/>
      <c r="Q285" s="228"/>
      <c r="R285" s="228"/>
      <c r="S285" s="228"/>
      <c r="T285" s="400"/>
      <c r="U285" s="400"/>
      <c r="V285" s="400"/>
      <c r="W285" s="400"/>
      <c r="X285" s="400"/>
      <c r="Y285" s="400"/>
      <c r="Z285" s="400"/>
      <c r="AA285" s="318"/>
      <c r="AB285" s="400"/>
      <c r="AC285" s="400"/>
      <c r="AD285" s="400"/>
      <c r="AE285" s="400"/>
      <c r="AF285" s="400"/>
      <c r="AG285" s="400"/>
      <c r="AH285" s="400"/>
      <c r="AI285" s="400"/>
      <c r="AJ285" s="318"/>
      <c r="AK285" s="400"/>
      <c r="AL285" s="400"/>
      <c r="AM285" s="400"/>
      <c r="AN285" s="400"/>
      <c r="AO285" s="400"/>
      <c r="AP285" s="400"/>
      <c r="AQ285" s="400"/>
      <c r="AR285" s="400"/>
    </row>
    <row r="286" spans="2:44" ht="15" customHeight="1" x14ac:dyDescent="0.35">
      <c r="B286" s="228" t="s">
        <v>214</v>
      </c>
      <c r="C286" s="228"/>
      <c r="D286" s="228"/>
      <c r="E286" s="228"/>
      <c r="F286" s="228"/>
      <c r="G286" s="228"/>
      <c r="H286" s="228"/>
      <c r="I286" s="228"/>
      <c r="J286" s="228"/>
      <c r="K286" s="228"/>
      <c r="L286" s="228"/>
      <c r="M286" s="228"/>
      <c r="N286" s="228"/>
      <c r="O286" s="228"/>
      <c r="P286" s="228"/>
      <c r="Q286" s="228"/>
      <c r="R286" s="228"/>
      <c r="S286" s="228"/>
      <c r="T286" s="403">
        <f>+T35-T36-T37-T38</f>
        <v>0</v>
      </c>
      <c r="U286" s="403">
        <f>+U35-U36-U37-U38</f>
        <v>0</v>
      </c>
      <c r="V286" s="403">
        <f>+V35-V36-V37-V38</f>
        <v>0</v>
      </c>
      <c r="W286" s="403">
        <f>+W35-W36-W37-W38</f>
        <v>0</v>
      </c>
      <c r="X286" s="403">
        <f t="shared" ref="X286:Y286" si="196">+X35-X36-X37-X38</f>
        <v>0</v>
      </c>
      <c r="Y286" s="403">
        <f t="shared" si="196"/>
        <v>0</v>
      </c>
      <c r="Z286" s="403">
        <f t="shared" ref="Z286" si="197">+Z35-Z36-Z37-Z38</f>
        <v>0</v>
      </c>
      <c r="AA286" s="318"/>
      <c r="AB286" s="403"/>
      <c r="AC286" s="403"/>
      <c r="AD286" s="403"/>
      <c r="AE286" s="403"/>
      <c r="AF286" s="403"/>
      <c r="AG286" s="403"/>
      <c r="AH286" s="403"/>
      <c r="AI286" s="403"/>
      <c r="AJ286" s="318"/>
      <c r="AK286" s="403">
        <f>+AK35-AK36-AK37-AK38</f>
        <v>0</v>
      </c>
      <c r="AL286" s="403">
        <f t="shared" ref="AL286:AN286" si="198">+AL35-AL36-AL37-AL38</f>
        <v>0</v>
      </c>
      <c r="AM286" s="403">
        <f t="shared" si="198"/>
        <v>0</v>
      </c>
      <c r="AN286" s="403">
        <f t="shared" si="198"/>
        <v>0</v>
      </c>
      <c r="AO286" s="403">
        <f t="shared" ref="AO286:AP286" si="199">+AO35-AO36-AO37-AO38</f>
        <v>0</v>
      </c>
      <c r="AP286" s="403">
        <f t="shared" si="199"/>
        <v>0</v>
      </c>
      <c r="AQ286" s="403">
        <f t="shared" ref="AQ286:AR286" si="200">+AQ35-AQ36-AQ37-AQ38</f>
        <v>0</v>
      </c>
      <c r="AR286" s="403">
        <f t="shared" si="200"/>
        <v>0</v>
      </c>
    </row>
    <row r="287" spans="2:44" ht="15" customHeight="1" x14ac:dyDescent="0.35">
      <c r="B287" s="228"/>
      <c r="C287" s="228"/>
      <c r="D287" s="228"/>
      <c r="E287" s="228"/>
      <c r="F287" s="228"/>
      <c r="G287" s="228"/>
      <c r="H287" s="228"/>
      <c r="I287" s="228"/>
      <c r="J287" s="228"/>
      <c r="K287" s="228"/>
      <c r="L287" s="228"/>
      <c r="M287" s="228"/>
      <c r="N287" s="228"/>
      <c r="O287" s="228"/>
      <c r="P287" s="228"/>
      <c r="Q287" s="228"/>
      <c r="R287" s="228"/>
      <c r="S287" s="228"/>
      <c r="T287" s="400"/>
      <c r="U287" s="400"/>
      <c r="V287" s="400"/>
      <c r="W287" s="400"/>
      <c r="X287" s="400"/>
      <c r="Y287" s="400"/>
      <c r="Z287" s="400"/>
      <c r="AA287" s="318"/>
      <c r="AB287" s="400"/>
      <c r="AC287" s="400"/>
      <c r="AD287" s="400"/>
      <c r="AE287" s="400"/>
      <c r="AF287" s="400"/>
      <c r="AG287" s="400"/>
      <c r="AH287" s="400"/>
      <c r="AI287" s="400"/>
      <c r="AJ287" s="318"/>
      <c r="AK287" s="400"/>
      <c r="AL287" s="400"/>
      <c r="AM287" s="400"/>
      <c r="AN287" s="400"/>
      <c r="AO287" s="400"/>
      <c r="AP287" s="400"/>
      <c r="AQ287" s="400"/>
      <c r="AR287" s="400"/>
    </row>
    <row r="288" spans="2:44" ht="15" customHeight="1" x14ac:dyDescent="0.35">
      <c r="B288" s="228" t="s">
        <v>215</v>
      </c>
      <c r="C288" s="228"/>
      <c r="D288" s="228"/>
      <c r="E288" s="228"/>
      <c r="F288" s="228"/>
      <c r="G288" s="228"/>
      <c r="H288" s="228"/>
      <c r="I288" s="228"/>
      <c r="J288" s="228"/>
      <c r="K288" s="228"/>
      <c r="L288" s="228"/>
      <c r="M288" s="228"/>
      <c r="N288" s="228"/>
      <c r="O288" s="228"/>
      <c r="P288" s="228"/>
      <c r="Q288" s="228"/>
      <c r="R288" s="228"/>
      <c r="S288" s="228"/>
      <c r="T288" s="403">
        <f>+T57-T58-T60-T62</f>
        <v>0</v>
      </c>
      <c r="U288" s="403">
        <f>+U57-U58-U60-U62</f>
        <v>0</v>
      </c>
      <c r="V288" s="403">
        <f>+V57-V58-V60-V62</f>
        <v>0</v>
      </c>
      <c r="W288" s="403">
        <f>+W57-W58-W60-W62</f>
        <v>0</v>
      </c>
      <c r="X288" s="403">
        <f t="shared" ref="X288:Y288" si="201">+X57-X58-X60-X62</f>
        <v>0</v>
      </c>
      <c r="Y288" s="403">
        <f t="shared" si="201"/>
        <v>0</v>
      </c>
      <c r="Z288" s="403">
        <f t="shared" ref="Z288" si="202">+Z57-Z58-Z60-Z62</f>
        <v>0</v>
      </c>
      <c r="AA288" s="318"/>
      <c r="AB288" s="403"/>
      <c r="AC288" s="403"/>
      <c r="AD288" s="403"/>
      <c r="AE288" s="403"/>
      <c r="AF288" s="403"/>
      <c r="AG288" s="403"/>
      <c r="AH288" s="403"/>
      <c r="AI288" s="403"/>
      <c r="AJ288" s="318"/>
      <c r="AK288" s="403">
        <f>+AK57-AK58-AK60-AK62</f>
        <v>0</v>
      </c>
      <c r="AL288" s="403">
        <f t="shared" ref="AL288:AN288" si="203">+AL57-AL58-AL60-AL62</f>
        <v>0</v>
      </c>
      <c r="AM288" s="403">
        <f t="shared" si="203"/>
        <v>0</v>
      </c>
      <c r="AN288" s="403">
        <f t="shared" si="203"/>
        <v>0</v>
      </c>
      <c r="AO288" s="403">
        <f t="shared" ref="AO288:AP288" si="204">+AO57-AO58-AO60-AO62</f>
        <v>0</v>
      </c>
      <c r="AP288" s="403">
        <f t="shared" si="204"/>
        <v>0</v>
      </c>
      <c r="AQ288" s="403">
        <f t="shared" ref="AQ288:AR288" si="205">+AQ57-AQ58-AQ60-AQ62</f>
        <v>0</v>
      </c>
      <c r="AR288" s="403">
        <f t="shared" si="205"/>
        <v>0</v>
      </c>
    </row>
    <row r="289" spans="2:44" ht="15" customHeight="1" x14ac:dyDescent="0.35">
      <c r="B289" s="228" t="s">
        <v>216</v>
      </c>
      <c r="C289" s="228"/>
      <c r="D289" s="228"/>
      <c r="E289" s="228"/>
      <c r="F289" s="228"/>
      <c r="G289" s="228"/>
      <c r="H289" s="228"/>
      <c r="I289" s="228"/>
      <c r="J289" s="228"/>
      <c r="K289" s="228"/>
      <c r="L289" s="228"/>
      <c r="M289" s="228"/>
      <c r="N289" s="228"/>
      <c r="O289" s="228"/>
      <c r="P289" s="228"/>
      <c r="Q289" s="228"/>
      <c r="R289" s="228"/>
      <c r="S289" s="228"/>
      <c r="T289" s="403">
        <f>+T85-T87-T89-T91</f>
        <v>0</v>
      </c>
      <c r="U289" s="403">
        <f>+U85-U87-U89-U91</f>
        <v>0</v>
      </c>
      <c r="V289" s="403">
        <f>+V85-V87-V89-V91</f>
        <v>0.19548784899598104</v>
      </c>
      <c r="W289" s="403">
        <f>+W85-W87-W89-W91</f>
        <v>0</v>
      </c>
      <c r="X289" s="403">
        <f t="shared" ref="X289:Y289" si="206">+X85-X87-X89-X91</f>
        <v>0</v>
      </c>
      <c r="Y289" s="403">
        <f t="shared" si="206"/>
        <v>0</v>
      </c>
      <c r="Z289" s="403">
        <f t="shared" ref="Z289" si="207">+Z85-Z87-Z89-Z91</f>
        <v>0</v>
      </c>
      <c r="AA289" s="318"/>
      <c r="AB289" s="403"/>
      <c r="AC289" s="403"/>
      <c r="AD289" s="403"/>
      <c r="AE289" s="403"/>
      <c r="AF289" s="403"/>
      <c r="AG289" s="403"/>
      <c r="AH289" s="403"/>
      <c r="AI289" s="403"/>
      <c r="AJ289" s="318"/>
      <c r="AK289" s="403">
        <f>+AK85-AK87-AK89-AK91</f>
        <v>0</v>
      </c>
      <c r="AL289" s="403">
        <f t="shared" ref="AL289:AN289" si="208">+AL85-AL87-AL89-AL91</f>
        <v>0</v>
      </c>
      <c r="AM289" s="403">
        <f t="shared" si="208"/>
        <v>0</v>
      </c>
      <c r="AN289" s="403">
        <f t="shared" si="208"/>
        <v>7.2759576141834259E-12</v>
      </c>
      <c r="AO289" s="403">
        <f t="shared" ref="AO289:AP289" si="209">+AO85-AO87-AO89-AO91</f>
        <v>0</v>
      </c>
      <c r="AP289" s="403">
        <f t="shared" si="209"/>
        <v>0</v>
      </c>
      <c r="AQ289" s="403">
        <f t="shared" ref="AQ289:AR289" si="210">+AQ85-AQ87-AQ89-AQ91</f>
        <v>7.2759576141834259E-12</v>
      </c>
      <c r="AR289" s="403">
        <f t="shared" si="210"/>
        <v>0</v>
      </c>
    </row>
    <row r="290" spans="2:44" ht="15" customHeight="1" x14ac:dyDescent="0.35">
      <c r="B290" s="228"/>
      <c r="C290" s="228"/>
      <c r="D290" s="228"/>
      <c r="E290" s="228"/>
      <c r="F290" s="228"/>
      <c r="G290" s="228"/>
      <c r="H290" s="228"/>
      <c r="I290" s="228"/>
      <c r="J290" s="228"/>
      <c r="K290" s="228"/>
      <c r="L290" s="228"/>
      <c r="M290" s="228"/>
      <c r="N290" s="228"/>
      <c r="O290" s="228"/>
      <c r="P290" s="228"/>
      <c r="Q290" s="228"/>
      <c r="R290" s="228"/>
      <c r="S290" s="228"/>
      <c r="T290" s="400"/>
      <c r="U290" s="400"/>
      <c r="V290" s="400"/>
      <c r="W290" s="400"/>
      <c r="X290" s="400"/>
      <c r="Y290" s="400"/>
      <c r="Z290" s="400"/>
      <c r="AA290" s="318"/>
      <c r="AB290" s="400"/>
      <c r="AC290" s="400"/>
      <c r="AD290" s="400"/>
      <c r="AE290" s="400"/>
      <c r="AF290" s="400"/>
      <c r="AG290" s="400"/>
      <c r="AH290" s="400"/>
      <c r="AI290" s="400"/>
      <c r="AJ290" s="318"/>
      <c r="AK290" s="400"/>
      <c r="AL290" s="400"/>
      <c r="AM290" s="400"/>
      <c r="AN290" s="400"/>
      <c r="AO290" s="400"/>
      <c r="AP290" s="400"/>
      <c r="AQ290" s="400"/>
      <c r="AR290" s="400"/>
    </row>
    <row r="291" spans="2:44" ht="15" customHeight="1" x14ac:dyDescent="0.35">
      <c r="B291" s="229" t="s">
        <v>217</v>
      </c>
      <c r="C291" s="228"/>
      <c r="D291" s="228"/>
      <c r="E291" s="228"/>
      <c r="F291" s="228"/>
      <c r="G291" s="228"/>
      <c r="H291" s="228"/>
      <c r="I291" s="228"/>
      <c r="J291" s="228"/>
      <c r="K291" s="228"/>
      <c r="L291" s="228"/>
      <c r="M291" s="228"/>
      <c r="N291" s="228"/>
      <c r="O291" s="228"/>
      <c r="P291" s="228"/>
      <c r="Q291" s="228"/>
      <c r="R291" s="228"/>
      <c r="S291" s="228"/>
      <c r="T291" s="400"/>
      <c r="U291" s="400"/>
      <c r="V291" s="400"/>
      <c r="W291" s="400"/>
      <c r="X291" s="400"/>
      <c r="Y291" s="400"/>
      <c r="Z291" s="400"/>
      <c r="AA291" s="318"/>
      <c r="AB291" s="400"/>
      <c r="AC291" s="400"/>
      <c r="AD291" s="400"/>
      <c r="AE291" s="400"/>
      <c r="AF291" s="400"/>
      <c r="AG291" s="400"/>
      <c r="AH291" s="400"/>
      <c r="AI291" s="400"/>
      <c r="AJ291" s="318"/>
      <c r="AK291" s="400"/>
      <c r="AL291" s="400"/>
      <c r="AM291" s="400"/>
      <c r="AN291" s="400"/>
      <c r="AO291" s="400"/>
      <c r="AP291" s="400"/>
      <c r="AQ291" s="400"/>
      <c r="AR291" s="400"/>
    </row>
    <row r="292" spans="2:44" ht="15" customHeight="1" x14ac:dyDescent="0.35">
      <c r="B292" s="228" t="s">
        <v>51</v>
      </c>
      <c r="C292" s="228"/>
      <c r="D292" s="228"/>
      <c r="E292" s="228"/>
      <c r="F292" s="228"/>
      <c r="G292" s="228"/>
      <c r="H292" s="228"/>
      <c r="I292" s="228"/>
      <c r="J292" s="228"/>
      <c r="K292" s="228"/>
      <c r="L292" s="228"/>
      <c r="M292" s="228"/>
      <c r="N292" s="228"/>
      <c r="O292" s="228"/>
      <c r="P292" s="228"/>
      <c r="Q292" s="228"/>
      <c r="R292" s="228"/>
      <c r="S292" s="228"/>
      <c r="T292" s="403">
        <f>+T96-T102-T104</f>
        <v>0</v>
      </c>
      <c r="U292" s="403">
        <f>+U96-U102-U104</f>
        <v>-2.0964580000168098E-2</v>
      </c>
      <c r="V292" s="403">
        <f>+V96-V102-V104</f>
        <v>-6.2311600000043654E-2</v>
      </c>
      <c r="W292" s="403">
        <f>+W96-W102-W104</f>
        <v>-0.25555322000002434</v>
      </c>
      <c r="X292" s="403">
        <f t="shared" ref="X292:Y292" si="211">+X96-X102-X104</f>
        <v>-0.21975460000032854</v>
      </c>
      <c r="Y292" s="403">
        <f t="shared" si="211"/>
        <v>-9.5560140000088722E-2</v>
      </c>
      <c r="Z292" s="403">
        <f t="shared" ref="Z292" si="212">+Z96-Z102-Z104</f>
        <v>-0.15168374000018048</v>
      </c>
      <c r="AA292" s="318"/>
      <c r="AB292" s="403"/>
      <c r="AC292" s="403"/>
      <c r="AD292" s="403"/>
      <c r="AE292" s="403"/>
      <c r="AF292" s="403"/>
      <c r="AG292" s="403"/>
      <c r="AH292" s="403"/>
      <c r="AI292" s="403"/>
      <c r="AJ292" s="318"/>
      <c r="AK292" s="403">
        <f>+AK96-AK102-AK104</f>
        <v>0</v>
      </c>
      <c r="AL292" s="403">
        <f t="shared" ref="AL292:AN292" si="213">+AL96-AL102-AL104</f>
        <v>4.3443399999887333E-3</v>
      </c>
      <c r="AM292" s="403">
        <f t="shared" si="213"/>
        <v>0</v>
      </c>
      <c r="AN292" s="403">
        <f t="shared" si="213"/>
        <v>-9.9904479999963769E-2</v>
      </c>
      <c r="AO292" s="403">
        <f t="shared" ref="AO292:AP292" si="214">+AO96-AO102-AO104</f>
        <v>-2.4698179999973036E-2</v>
      </c>
      <c r="AP292" s="403">
        <f t="shared" si="214"/>
        <v>1.8028659999913543E-2</v>
      </c>
      <c r="AQ292" s="403">
        <f t="shared" ref="AQ292:AR292" si="215">+AQ96-AQ102-AQ104</f>
        <v>3.979039320256561E-13</v>
      </c>
      <c r="AR292" s="403">
        <f t="shared" si="215"/>
        <v>-0.14501422000051889</v>
      </c>
    </row>
    <row r="293" spans="2:44" ht="15" customHeight="1" x14ac:dyDescent="0.35">
      <c r="B293" s="228" t="s">
        <v>218</v>
      </c>
      <c r="C293" s="228"/>
      <c r="D293" s="228"/>
      <c r="E293" s="228"/>
      <c r="F293" s="228"/>
      <c r="G293" s="228"/>
      <c r="H293" s="228"/>
      <c r="I293" s="228"/>
      <c r="J293" s="228"/>
      <c r="K293" s="228"/>
      <c r="L293" s="228"/>
      <c r="M293" s="228"/>
      <c r="N293" s="228"/>
      <c r="O293" s="228"/>
      <c r="P293" s="228"/>
      <c r="Q293" s="228"/>
      <c r="R293" s="228"/>
      <c r="S293" s="228"/>
      <c r="T293" s="403">
        <f>+T102-SUM(T99:T101)</f>
        <v>0</v>
      </c>
      <c r="U293" s="403">
        <f>+U102-SUM(U99:U101)</f>
        <v>0</v>
      </c>
      <c r="V293" s="403">
        <f>+V102-SUM(V99:V101)</f>
        <v>0</v>
      </c>
      <c r="W293" s="403">
        <f>+W102-SUM(W99:W101)</f>
        <v>0</v>
      </c>
      <c r="X293" s="403">
        <f t="shared" ref="X293:Y293" si="216">+X102-SUM(X99:X101)</f>
        <v>0</v>
      </c>
      <c r="Y293" s="403">
        <f t="shared" si="216"/>
        <v>0</v>
      </c>
      <c r="Z293" s="403">
        <f t="shared" ref="Z293" si="217">+Z102-SUM(Z99:Z101)</f>
        <v>0</v>
      </c>
      <c r="AA293" s="318"/>
      <c r="AB293" s="403"/>
      <c r="AC293" s="403"/>
      <c r="AD293" s="403"/>
      <c r="AE293" s="403"/>
      <c r="AF293" s="403"/>
      <c r="AG293" s="403"/>
      <c r="AH293" s="403"/>
      <c r="AI293" s="403"/>
      <c r="AJ293" s="318"/>
      <c r="AK293" s="403">
        <f>+AK102-SUM(AK99:AK101)</f>
        <v>0</v>
      </c>
      <c r="AL293" s="403">
        <f t="shared" ref="AL293:AN293" si="218">+AL102-SUM(AL99:AL101)</f>
        <v>0</v>
      </c>
      <c r="AM293" s="403">
        <f t="shared" si="218"/>
        <v>0</v>
      </c>
      <c r="AN293" s="403">
        <f t="shared" si="218"/>
        <v>0</v>
      </c>
      <c r="AO293" s="403">
        <f t="shared" ref="AO293:AP293" si="219">+AO102-SUM(AO99:AO101)</f>
        <v>0</v>
      </c>
      <c r="AP293" s="403">
        <f t="shared" si="219"/>
        <v>0</v>
      </c>
      <c r="AQ293" s="403">
        <f t="shared" ref="AQ293:AR293" si="220">+AQ102-SUM(AQ99:AQ101)</f>
        <v>0</v>
      </c>
      <c r="AR293" s="403">
        <f t="shared" si="220"/>
        <v>0</v>
      </c>
    </row>
    <row r="294" spans="2:44" ht="15" customHeight="1" x14ac:dyDescent="0.35">
      <c r="B294" s="228" t="s">
        <v>56</v>
      </c>
      <c r="C294" s="228"/>
      <c r="D294" s="228"/>
      <c r="E294" s="228"/>
      <c r="F294" s="228"/>
      <c r="G294" s="228"/>
      <c r="H294" s="228"/>
      <c r="I294" s="228"/>
      <c r="J294" s="228"/>
      <c r="K294" s="228"/>
      <c r="L294" s="228"/>
      <c r="M294" s="228"/>
      <c r="N294" s="228"/>
      <c r="O294" s="228"/>
      <c r="P294" s="228"/>
      <c r="Q294" s="228"/>
      <c r="R294" s="228"/>
      <c r="S294" s="228"/>
      <c r="T294" s="403">
        <f>+T104-T105-T106</f>
        <v>0</v>
      </c>
      <c r="U294" s="403">
        <f>+U104-U105-U106</f>
        <v>0</v>
      </c>
      <c r="V294" s="403">
        <f>+V104-V105-V106</f>
        <v>0</v>
      </c>
      <c r="W294" s="403">
        <f>+W104-W105-W106</f>
        <v>0</v>
      </c>
      <c r="X294" s="403">
        <f t="shared" ref="X294:Y294" si="221">+X104-X105-X106</f>
        <v>0</v>
      </c>
      <c r="Y294" s="403">
        <f t="shared" si="221"/>
        <v>-3.979039320256561E-13</v>
      </c>
      <c r="Z294" s="403">
        <f t="shared" ref="Z294" si="222">+Z104-Z105-Z106</f>
        <v>0</v>
      </c>
      <c r="AA294" s="318"/>
      <c r="AB294" s="403"/>
      <c r="AC294" s="403"/>
      <c r="AD294" s="403"/>
      <c r="AE294" s="403"/>
      <c r="AF294" s="403"/>
      <c r="AG294" s="403"/>
      <c r="AH294" s="403"/>
      <c r="AI294" s="403"/>
      <c r="AJ294" s="318"/>
      <c r="AK294" s="403">
        <f>+AK104-AK105-AK106</f>
        <v>0</v>
      </c>
      <c r="AL294" s="403">
        <f t="shared" ref="AL294:AN294" si="223">+AL104-AL105-AL106</f>
        <v>-1.2789769243681803E-13</v>
      </c>
      <c r="AM294" s="403">
        <f t="shared" si="223"/>
        <v>1.5631940186722204E-13</v>
      </c>
      <c r="AN294" s="403">
        <f t="shared" si="223"/>
        <v>-4.5474735088646412E-13</v>
      </c>
      <c r="AO294" s="403">
        <f t="shared" ref="AO294:AP294" si="224">+AO104-AO105-AO106</f>
        <v>0</v>
      </c>
      <c r="AP294" s="403">
        <f t="shared" si="224"/>
        <v>0</v>
      </c>
      <c r="AQ294" s="403">
        <f t="shared" ref="AQ294:AR294" si="225">+AQ104-AQ105-AQ106</f>
        <v>-4.6895820560166612E-13</v>
      </c>
      <c r="AR294" s="403">
        <f t="shared" si="225"/>
        <v>6.8212102632969618E-13</v>
      </c>
    </row>
    <row r="295" spans="2:44" ht="15" customHeight="1" x14ac:dyDescent="0.35">
      <c r="B295" s="228"/>
      <c r="C295" s="228"/>
      <c r="D295" s="228"/>
      <c r="E295" s="228"/>
      <c r="F295" s="228"/>
      <c r="G295" s="228"/>
      <c r="H295" s="228"/>
      <c r="I295" s="228"/>
      <c r="J295" s="228"/>
      <c r="K295" s="228"/>
      <c r="L295" s="228"/>
      <c r="M295" s="228"/>
      <c r="N295" s="228"/>
      <c r="O295" s="228"/>
      <c r="P295" s="228"/>
      <c r="Q295" s="228"/>
      <c r="R295" s="228"/>
      <c r="S295" s="228"/>
      <c r="T295" s="400"/>
      <c r="U295" s="400"/>
      <c r="V295" s="400"/>
      <c r="W295" s="400"/>
      <c r="X295" s="400"/>
      <c r="Y295" s="400"/>
      <c r="Z295" s="400"/>
      <c r="AA295" s="318"/>
      <c r="AB295" s="400"/>
      <c r="AC295" s="400"/>
      <c r="AD295" s="400"/>
      <c r="AE295" s="400"/>
      <c r="AF295" s="400"/>
      <c r="AG295" s="400"/>
      <c r="AH295" s="400"/>
      <c r="AI295" s="400"/>
      <c r="AJ295" s="318"/>
      <c r="AK295" s="400"/>
      <c r="AL295" s="400"/>
      <c r="AM295" s="400"/>
      <c r="AN295" s="400"/>
      <c r="AO295" s="400"/>
      <c r="AP295" s="400"/>
      <c r="AQ295" s="400"/>
      <c r="AR295" s="400"/>
    </row>
    <row r="296" spans="2:44" ht="15" customHeight="1" x14ac:dyDescent="0.35">
      <c r="B296" s="228" t="s">
        <v>219</v>
      </c>
      <c r="C296" s="228"/>
      <c r="D296" s="228"/>
      <c r="E296" s="228"/>
      <c r="F296" s="228"/>
      <c r="G296" s="228"/>
      <c r="H296" s="228"/>
      <c r="I296" s="228"/>
      <c r="J296" s="228"/>
      <c r="K296" s="228"/>
      <c r="L296" s="228"/>
      <c r="M296" s="228"/>
      <c r="N296" s="228"/>
      <c r="O296" s="228"/>
      <c r="P296" s="228"/>
      <c r="Q296" s="228"/>
      <c r="R296" s="228"/>
      <c r="S296" s="228"/>
      <c r="T296" s="403">
        <f>+T96-SUM(T97:T98)</f>
        <v>0</v>
      </c>
      <c r="U296" s="403">
        <f>+U96-SUM(U97:U98)</f>
        <v>2.5025677399996766</v>
      </c>
      <c r="V296" s="403">
        <f>+V96-SUM(V97:V98)</f>
        <v>0</v>
      </c>
      <c r="W296" s="403">
        <f>+W96-SUM(W97:W98)</f>
        <v>0</v>
      </c>
      <c r="X296" s="403">
        <f t="shared" ref="X296:Y296" si="226">+X96-SUM(X97:X98)</f>
        <v>-1.2269663329789182E-6</v>
      </c>
      <c r="Y296" s="403">
        <f t="shared" si="226"/>
        <v>-3.6229198485671077E-7</v>
      </c>
      <c r="Z296" s="403">
        <f t="shared" ref="Z296" si="227">+Z96-SUM(Z97:Z98)</f>
        <v>0</v>
      </c>
      <c r="AA296" s="318"/>
      <c r="AB296" s="403"/>
      <c r="AC296" s="403"/>
      <c r="AD296" s="403"/>
      <c r="AE296" s="403"/>
      <c r="AF296" s="403"/>
      <c r="AG296" s="403"/>
      <c r="AH296" s="403"/>
      <c r="AI296" s="403"/>
      <c r="AJ296" s="318"/>
      <c r="AK296" s="403">
        <f>+AK96-SUM(AK97:AK98)</f>
        <v>5.7613988246885128E-8</v>
      </c>
      <c r="AL296" s="403">
        <f t="shared" ref="AL296:AN296" si="228">+AL96-SUM(AL97:AL98)</f>
        <v>6.4321801573896664E-7</v>
      </c>
      <c r="AM296" s="403">
        <f t="shared" si="228"/>
        <v>-4.1622115531936288E-8</v>
      </c>
      <c r="AN296" s="403">
        <f t="shared" si="228"/>
        <v>-1.0215019301540451E-6</v>
      </c>
      <c r="AO296" s="403">
        <f t="shared" ref="AO296:AP296" si="229">+AO96-SUM(AO97:AO98)</f>
        <v>4.2355003415650572E-7</v>
      </c>
      <c r="AP296" s="403">
        <f t="shared" si="229"/>
        <v>-3.7912508332738071E-7</v>
      </c>
      <c r="AQ296" s="403">
        <f t="shared" ref="AQ296:AR296" si="230">+AQ96-SUM(AQ97:AQ98)</f>
        <v>-4.442500767254387E-8</v>
      </c>
      <c r="AR296" s="403">
        <f t="shared" si="230"/>
        <v>0</v>
      </c>
    </row>
    <row r="297" spans="2:44" ht="15" customHeight="1" x14ac:dyDescent="0.35">
      <c r="B297" s="228" t="s">
        <v>220</v>
      </c>
      <c r="C297" s="228"/>
      <c r="D297" s="228"/>
      <c r="E297" s="228"/>
      <c r="F297" s="228"/>
      <c r="G297" s="228"/>
      <c r="H297" s="228"/>
      <c r="I297" s="228"/>
      <c r="J297" s="228"/>
      <c r="K297" s="228"/>
      <c r="L297" s="228"/>
      <c r="M297" s="228"/>
      <c r="N297" s="228"/>
      <c r="O297" s="228"/>
      <c r="P297" s="228"/>
      <c r="Q297" s="228"/>
      <c r="R297" s="228"/>
      <c r="S297" s="228"/>
      <c r="T297" s="403">
        <f>+T109-SUM(T110:T111)</f>
        <v>0</v>
      </c>
      <c r="U297" s="403">
        <f>+U109-SUM(U110:U111)</f>
        <v>0</v>
      </c>
      <c r="V297" s="403">
        <f>+V109-SUM(V110:V111)</f>
        <v>0</v>
      </c>
      <c r="W297" s="403">
        <f>+W109-SUM(W110:W111)</f>
        <v>0</v>
      </c>
      <c r="X297" s="403">
        <f t="shared" ref="X297:Y297" si="231">+X109-SUM(X110:X111)</f>
        <v>0</v>
      </c>
      <c r="Y297" s="403">
        <f t="shared" si="231"/>
        <v>0</v>
      </c>
      <c r="Z297" s="403">
        <f t="shared" ref="Z297" si="232">+Z109-SUM(Z110:Z111)</f>
        <v>0</v>
      </c>
      <c r="AA297" s="318"/>
      <c r="AB297" s="403"/>
      <c r="AC297" s="403"/>
      <c r="AD297" s="403"/>
      <c r="AE297" s="403"/>
      <c r="AF297" s="403"/>
      <c r="AG297" s="403"/>
      <c r="AH297" s="403"/>
      <c r="AI297" s="403"/>
      <c r="AJ297" s="318"/>
      <c r="AK297" s="403">
        <f>+AK109-SUM(AK110:AK111)</f>
        <v>0</v>
      </c>
      <c r="AL297" s="403">
        <f t="shared" ref="AL297:AN297" si="233">+AL109-SUM(AL110:AL111)</f>
        <v>0</v>
      </c>
      <c r="AM297" s="403">
        <f t="shared" si="233"/>
        <v>0</v>
      </c>
      <c r="AN297" s="403">
        <f t="shared" si="233"/>
        <v>0</v>
      </c>
      <c r="AO297" s="403">
        <f t="shared" ref="AO297:AP297" si="234">+AO109-SUM(AO110:AO111)</f>
        <v>0</v>
      </c>
      <c r="AP297" s="403">
        <f t="shared" si="234"/>
        <v>0</v>
      </c>
      <c r="AQ297" s="403">
        <f t="shared" ref="AQ297:AR297" si="235">+AQ109-SUM(AQ110:AQ111)</f>
        <v>0</v>
      </c>
      <c r="AR297" s="403">
        <f t="shared" si="235"/>
        <v>0</v>
      </c>
    </row>
    <row r="298" spans="2:44" ht="15" customHeight="1" x14ac:dyDescent="0.35">
      <c r="B298" s="228" t="s">
        <v>215</v>
      </c>
      <c r="C298" s="228"/>
      <c r="D298" s="228"/>
      <c r="E298" s="228"/>
      <c r="F298" s="228"/>
      <c r="G298" s="228"/>
      <c r="H298" s="228"/>
      <c r="I298" s="228"/>
      <c r="J298" s="228"/>
      <c r="K298" s="228"/>
      <c r="L298" s="228"/>
      <c r="M298" s="228"/>
      <c r="N298" s="228"/>
      <c r="O298" s="228"/>
      <c r="P298" s="228"/>
      <c r="Q298" s="228"/>
      <c r="R298" s="228"/>
      <c r="S298" s="228"/>
      <c r="T298" s="403">
        <f>+T119-T121-T123-T125</f>
        <v>0</v>
      </c>
      <c r="U298" s="403">
        <f>+U119-U121-U123-U125</f>
        <v>0</v>
      </c>
      <c r="V298" s="403">
        <f>+V119-V121-V123-V125</f>
        <v>0</v>
      </c>
      <c r="W298" s="403">
        <f>+W119-W121-W123-W125</f>
        <v>0</v>
      </c>
      <c r="X298" s="403">
        <f t="shared" ref="X298:Y298" si="236">+X119-X121-X123-X125</f>
        <v>0</v>
      </c>
      <c r="Y298" s="403">
        <f t="shared" si="236"/>
        <v>0</v>
      </c>
      <c r="Z298" s="403">
        <f t="shared" ref="Z298" si="237">+Z119-Z121-Z123-Z125</f>
        <v>0</v>
      </c>
      <c r="AA298" s="318"/>
      <c r="AB298" s="403"/>
      <c r="AC298" s="403"/>
      <c r="AD298" s="403"/>
      <c r="AE298" s="403"/>
      <c r="AF298" s="403"/>
      <c r="AG298" s="403"/>
      <c r="AH298" s="403"/>
      <c r="AI298" s="403"/>
      <c r="AJ298" s="318"/>
      <c r="AK298" s="403">
        <f>+AK119-AK121-AK123-AK125</f>
        <v>0</v>
      </c>
      <c r="AL298" s="403">
        <f t="shared" ref="AL298:AN298" si="238">+AL119-AL121-AL123-AL125</f>
        <v>0</v>
      </c>
      <c r="AM298" s="403">
        <f t="shared" si="238"/>
        <v>0</v>
      </c>
      <c r="AN298" s="403">
        <f t="shared" si="238"/>
        <v>0</v>
      </c>
      <c r="AO298" s="403">
        <f t="shared" ref="AO298:AP298" si="239">+AO119-AO121-AO123-AO125</f>
        <v>0</v>
      </c>
      <c r="AP298" s="403">
        <f t="shared" si="239"/>
        <v>0</v>
      </c>
      <c r="AQ298" s="403">
        <f t="shared" ref="AQ298:AR298" si="240">+AQ119-AQ121-AQ123-AQ125</f>
        <v>0</v>
      </c>
      <c r="AR298" s="403">
        <f t="shared" si="240"/>
        <v>0</v>
      </c>
    </row>
    <row r="299" spans="2:44" ht="15" customHeight="1" x14ac:dyDescent="0.35">
      <c r="B299" s="228" t="s">
        <v>216</v>
      </c>
      <c r="C299" s="228"/>
      <c r="D299" s="228"/>
      <c r="E299" s="228"/>
      <c r="F299" s="228"/>
      <c r="G299" s="228"/>
      <c r="H299" s="228"/>
      <c r="I299" s="228"/>
      <c r="J299" s="228"/>
      <c r="K299" s="228"/>
      <c r="L299" s="228"/>
      <c r="M299" s="228"/>
      <c r="N299" s="228"/>
      <c r="O299" s="228"/>
      <c r="P299" s="228"/>
      <c r="Q299" s="228"/>
      <c r="R299" s="228"/>
      <c r="S299" s="228"/>
      <c r="T299" s="403">
        <f>+T133-T135-T137-T139</f>
        <v>0</v>
      </c>
      <c r="U299" s="403">
        <f>+U133-U135-U137-U139</f>
        <v>0</v>
      </c>
      <c r="V299" s="403">
        <f>+V133-V135-V137-V139</f>
        <v>0</v>
      </c>
      <c r="W299" s="403">
        <f>+W133-W135-W137-W139</f>
        <v>0</v>
      </c>
      <c r="X299" s="403">
        <f t="shared" ref="X299:Y299" si="241">+X133-X135-X137-X139</f>
        <v>0</v>
      </c>
      <c r="Y299" s="403">
        <f t="shared" si="241"/>
        <v>0</v>
      </c>
      <c r="Z299" s="403">
        <f t="shared" ref="Z299" si="242">+Z133-Z135-Z137-Z139</f>
        <v>0</v>
      </c>
      <c r="AA299" s="318"/>
      <c r="AB299" s="403"/>
      <c r="AC299" s="403"/>
      <c r="AD299" s="403"/>
      <c r="AE299" s="403"/>
      <c r="AF299" s="403"/>
      <c r="AG299" s="403"/>
      <c r="AH299" s="403"/>
      <c r="AI299" s="403"/>
      <c r="AJ299" s="318"/>
      <c r="AK299" s="403">
        <f>+AK133-AK135-AK137-AK139</f>
        <v>0</v>
      </c>
      <c r="AL299" s="403">
        <f t="shared" ref="AL299:AN299" si="243">+AL133-AL135-AL137-AL139</f>
        <v>0</v>
      </c>
      <c r="AM299" s="403">
        <f t="shared" si="243"/>
        <v>0</v>
      </c>
      <c r="AN299" s="403">
        <f t="shared" si="243"/>
        <v>0</v>
      </c>
      <c r="AO299" s="403">
        <f t="shared" ref="AO299:AP299" si="244">+AO133-AO135-AO137-AO139</f>
        <v>0</v>
      </c>
      <c r="AP299" s="403">
        <f t="shared" si="244"/>
        <v>0</v>
      </c>
      <c r="AQ299" s="403">
        <f t="shared" ref="AQ299:AR299" si="245">+AQ133-AQ135-AQ137-AQ139</f>
        <v>0</v>
      </c>
      <c r="AR299" s="403">
        <f t="shared" si="245"/>
        <v>0</v>
      </c>
    </row>
    <row r="300" spans="2:44" ht="15" customHeight="1" x14ac:dyDescent="0.35">
      <c r="B300" s="228"/>
      <c r="C300" s="228"/>
      <c r="D300" s="228"/>
      <c r="E300" s="228"/>
      <c r="F300" s="228"/>
      <c r="G300" s="228"/>
      <c r="H300" s="228"/>
      <c r="I300" s="228"/>
      <c r="J300" s="228"/>
      <c r="K300" s="228"/>
      <c r="L300" s="228"/>
      <c r="M300" s="228"/>
      <c r="N300" s="228"/>
      <c r="O300" s="228"/>
      <c r="P300" s="228"/>
      <c r="Q300" s="228"/>
      <c r="R300" s="228"/>
      <c r="S300" s="228"/>
      <c r="T300" s="400"/>
      <c r="U300" s="400"/>
      <c r="V300" s="400"/>
      <c r="W300" s="400"/>
      <c r="X300" s="400"/>
      <c r="Y300" s="400"/>
      <c r="Z300" s="400"/>
      <c r="AA300" s="318"/>
      <c r="AB300" s="400"/>
      <c r="AC300" s="400"/>
      <c r="AD300" s="400"/>
      <c r="AE300" s="400"/>
      <c r="AF300" s="400"/>
      <c r="AG300" s="400"/>
      <c r="AH300" s="400"/>
      <c r="AI300" s="400"/>
      <c r="AJ300" s="318"/>
      <c r="AK300" s="400"/>
      <c r="AL300" s="400"/>
      <c r="AM300" s="400"/>
      <c r="AN300" s="400"/>
      <c r="AO300" s="400"/>
      <c r="AP300" s="400"/>
      <c r="AQ300" s="400"/>
      <c r="AR300" s="400"/>
    </row>
    <row r="301" spans="2:44" ht="15" customHeight="1" x14ac:dyDescent="0.35">
      <c r="B301" s="229" t="s">
        <v>221</v>
      </c>
      <c r="C301" s="228"/>
      <c r="D301" s="228"/>
      <c r="E301" s="228"/>
      <c r="F301" s="228"/>
      <c r="G301" s="228"/>
      <c r="H301" s="228"/>
      <c r="I301" s="228"/>
      <c r="J301" s="228"/>
      <c r="K301" s="228"/>
      <c r="L301" s="228"/>
      <c r="M301" s="228"/>
      <c r="N301" s="228"/>
      <c r="O301" s="228"/>
      <c r="P301" s="228"/>
      <c r="Q301" s="228"/>
      <c r="R301" s="228"/>
      <c r="S301" s="228"/>
      <c r="T301" s="400"/>
      <c r="U301" s="400"/>
      <c r="V301" s="400"/>
      <c r="W301" s="400"/>
      <c r="X301" s="400"/>
      <c r="Y301" s="400"/>
      <c r="Z301" s="400"/>
      <c r="AA301" s="318"/>
      <c r="AB301" s="400"/>
      <c r="AC301" s="400"/>
      <c r="AD301" s="400"/>
      <c r="AE301" s="400"/>
      <c r="AF301" s="400"/>
      <c r="AG301" s="400"/>
      <c r="AH301" s="400"/>
      <c r="AI301" s="400"/>
      <c r="AJ301" s="318"/>
      <c r="AK301" s="400"/>
      <c r="AL301" s="400"/>
      <c r="AM301" s="400"/>
      <c r="AN301" s="400"/>
      <c r="AO301" s="400"/>
      <c r="AP301" s="400"/>
      <c r="AQ301" s="400"/>
      <c r="AR301" s="400"/>
    </row>
    <row r="302" spans="2:44" ht="15" customHeight="1" x14ac:dyDescent="0.35">
      <c r="B302" s="228" t="s">
        <v>51</v>
      </c>
      <c r="C302" s="228"/>
      <c r="D302" s="228"/>
      <c r="E302" s="228"/>
      <c r="F302" s="228"/>
      <c r="G302" s="228"/>
      <c r="H302" s="228"/>
      <c r="I302" s="228"/>
      <c r="J302" s="228"/>
      <c r="K302" s="228"/>
      <c r="L302" s="228"/>
      <c r="M302" s="228"/>
      <c r="N302" s="228"/>
      <c r="O302" s="228"/>
      <c r="P302" s="228"/>
      <c r="Q302" s="228"/>
      <c r="R302" s="228"/>
      <c r="S302" s="228"/>
      <c r="T302" s="403">
        <f>+T144-T149-T151</f>
        <v>0</v>
      </c>
      <c r="U302" s="403">
        <f>+U144-U149-U151</f>
        <v>0</v>
      </c>
      <c r="V302" s="403">
        <f>+V144-V149-V151</f>
        <v>3.6878990000001295</v>
      </c>
      <c r="W302" s="403">
        <f>+W144-W149-W151</f>
        <v>0</v>
      </c>
      <c r="X302" s="403">
        <f t="shared" ref="X302:Y302" si="246">+X144-X149-X151</f>
        <v>-9.7913250000033258E-2</v>
      </c>
      <c r="Y302" s="403">
        <f t="shared" si="246"/>
        <v>0</v>
      </c>
      <c r="Z302" s="403">
        <f t="shared" ref="Z302" si="247">+Z144-Z149-Z151</f>
        <v>0</v>
      </c>
      <c r="AA302" s="318"/>
      <c r="AB302" s="403"/>
      <c r="AC302" s="403"/>
      <c r="AD302" s="403"/>
      <c r="AE302" s="403"/>
      <c r="AF302" s="403"/>
      <c r="AG302" s="403"/>
      <c r="AH302" s="403"/>
      <c r="AI302" s="403"/>
      <c r="AJ302" s="318"/>
      <c r="AK302" s="403">
        <f>+AK144-AK149-AK151</f>
        <v>0</v>
      </c>
      <c r="AL302" s="403">
        <f t="shared" ref="AL302:AN302" si="248">+AL144-AL149-AL151+AL150</f>
        <v>5.6843418860808015E-14</v>
      </c>
      <c r="AM302" s="403">
        <f>+AM144-AM149-AM151+AM150</f>
        <v>-5.6843418860808015E-14</v>
      </c>
      <c r="AN302" s="403">
        <f t="shared" si="248"/>
        <v>2.8421709430404007E-13</v>
      </c>
      <c r="AO302" s="403">
        <f t="shared" ref="AO302:AP302" si="249">+AO144-AO149-AO151+AO150</f>
        <v>5.6843418860808015E-14</v>
      </c>
      <c r="AP302" s="403">
        <f t="shared" si="249"/>
        <v>-7.1054273576010019E-14</v>
      </c>
      <c r="AQ302" s="403">
        <f t="shared" ref="AQ302:AR302" si="250">+AQ144-AQ149-AQ151+AQ150</f>
        <v>4.2632564145606011E-14</v>
      </c>
      <c r="AR302" s="403">
        <f t="shared" si="250"/>
        <v>2.8421709430404007E-14</v>
      </c>
    </row>
    <row r="303" spans="2:44" ht="15" customHeight="1" x14ac:dyDescent="0.35">
      <c r="B303" s="228" t="s">
        <v>218</v>
      </c>
      <c r="C303" s="228"/>
      <c r="D303" s="228"/>
      <c r="E303" s="228"/>
      <c r="F303" s="228"/>
      <c r="G303" s="228"/>
      <c r="H303" s="228"/>
      <c r="I303" s="228"/>
      <c r="J303" s="228"/>
      <c r="K303" s="228"/>
      <c r="L303" s="228"/>
      <c r="M303" s="228"/>
      <c r="N303" s="228"/>
      <c r="O303" s="228"/>
      <c r="P303" s="228"/>
      <c r="Q303" s="228"/>
      <c r="R303" s="228"/>
      <c r="S303" s="228"/>
      <c r="T303" s="403">
        <f>+T149-SUM(T147:T148)</f>
        <v>0</v>
      </c>
      <c r="U303" s="403">
        <f>+U149-SUM(U147:U148)</f>
        <v>0</v>
      </c>
      <c r="V303" s="403">
        <f>+V149-SUM(V147:V148)</f>
        <v>0</v>
      </c>
      <c r="W303" s="403">
        <f>+W149-SUM(W147:W148)</f>
        <v>0</v>
      </c>
      <c r="X303" s="403">
        <f t="shared" ref="X303:Y303" si="251">+X149-SUM(X147:X148)</f>
        <v>0</v>
      </c>
      <c r="Y303" s="403">
        <f t="shared" si="251"/>
        <v>0</v>
      </c>
      <c r="Z303" s="403">
        <f t="shared" ref="Z303" si="252">+Z149-SUM(Z147:Z148)</f>
        <v>0</v>
      </c>
      <c r="AA303" s="318"/>
      <c r="AB303" s="403"/>
      <c r="AC303" s="403"/>
      <c r="AD303" s="403"/>
      <c r="AE303" s="403"/>
      <c r="AF303" s="403"/>
      <c r="AG303" s="403"/>
      <c r="AH303" s="403"/>
      <c r="AI303" s="403"/>
      <c r="AJ303" s="318"/>
      <c r="AK303" s="403">
        <f>+AK149-SUM(AK147:AK148)</f>
        <v>0</v>
      </c>
      <c r="AL303" s="403">
        <f t="shared" ref="AL303:AN303" si="253">+AL149-SUM(AL147:AL148)</f>
        <v>0</v>
      </c>
      <c r="AM303" s="403">
        <f t="shared" si="253"/>
        <v>0</v>
      </c>
      <c r="AN303" s="403">
        <f t="shared" si="253"/>
        <v>0</v>
      </c>
      <c r="AO303" s="403">
        <f t="shared" ref="AO303:AP303" si="254">+AO149-SUM(AO147:AO148)</f>
        <v>0</v>
      </c>
      <c r="AP303" s="403">
        <f t="shared" si="254"/>
        <v>0</v>
      </c>
      <c r="AQ303" s="403">
        <f t="shared" ref="AQ303:AR303" si="255">+AQ149-SUM(AQ147:AQ148)</f>
        <v>0</v>
      </c>
      <c r="AR303" s="403">
        <f t="shared" si="255"/>
        <v>0</v>
      </c>
    </row>
    <row r="304" spans="2:44" ht="15" customHeight="1" x14ac:dyDescent="0.35">
      <c r="B304" s="228" t="s">
        <v>56</v>
      </c>
      <c r="C304" s="228"/>
      <c r="D304" s="228"/>
      <c r="E304" s="228"/>
      <c r="F304" s="228"/>
      <c r="G304" s="228"/>
      <c r="H304" s="228"/>
      <c r="I304" s="228"/>
      <c r="J304" s="228"/>
      <c r="K304" s="228"/>
      <c r="L304" s="228"/>
      <c r="M304" s="228"/>
      <c r="N304" s="228"/>
      <c r="O304" s="228"/>
      <c r="P304" s="228"/>
      <c r="Q304" s="228"/>
      <c r="R304" s="228"/>
      <c r="S304" s="228"/>
      <c r="T304" s="403">
        <f>+T151-SUM(T152:T153)</f>
        <v>0</v>
      </c>
      <c r="U304" s="403">
        <f>+U151-SUM(U152:U153)</f>
        <v>0</v>
      </c>
      <c r="V304" s="403">
        <f>+V151-SUM(V152:V153)</f>
        <v>0</v>
      </c>
      <c r="W304" s="403">
        <f>+W151-SUM(W152:W153)</f>
        <v>0</v>
      </c>
      <c r="X304" s="403">
        <f t="shared" ref="X304:Y304" si="256">+X151-SUM(X152:X153)</f>
        <v>0</v>
      </c>
      <c r="Y304" s="403">
        <f t="shared" si="256"/>
        <v>0</v>
      </c>
      <c r="Z304" s="403">
        <f t="shared" ref="Z304" si="257">+Z151-SUM(Z152:Z153)</f>
        <v>0</v>
      </c>
      <c r="AA304" s="318"/>
      <c r="AB304" s="403"/>
      <c r="AC304" s="403"/>
      <c r="AD304" s="403"/>
      <c r="AE304" s="403"/>
      <c r="AF304" s="403"/>
      <c r="AG304" s="403"/>
      <c r="AH304" s="403"/>
      <c r="AI304" s="403"/>
      <c r="AJ304" s="318"/>
      <c r="AK304" s="403">
        <f>+AK151-SUM(AK152:AK153)</f>
        <v>0</v>
      </c>
      <c r="AL304" s="403">
        <f t="shared" ref="AL304:AN304" si="258">+AL151-SUM(AL152:AL153)</f>
        <v>0</v>
      </c>
      <c r="AM304" s="403">
        <f t="shared" si="258"/>
        <v>0</v>
      </c>
      <c r="AN304" s="403">
        <f t="shared" si="258"/>
        <v>0</v>
      </c>
      <c r="AO304" s="403">
        <f t="shared" ref="AO304:AP304" si="259">+AO151-SUM(AO152:AO153)</f>
        <v>0</v>
      </c>
      <c r="AP304" s="403">
        <f t="shared" si="259"/>
        <v>1.2789769243681803E-13</v>
      </c>
      <c r="AQ304" s="403">
        <f t="shared" ref="AQ304:AR304" si="260">+AQ151-SUM(AQ152:AQ153)</f>
        <v>0</v>
      </c>
      <c r="AR304" s="403">
        <f t="shared" si="260"/>
        <v>0</v>
      </c>
    </row>
    <row r="305" spans="2:44" ht="15" customHeight="1" x14ac:dyDescent="0.35">
      <c r="B305" s="228"/>
      <c r="C305" s="228"/>
      <c r="D305" s="228"/>
      <c r="E305" s="228"/>
      <c r="F305" s="228"/>
      <c r="G305" s="228"/>
      <c r="H305" s="228"/>
      <c r="I305" s="228"/>
      <c r="J305" s="228"/>
      <c r="K305" s="228"/>
      <c r="L305" s="228"/>
      <c r="M305" s="228"/>
      <c r="N305" s="228"/>
      <c r="O305" s="228"/>
      <c r="P305" s="228"/>
      <c r="Q305" s="228"/>
      <c r="R305" s="228"/>
      <c r="S305" s="228"/>
      <c r="T305" s="400"/>
      <c r="U305" s="400"/>
      <c r="V305" s="400"/>
      <c r="W305" s="400"/>
      <c r="X305" s="400"/>
      <c r="Y305" s="400"/>
      <c r="Z305" s="400"/>
      <c r="AA305" s="318"/>
      <c r="AB305" s="400"/>
      <c r="AC305" s="400"/>
      <c r="AD305" s="400"/>
      <c r="AE305" s="400"/>
      <c r="AF305" s="400"/>
      <c r="AG305" s="400"/>
      <c r="AH305" s="400"/>
      <c r="AI305" s="400"/>
      <c r="AJ305" s="318"/>
      <c r="AK305" s="400"/>
      <c r="AL305" s="400"/>
      <c r="AM305" s="400"/>
      <c r="AN305" s="400"/>
      <c r="AO305" s="400"/>
      <c r="AP305" s="400"/>
      <c r="AQ305" s="400"/>
      <c r="AR305" s="400"/>
    </row>
    <row r="306" spans="2:44" ht="15" customHeight="1" x14ac:dyDescent="0.35">
      <c r="B306" s="228" t="s">
        <v>219</v>
      </c>
      <c r="C306" s="228"/>
      <c r="D306" s="228"/>
      <c r="E306" s="228"/>
      <c r="F306" s="228"/>
      <c r="G306" s="228"/>
      <c r="H306" s="228"/>
      <c r="I306" s="228"/>
      <c r="J306" s="228"/>
      <c r="K306" s="228"/>
      <c r="L306" s="228"/>
      <c r="M306" s="228"/>
      <c r="N306" s="228"/>
      <c r="O306" s="228"/>
      <c r="P306" s="228"/>
      <c r="Q306" s="228"/>
      <c r="R306" s="228"/>
      <c r="S306" s="228"/>
      <c r="T306" s="403">
        <f>+T144-SUM(T145:T146)</f>
        <v>3.2059998034128512E-7</v>
      </c>
      <c r="U306" s="403">
        <f>+U144-SUM(U145:U146)</f>
        <v>-3.4459901598893339E-9</v>
      </c>
      <c r="V306" s="403">
        <f>+V144-SUM(V145:V146)</f>
        <v>0</v>
      </c>
      <c r="W306" s="403">
        <f>+W144-SUM(W145:W146)</f>
        <v>0</v>
      </c>
      <c r="X306" s="403">
        <f t="shared" ref="X306:Y306" si="261">+X144-SUM(X145:X146)</f>
        <v>0</v>
      </c>
      <c r="Y306" s="403">
        <f t="shared" si="261"/>
        <v>0</v>
      </c>
      <c r="Z306" s="403">
        <f t="shared" ref="Z306" si="262">+Z144-SUM(Z145:Z146)</f>
        <v>0</v>
      </c>
      <c r="AA306" s="318"/>
      <c r="AB306" s="403"/>
      <c r="AC306" s="403"/>
      <c r="AD306" s="403"/>
      <c r="AE306" s="403"/>
      <c r="AF306" s="403"/>
      <c r="AG306" s="403"/>
      <c r="AH306" s="403"/>
      <c r="AI306" s="403"/>
      <c r="AJ306" s="318"/>
      <c r="AK306" s="403">
        <f>+AK144-SUM(AK145:AK146)</f>
        <v>0</v>
      </c>
      <c r="AL306" s="403">
        <f t="shared" ref="AL306:AN306" si="263">+AL144-SUM(AL145:AL146)</f>
        <v>0</v>
      </c>
      <c r="AM306" s="403">
        <f t="shared" si="263"/>
        <v>0</v>
      </c>
      <c r="AN306" s="403">
        <f t="shared" si="263"/>
        <v>0</v>
      </c>
      <c r="AO306" s="403">
        <f t="shared" ref="AO306:AP306" si="264">+AO144-SUM(AO145:AO146)</f>
        <v>0</v>
      </c>
      <c r="AP306" s="403">
        <f t="shared" si="264"/>
        <v>0</v>
      </c>
      <c r="AQ306" s="403">
        <f t="shared" ref="AQ306:AR306" si="265">+AQ144-SUM(AQ145:AQ146)</f>
        <v>0</v>
      </c>
      <c r="AR306" s="403">
        <f t="shared" si="265"/>
        <v>0</v>
      </c>
    </row>
    <row r="307" spans="2:44" ht="15" customHeight="1" x14ac:dyDescent="0.35">
      <c r="B307" s="228" t="s">
        <v>215</v>
      </c>
      <c r="C307" s="228"/>
      <c r="D307" s="228"/>
      <c r="E307" s="228"/>
      <c r="F307" s="228"/>
      <c r="G307" s="228"/>
      <c r="H307" s="228"/>
      <c r="I307" s="228"/>
      <c r="J307" s="228"/>
      <c r="K307" s="228"/>
      <c r="L307" s="228"/>
      <c r="M307" s="228"/>
      <c r="N307" s="228"/>
      <c r="O307" s="228"/>
      <c r="P307" s="228"/>
      <c r="Q307" s="228"/>
      <c r="R307" s="228"/>
      <c r="S307" s="228"/>
      <c r="T307" s="403">
        <f>+T163-T165-T167</f>
        <v>0</v>
      </c>
      <c r="U307" s="403">
        <f>+U163-U165-U167</f>
        <v>0</v>
      </c>
      <c r="V307" s="403">
        <f>+V163-V165-V167</f>
        <v>0</v>
      </c>
      <c r="W307" s="403">
        <f>+W163-W165-W167</f>
        <v>0</v>
      </c>
      <c r="X307" s="403">
        <f t="shared" ref="X307:Y307" si="266">+X163-X165-X167</f>
        <v>0</v>
      </c>
      <c r="Y307" s="403">
        <f t="shared" si="266"/>
        <v>1.9000000000005457E-2</v>
      </c>
      <c r="Z307" s="403">
        <f t="shared" ref="Z307" si="267">+Z163-Z165-Z167</f>
        <v>1.9000000000005457E-2</v>
      </c>
      <c r="AA307" s="318"/>
      <c r="AB307" s="403"/>
      <c r="AC307" s="403"/>
      <c r="AD307" s="403"/>
      <c r="AE307" s="403"/>
      <c r="AF307" s="403"/>
      <c r="AG307" s="403"/>
      <c r="AH307" s="403"/>
      <c r="AI307" s="403"/>
      <c r="AJ307" s="318"/>
      <c r="AK307" s="403">
        <f>+AK163-AK165-AK167</f>
        <v>0</v>
      </c>
      <c r="AL307" s="403">
        <f t="shared" ref="AL307:AN307" si="268">+AL163-AL165-AL167</f>
        <v>0</v>
      </c>
      <c r="AM307" s="403">
        <f t="shared" si="268"/>
        <v>0</v>
      </c>
      <c r="AN307" s="403">
        <f t="shared" si="268"/>
        <v>0</v>
      </c>
      <c r="AO307" s="403">
        <f t="shared" ref="AO307:AP307" si="269">+AO163-AO165-AO167</f>
        <v>0</v>
      </c>
      <c r="AP307" s="403">
        <f t="shared" si="269"/>
        <v>0</v>
      </c>
      <c r="AQ307" s="403">
        <f t="shared" ref="AQ307:AR307" si="270">+AQ163-AQ165-AQ167</f>
        <v>0</v>
      </c>
      <c r="AR307" s="403">
        <f t="shared" si="270"/>
        <v>0</v>
      </c>
    </row>
    <row r="308" spans="2:44" ht="15" customHeight="1" x14ac:dyDescent="0.35">
      <c r="B308" s="228" t="s">
        <v>216</v>
      </c>
      <c r="C308" s="228"/>
      <c r="D308" s="228"/>
      <c r="E308" s="228"/>
      <c r="F308" s="228"/>
      <c r="G308" s="228"/>
      <c r="H308" s="228"/>
      <c r="I308" s="228"/>
      <c r="J308" s="228"/>
      <c r="K308" s="228"/>
      <c r="L308" s="228"/>
      <c r="M308" s="228"/>
      <c r="N308" s="228"/>
      <c r="O308" s="228"/>
      <c r="P308" s="228"/>
      <c r="Q308" s="228"/>
      <c r="R308" s="228"/>
      <c r="S308" s="228"/>
      <c r="T308" s="403">
        <f>+T175-T177-T179</f>
        <v>0</v>
      </c>
      <c r="U308" s="403">
        <f>+U175-U177-U179</f>
        <v>0</v>
      </c>
      <c r="V308" s="403">
        <f>+V175-V177-V179</f>
        <v>0</v>
      </c>
      <c r="W308" s="403">
        <f>+W175-W177-W179</f>
        <v>0</v>
      </c>
      <c r="X308" s="403">
        <f t="shared" ref="X308:Y308" si="271">+X175-X177-X179</f>
        <v>0</v>
      </c>
      <c r="Y308" s="403">
        <f t="shared" si="271"/>
        <v>0</v>
      </c>
      <c r="Z308" s="403">
        <f t="shared" ref="Z308" si="272">+Z175-Z177-Z179</f>
        <v>0</v>
      </c>
      <c r="AA308" s="318"/>
      <c r="AB308" s="403"/>
      <c r="AC308" s="403"/>
      <c r="AD308" s="403"/>
      <c r="AE308" s="403"/>
      <c r="AF308" s="403"/>
      <c r="AG308" s="403"/>
      <c r="AH308" s="403"/>
      <c r="AI308" s="403"/>
      <c r="AJ308" s="318"/>
      <c r="AK308" s="403">
        <f>+AK175-AK177-AK179</f>
        <v>0</v>
      </c>
      <c r="AL308" s="403">
        <f t="shared" ref="AL308:AN308" si="273">+AL175-AL177-AL179</f>
        <v>0</v>
      </c>
      <c r="AM308" s="403">
        <f t="shared" si="273"/>
        <v>0</v>
      </c>
      <c r="AN308" s="403">
        <f t="shared" si="273"/>
        <v>0</v>
      </c>
      <c r="AO308" s="403">
        <f t="shared" ref="AO308:AP308" si="274">+AO175-AO177-AO179</f>
        <v>0</v>
      </c>
      <c r="AP308" s="403">
        <f t="shared" si="274"/>
        <v>0</v>
      </c>
      <c r="AQ308" s="403">
        <f t="shared" ref="AQ308:AR308" si="275">+AQ175-AQ177-AQ179</f>
        <v>0</v>
      </c>
      <c r="AR308" s="403">
        <f t="shared" si="275"/>
        <v>0</v>
      </c>
    </row>
    <row r="309" spans="2:44" ht="15" customHeight="1" x14ac:dyDescent="0.35">
      <c r="B309" s="228"/>
      <c r="C309" s="228"/>
      <c r="D309" s="228"/>
      <c r="E309" s="228"/>
      <c r="F309" s="228"/>
      <c r="G309" s="228"/>
      <c r="H309" s="228"/>
      <c r="I309" s="228"/>
      <c r="J309" s="228"/>
      <c r="K309" s="228"/>
      <c r="L309" s="228"/>
      <c r="M309" s="228"/>
      <c r="N309" s="228"/>
      <c r="O309" s="228"/>
      <c r="P309" s="228"/>
      <c r="Q309" s="228"/>
      <c r="R309" s="228"/>
      <c r="S309" s="228"/>
      <c r="T309" s="400"/>
      <c r="U309" s="400"/>
      <c r="V309" s="400"/>
      <c r="W309" s="400"/>
      <c r="X309" s="400"/>
      <c r="Y309" s="400"/>
      <c r="Z309" s="400"/>
      <c r="AA309" s="318"/>
      <c r="AB309" s="400"/>
      <c r="AC309" s="400"/>
      <c r="AD309" s="400"/>
      <c r="AE309" s="400"/>
      <c r="AF309" s="400"/>
      <c r="AG309" s="400"/>
      <c r="AH309" s="400"/>
      <c r="AI309" s="400"/>
      <c r="AJ309" s="318"/>
      <c r="AK309" s="400"/>
      <c r="AL309" s="400"/>
      <c r="AM309" s="400"/>
      <c r="AN309" s="400"/>
      <c r="AO309" s="400"/>
      <c r="AP309" s="400"/>
      <c r="AQ309" s="400"/>
      <c r="AR309" s="400"/>
    </row>
    <row r="310" spans="2:44" ht="15" customHeight="1" x14ac:dyDescent="0.35">
      <c r="B310" s="229" t="s">
        <v>222</v>
      </c>
      <c r="C310" s="228"/>
      <c r="D310" s="228"/>
      <c r="E310" s="228"/>
      <c r="F310" s="228"/>
      <c r="G310" s="228"/>
      <c r="H310" s="228"/>
      <c r="I310" s="228"/>
      <c r="J310" s="228"/>
      <c r="K310" s="228"/>
      <c r="L310" s="228"/>
      <c r="M310" s="228"/>
      <c r="N310" s="228"/>
      <c r="O310" s="228"/>
      <c r="P310" s="228"/>
      <c r="Q310" s="228"/>
      <c r="R310" s="228"/>
      <c r="S310" s="228"/>
      <c r="T310" s="400"/>
      <c r="U310" s="400"/>
      <c r="V310" s="400"/>
      <c r="W310" s="400"/>
      <c r="X310" s="400"/>
      <c r="Y310" s="400"/>
      <c r="Z310" s="400"/>
      <c r="AA310" s="318"/>
      <c r="AB310" s="400"/>
      <c r="AC310" s="400"/>
      <c r="AD310" s="400"/>
      <c r="AE310" s="400"/>
      <c r="AF310" s="400"/>
      <c r="AG310" s="400"/>
      <c r="AH310" s="400"/>
      <c r="AI310" s="400"/>
      <c r="AJ310" s="318"/>
      <c r="AK310" s="400"/>
      <c r="AL310" s="400"/>
      <c r="AM310" s="400"/>
      <c r="AN310" s="400"/>
      <c r="AO310" s="400"/>
      <c r="AP310" s="400"/>
      <c r="AQ310" s="400"/>
      <c r="AR310" s="400"/>
    </row>
    <row r="311" spans="2:44" ht="15" customHeight="1" x14ac:dyDescent="0.35">
      <c r="B311" s="228" t="s">
        <v>219</v>
      </c>
      <c r="C311" s="228"/>
      <c r="D311" s="228"/>
      <c r="E311" s="228"/>
      <c r="F311" s="228"/>
      <c r="G311" s="228"/>
      <c r="H311" s="228"/>
      <c r="I311" s="228"/>
      <c r="J311" s="228"/>
      <c r="K311" s="228"/>
      <c r="L311" s="228"/>
      <c r="M311" s="228"/>
      <c r="N311" s="228"/>
      <c r="O311" s="228"/>
      <c r="P311" s="228"/>
      <c r="Q311" s="228"/>
      <c r="R311" s="228"/>
      <c r="S311" s="228"/>
      <c r="T311" s="403">
        <f>+T184-T185-T188</f>
        <v>2.189098880123197E-4</v>
      </c>
      <c r="U311" s="403">
        <f>+U184-U185-U188</f>
        <v>-0.17360189000078208</v>
      </c>
      <c r="V311" s="403">
        <f>+V184-V185-V188</f>
        <v>9.6633812063373625E-13</v>
      </c>
      <c r="W311" s="403">
        <f>+W184-W185-W188</f>
        <v>2.7284841053187847E-12</v>
      </c>
      <c r="X311" s="403">
        <f t="shared" ref="X311:Y311" si="276">+X184-X185-X188</f>
        <v>0</v>
      </c>
      <c r="Y311" s="403">
        <f t="shared" si="276"/>
        <v>0</v>
      </c>
      <c r="Z311" s="403">
        <f t="shared" ref="Z311" si="277">+Z184-Z185-Z188</f>
        <v>0</v>
      </c>
      <c r="AA311" s="318"/>
      <c r="AB311" s="403"/>
      <c r="AC311" s="403"/>
      <c r="AD311" s="403"/>
      <c r="AE311" s="403"/>
      <c r="AF311" s="403"/>
      <c r="AG311" s="403"/>
      <c r="AH311" s="403"/>
      <c r="AI311" s="403"/>
      <c r="AJ311" s="318"/>
      <c r="AK311" s="403">
        <f>+AK184-AK185-AK188</f>
        <v>0</v>
      </c>
      <c r="AL311" s="403">
        <f t="shared" ref="AL311:AN311" si="278">+AL184-AL185-AL188</f>
        <v>0</v>
      </c>
      <c r="AM311" s="403">
        <f t="shared" si="278"/>
        <v>9.0949470177292824E-13</v>
      </c>
      <c r="AN311" s="403">
        <f t="shared" si="278"/>
        <v>-2.3874235921539366E-12</v>
      </c>
      <c r="AO311" s="403">
        <f t="shared" ref="AO311:AP311" si="279">+AO184-AO185-AO188</f>
        <v>-1.3926637620897964E-12</v>
      </c>
      <c r="AP311" s="403">
        <f t="shared" si="279"/>
        <v>2.0179413695586845E-12</v>
      </c>
      <c r="AQ311" s="403">
        <f t="shared" ref="AQ311:AR311" si="280">+AQ184-AQ185-AQ188</f>
        <v>0</v>
      </c>
      <c r="AR311" s="403">
        <f t="shared" si="280"/>
        <v>-2.2737367544323206E-13</v>
      </c>
    </row>
    <row r="312" spans="2:44" ht="15" customHeight="1" x14ac:dyDescent="0.35">
      <c r="B312" s="228" t="s">
        <v>223</v>
      </c>
      <c r="C312" s="228"/>
      <c r="D312" s="228"/>
      <c r="E312" s="228"/>
      <c r="F312" s="228"/>
      <c r="G312" s="228"/>
      <c r="H312" s="228"/>
      <c r="I312" s="228"/>
      <c r="J312" s="228"/>
      <c r="K312" s="228"/>
      <c r="L312" s="228"/>
      <c r="M312" s="228"/>
      <c r="N312" s="228"/>
      <c r="O312" s="228"/>
      <c r="P312" s="228"/>
      <c r="Q312" s="228"/>
      <c r="R312" s="228"/>
      <c r="S312" s="228"/>
      <c r="T312" s="403">
        <f>+T191-T189-T190</f>
        <v>6.2608569999980546E-2</v>
      </c>
      <c r="U312" s="403">
        <f>+U191-U189-U190</f>
        <v>0</v>
      </c>
      <c r="V312" s="403">
        <f>+V191-V189-V190</f>
        <v>0</v>
      </c>
      <c r="W312" s="403">
        <f>+W191-W189-W190</f>
        <v>0</v>
      </c>
      <c r="X312" s="403">
        <f t="shared" ref="X312:Y312" si="281">+X191-X189-X190</f>
        <v>0</v>
      </c>
      <c r="Y312" s="403">
        <f t="shared" si="281"/>
        <v>0</v>
      </c>
      <c r="Z312" s="403">
        <f t="shared" ref="Z312" si="282">+Z191-Z189-Z190</f>
        <v>-1.5631940186722204E-13</v>
      </c>
      <c r="AA312" s="318"/>
      <c r="AB312" s="403"/>
      <c r="AC312" s="403"/>
      <c r="AD312" s="403"/>
      <c r="AE312" s="403"/>
      <c r="AF312" s="403"/>
      <c r="AG312" s="403"/>
      <c r="AH312" s="403"/>
      <c r="AI312" s="403"/>
      <c r="AJ312" s="318"/>
      <c r="AK312" s="403">
        <f>+AK191-AK189-AK190</f>
        <v>0</v>
      </c>
      <c r="AL312" s="403">
        <f t="shared" ref="AL312:AN312" si="283">+AL191-AL189-AL190</f>
        <v>0</v>
      </c>
      <c r="AM312" s="403">
        <f t="shared" si="283"/>
        <v>0</v>
      </c>
      <c r="AN312" s="403">
        <f t="shared" si="283"/>
        <v>1.7053025658242404E-13</v>
      </c>
      <c r="AO312" s="403">
        <f t="shared" ref="AO312:AP312" si="284">+AO191-AO189-AO190</f>
        <v>0</v>
      </c>
      <c r="AP312" s="403">
        <f t="shared" si="284"/>
        <v>0</v>
      </c>
      <c r="AQ312" s="403">
        <f t="shared" ref="AQ312:AR312" si="285">+AQ191-AQ189-AQ190</f>
        <v>5.6843418860808015E-14</v>
      </c>
      <c r="AR312" s="403">
        <f t="shared" si="285"/>
        <v>-2.1316282072803006E-13</v>
      </c>
    </row>
    <row r="313" spans="2:44" ht="15" customHeight="1" x14ac:dyDescent="0.35">
      <c r="B313" s="228" t="s">
        <v>51</v>
      </c>
      <c r="C313" s="228"/>
      <c r="D313" s="228"/>
      <c r="E313" s="228"/>
      <c r="F313" s="228"/>
      <c r="G313" s="228"/>
      <c r="H313" s="228"/>
      <c r="I313" s="228"/>
      <c r="J313" s="228"/>
      <c r="K313" s="228"/>
      <c r="L313" s="228"/>
      <c r="M313" s="228"/>
      <c r="N313" s="228"/>
      <c r="O313" s="228"/>
      <c r="P313" s="228"/>
      <c r="Q313" s="228"/>
      <c r="R313" s="228"/>
      <c r="S313" s="228"/>
      <c r="T313" s="403">
        <f>+T184-T191-T193</f>
        <v>6.2608570000406871E-2</v>
      </c>
      <c r="U313" s="403">
        <f>+U184-U191-U193</f>
        <v>0</v>
      </c>
      <c r="V313" s="403">
        <f>+V184-V191-V193</f>
        <v>0</v>
      </c>
      <c r="W313" s="403">
        <f>+W184-W191-W193</f>
        <v>0</v>
      </c>
      <c r="X313" s="403">
        <f t="shared" ref="X313:Y313" si="286">+X184-X191-X193</f>
        <v>-9.998984751291573E-9</v>
      </c>
      <c r="Y313" s="403">
        <f t="shared" si="286"/>
        <v>0</v>
      </c>
      <c r="Z313" s="501">
        <f t="shared" ref="Z313" si="287">+Z184-Z191-Z193</f>
        <v>-185.02947853728074</v>
      </c>
      <c r="AA313" s="318"/>
      <c r="AB313" s="403"/>
      <c r="AC313" s="403"/>
      <c r="AD313" s="403"/>
      <c r="AE313" s="403"/>
      <c r="AF313" s="403"/>
      <c r="AG313" s="403"/>
      <c r="AH313" s="403"/>
      <c r="AI313" s="403"/>
      <c r="AJ313" s="318"/>
      <c r="AK313" s="403">
        <f>+AK184-AK191-AK193</f>
        <v>1.1368683772161603E-12</v>
      </c>
      <c r="AL313" s="403">
        <f t="shared" ref="AL313:AN313" si="288">+AL184-AL191-AL193</f>
        <v>5.1159076974727213E-12</v>
      </c>
      <c r="AM313" s="403">
        <f t="shared" si="288"/>
        <v>2.9995248951308895E-8</v>
      </c>
      <c r="AN313" s="403">
        <f t="shared" si="288"/>
        <v>-3.00026385957608E-8</v>
      </c>
      <c r="AO313" s="403">
        <f>+AO184-AO191-AO193+AO192</f>
        <v>1.7053025658242404E-12</v>
      </c>
      <c r="AP313" s="403">
        <f>+AP184-AP191-AP193+AP192</f>
        <v>9.9999999962108177E-4</v>
      </c>
      <c r="AQ313" s="403">
        <f>+AQ184-AQ191-AQ193+AQ192</f>
        <v>-1.0000000009853238E-3</v>
      </c>
      <c r="AR313" s="403">
        <f>+AR184-AR191-AR193+AR192</f>
        <v>-5.9685589803848416E-13</v>
      </c>
    </row>
    <row r="314" spans="2:44" ht="15" customHeight="1" x14ac:dyDescent="0.35">
      <c r="B314" s="228" t="s">
        <v>52</v>
      </c>
      <c r="C314" s="228"/>
      <c r="D314" s="228"/>
      <c r="E314" s="228"/>
      <c r="F314" s="228"/>
      <c r="G314" s="228"/>
      <c r="H314" s="228"/>
      <c r="I314" s="228"/>
      <c r="J314" s="228"/>
      <c r="K314" s="228"/>
      <c r="L314" s="228"/>
      <c r="M314" s="228"/>
      <c r="N314" s="228"/>
      <c r="O314" s="228"/>
      <c r="P314" s="228"/>
      <c r="Q314" s="228"/>
      <c r="R314" s="228"/>
      <c r="S314" s="228"/>
      <c r="T314" s="403">
        <f>+T193-T198-T199</f>
        <v>0</v>
      </c>
      <c r="U314" s="403">
        <f>+U193-U198-U199</f>
        <v>0</v>
      </c>
      <c r="V314" s="403">
        <f>+V193-V198-V199</f>
        <v>0</v>
      </c>
      <c r="W314" s="403">
        <f>+W193-W198-W199</f>
        <v>0</v>
      </c>
      <c r="X314" s="403">
        <f t="shared" ref="X314:Y314" si="289">+X193-X198-X199</f>
        <v>0</v>
      </c>
      <c r="Y314" s="403">
        <f t="shared" si="289"/>
        <v>0</v>
      </c>
      <c r="Z314" s="403">
        <f t="shared" ref="Z314" si="290">+Z193-Z198-Z199</f>
        <v>0</v>
      </c>
      <c r="AA314" s="318"/>
      <c r="AB314" s="403"/>
      <c r="AC314" s="403"/>
      <c r="AD314" s="403"/>
      <c r="AE314" s="403"/>
      <c r="AF314" s="403"/>
      <c r="AG314" s="403"/>
      <c r="AH314" s="403"/>
      <c r="AI314" s="403"/>
      <c r="AJ314" s="318"/>
      <c r="AK314" s="403">
        <f>+AK193-AK198-AK199</f>
        <v>0</v>
      </c>
      <c r="AL314" s="403">
        <f t="shared" ref="AL314:AN314" si="291">+AL193-AL198-AL199</f>
        <v>-2.0463630789890885E-12</v>
      </c>
      <c r="AM314" s="403">
        <f t="shared" si="291"/>
        <v>0</v>
      </c>
      <c r="AN314" s="403">
        <f t="shared" si="291"/>
        <v>5.0022208597511053E-12</v>
      </c>
      <c r="AO314" s="403">
        <f t="shared" ref="AO314:AP314" si="292">+AO193-AO198-AO199</f>
        <v>0</v>
      </c>
      <c r="AP314" s="403">
        <f t="shared" si="292"/>
        <v>0</v>
      </c>
      <c r="AQ314" s="403">
        <f t="shared" ref="AQ314:AR314" si="293">+AQ193-AQ198-AQ199</f>
        <v>0</v>
      </c>
      <c r="AR314" s="403">
        <f t="shared" si="293"/>
        <v>1.4779288903810084E-12</v>
      </c>
    </row>
    <row r="315" spans="2:44" ht="15" customHeight="1" x14ac:dyDescent="0.35">
      <c r="B315" s="228" t="s">
        <v>193</v>
      </c>
      <c r="C315" s="228"/>
      <c r="D315" s="228"/>
      <c r="E315" s="228"/>
      <c r="F315" s="228"/>
      <c r="G315" s="228"/>
      <c r="H315" s="228"/>
      <c r="I315" s="228"/>
      <c r="J315" s="228"/>
      <c r="K315" s="228"/>
      <c r="L315" s="228"/>
      <c r="M315" s="228"/>
      <c r="N315" s="228"/>
      <c r="O315" s="228"/>
      <c r="P315" s="228"/>
      <c r="Q315" s="228"/>
      <c r="R315" s="228"/>
      <c r="S315" s="228"/>
      <c r="T315" s="400"/>
      <c r="U315" s="400"/>
      <c r="V315" s="400"/>
      <c r="W315" s="400"/>
      <c r="X315" s="400"/>
      <c r="Y315" s="400"/>
      <c r="Z315" s="400"/>
      <c r="AA315" s="318"/>
      <c r="AB315" s="400"/>
      <c r="AC315" s="400"/>
      <c r="AD315" s="400"/>
      <c r="AE315" s="400"/>
      <c r="AF315" s="400"/>
      <c r="AG315" s="400"/>
      <c r="AH315" s="400"/>
      <c r="AI315" s="400"/>
      <c r="AJ315" s="318"/>
      <c r="AK315" s="400"/>
      <c r="AL315" s="400"/>
      <c r="AM315" s="400"/>
      <c r="AN315" s="400"/>
      <c r="AO315" s="400"/>
      <c r="AP315" s="400"/>
      <c r="AQ315" s="400"/>
      <c r="AR315" s="400"/>
    </row>
    <row r="316" spans="2:44" ht="15" customHeight="1" x14ac:dyDescent="0.35">
      <c r="B316" s="228"/>
      <c r="C316" s="228"/>
      <c r="D316" s="228"/>
      <c r="E316" s="228"/>
      <c r="F316" s="228"/>
      <c r="G316" s="228"/>
      <c r="H316" s="228"/>
      <c r="I316" s="228"/>
      <c r="J316" s="228"/>
      <c r="K316" s="228"/>
      <c r="L316" s="228"/>
      <c r="M316" s="228"/>
      <c r="N316" s="228"/>
      <c r="O316" s="228"/>
      <c r="P316" s="228"/>
      <c r="Q316" s="228"/>
      <c r="R316" s="228"/>
      <c r="S316" s="228"/>
      <c r="T316" s="400"/>
      <c r="U316" s="400"/>
      <c r="V316" s="400"/>
      <c r="W316" s="400"/>
      <c r="X316" s="400"/>
      <c r="Y316" s="400"/>
      <c r="Z316" s="400"/>
      <c r="AA316" s="318"/>
      <c r="AB316" s="400"/>
      <c r="AC316" s="400"/>
      <c r="AD316" s="400"/>
      <c r="AE316" s="400"/>
      <c r="AF316" s="400"/>
      <c r="AG316" s="400"/>
      <c r="AH316" s="400"/>
      <c r="AI316" s="400"/>
      <c r="AJ316" s="318"/>
      <c r="AK316" s="400"/>
      <c r="AL316" s="400"/>
      <c r="AM316" s="400"/>
      <c r="AN316" s="400"/>
      <c r="AO316" s="400"/>
      <c r="AP316" s="400"/>
      <c r="AQ316" s="400"/>
      <c r="AR316" s="400"/>
    </row>
    <row r="317" spans="2:44" ht="15" customHeight="1" x14ac:dyDescent="0.35">
      <c r="B317" s="229" t="s">
        <v>224</v>
      </c>
      <c r="C317" s="228"/>
      <c r="D317" s="228"/>
      <c r="E317" s="228"/>
      <c r="F317" s="228"/>
      <c r="G317" s="228"/>
      <c r="H317" s="228"/>
      <c r="I317" s="228"/>
      <c r="J317" s="228"/>
      <c r="K317" s="228"/>
      <c r="L317" s="228"/>
      <c r="M317" s="228"/>
      <c r="N317" s="228"/>
      <c r="O317" s="228"/>
      <c r="P317" s="228"/>
      <c r="Q317" s="228"/>
      <c r="R317" s="228"/>
      <c r="S317" s="228"/>
      <c r="T317" s="400"/>
      <c r="U317" s="400"/>
      <c r="V317" s="400"/>
      <c r="W317" s="400"/>
      <c r="X317" s="400"/>
      <c r="Y317" s="400"/>
      <c r="Z317" s="400"/>
      <c r="AA317" s="318"/>
      <c r="AB317" s="400"/>
      <c r="AC317" s="400"/>
      <c r="AD317" s="400"/>
      <c r="AE317" s="400"/>
      <c r="AF317" s="400"/>
      <c r="AG317" s="400"/>
      <c r="AH317" s="400"/>
      <c r="AI317" s="400"/>
      <c r="AJ317" s="318"/>
      <c r="AK317" s="400"/>
      <c r="AL317" s="400"/>
      <c r="AM317" s="400"/>
      <c r="AN317" s="400"/>
      <c r="AO317" s="400"/>
      <c r="AP317" s="400"/>
      <c r="AQ317" s="400"/>
      <c r="AR317" s="400"/>
    </row>
    <row r="318" spans="2:44" ht="15" customHeight="1" x14ac:dyDescent="0.35">
      <c r="B318" s="228" t="s">
        <v>219</v>
      </c>
      <c r="C318" s="228"/>
      <c r="D318" s="228"/>
      <c r="E318" s="228"/>
      <c r="F318" s="228"/>
      <c r="G318" s="228"/>
      <c r="H318" s="228"/>
      <c r="I318" s="228"/>
      <c r="J318" s="228"/>
      <c r="K318" s="228"/>
      <c r="L318" s="228"/>
      <c r="M318" s="228"/>
      <c r="N318" s="228"/>
      <c r="O318" s="228"/>
      <c r="P318" s="228"/>
      <c r="Q318" s="228"/>
      <c r="R318" s="228"/>
      <c r="S318" s="228"/>
      <c r="T318" s="403">
        <f>+T202-SUM(T203:T204)</f>
        <v>2.3672972361055145E-5</v>
      </c>
      <c r="U318" s="403">
        <f>+U202-SUM(U203:U204)</f>
        <v>0</v>
      </c>
      <c r="V318" s="403">
        <f>+V202-SUM(V203:V204)</f>
        <v>-0.2077065052828857</v>
      </c>
      <c r="W318" s="403">
        <f>+W202-SUM(W203:W204)</f>
        <v>0</v>
      </c>
      <c r="X318" s="403">
        <f t="shared" ref="X318:Y318" si="294">+X202-SUM(X203:X204)</f>
        <v>-6.0254023992456496E-12</v>
      </c>
      <c r="Y318" s="403">
        <f t="shared" si="294"/>
        <v>4.8885340220294893E-12</v>
      </c>
      <c r="Z318" s="403">
        <f t="shared" ref="Z318" si="295">+Z202-SUM(Z203:Z204)</f>
        <v>1.7088268577936105E-9</v>
      </c>
      <c r="AA318" s="318"/>
      <c r="AB318" s="403"/>
      <c r="AC318" s="403"/>
      <c r="AD318" s="403"/>
      <c r="AE318" s="403"/>
      <c r="AF318" s="403"/>
      <c r="AG318" s="403"/>
      <c r="AH318" s="403"/>
      <c r="AI318" s="403"/>
      <c r="AJ318" s="318"/>
      <c r="AK318" s="403">
        <f>+AK202-SUM(AK203:AK204)</f>
        <v>-1.7919603578775423E-9</v>
      </c>
      <c r="AL318" s="403">
        <f t="shared" ref="AL318:AN318" si="296">+AL202-SUM(AL203:AL204)</f>
        <v>1.7903687421494396E-9</v>
      </c>
      <c r="AM318" s="403">
        <f t="shared" si="296"/>
        <v>1.8758328224066645E-12</v>
      </c>
      <c r="AN318" s="403">
        <f t="shared" si="296"/>
        <v>4.6895820560166612E-12</v>
      </c>
      <c r="AO318" s="403">
        <f t="shared" ref="AO318:AP318" si="297">+AO202-SUM(AO203:AO204)</f>
        <v>1.8579839888843708E-9</v>
      </c>
      <c r="AP318" s="403">
        <f t="shared" si="297"/>
        <v>-5.4997144616208971E-9</v>
      </c>
      <c r="AQ318" s="403">
        <f t="shared" ref="AQ318:AR318" si="298">+AQ202-SUM(AQ203:AQ204)</f>
        <v>1.8842456483980641E-9</v>
      </c>
      <c r="AR318" s="403">
        <f t="shared" si="298"/>
        <v>3.4662832604226423E-9</v>
      </c>
    </row>
    <row r="319" spans="2:44" ht="15" customHeight="1" x14ac:dyDescent="0.35">
      <c r="B319" s="228" t="s">
        <v>223</v>
      </c>
      <c r="C319" s="228"/>
      <c r="D319" s="228"/>
      <c r="E319" s="228"/>
      <c r="F319" s="228"/>
      <c r="G319" s="228"/>
      <c r="H319" s="228"/>
      <c r="I319" s="228"/>
      <c r="J319" s="228"/>
      <c r="K319" s="228"/>
      <c r="L319" s="228"/>
      <c r="M319" s="228"/>
      <c r="N319" s="228"/>
      <c r="O319" s="228"/>
      <c r="P319" s="228"/>
      <c r="Q319" s="228"/>
      <c r="R319" s="228"/>
      <c r="S319" s="228"/>
      <c r="T319" s="403">
        <f>+T205+T206-T207</f>
        <v>0</v>
      </c>
      <c r="U319" s="403">
        <f>+U205+U206-U207</f>
        <v>0</v>
      </c>
      <c r="V319" s="403">
        <f>+V205+V206-V207</f>
        <v>0</v>
      </c>
      <c r="W319" s="403">
        <f>+W205+W206-W207</f>
        <v>0</v>
      </c>
      <c r="X319" s="403">
        <f t="shared" ref="X319:Y319" si="299">+X205+X206-X207</f>
        <v>0</v>
      </c>
      <c r="Y319" s="403">
        <f t="shared" si="299"/>
        <v>0</v>
      </c>
      <c r="Z319" s="403">
        <f t="shared" ref="Z319" si="300">+Z205+Z206-Z207</f>
        <v>0</v>
      </c>
      <c r="AA319" s="318"/>
      <c r="AB319" s="403"/>
      <c r="AC319" s="403"/>
      <c r="AD319" s="403"/>
      <c r="AE319" s="403"/>
      <c r="AF319" s="403"/>
      <c r="AG319" s="403"/>
      <c r="AH319" s="403"/>
      <c r="AI319" s="403"/>
      <c r="AJ319" s="318"/>
      <c r="AK319" s="403">
        <f>+AK205+AK206-AK207</f>
        <v>0</v>
      </c>
      <c r="AL319" s="403">
        <f t="shared" ref="AL319:AN319" si="301">+AL205+AL206-AL207</f>
        <v>0</v>
      </c>
      <c r="AM319" s="403">
        <f t="shared" si="301"/>
        <v>0</v>
      </c>
      <c r="AN319" s="403">
        <f t="shared" si="301"/>
        <v>0</v>
      </c>
      <c r="AO319" s="403">
        <f t="shared" ref="AO319:AP319" si="302">+AO205+AO206-AO207</f>
        <v>0</v>
      </c>
      <c r="AP319" s="403">
        <f t="shared" si="302"/>
        <v>0</v>
      </c>
      <c r="AQ319" s="403">
        <f t="shared" ref="AQ319:AR319" si="303">+AQ205+AQ206-AQ207</f>
        <v>0</v>
      </c>
      <c r="AR319" s="403">
        <f t="shared" si="303"/>
        <v>0</v>
      </c>
    </row>
    <row r="320" spans="2:44" ht="15" customHeight="1" x14ac:dyDescent="0.35">
      <c r="B320" s="228" t="s">
        <v>51</v>
      </c>
      <c r="C320" s="228"/>
      <c r="D320" s="228"/>
      <c r="E320" s="228"/>
      <c r="F320" s="228"/>
      <c r="G320" s="228"/>
      <c r="H320" s="228"/>
      <c r="I320" s="228"/>
      <c r="J320" s="228"/>
      <c r="K320" s="228"/>
      <c r="L320" s="228"/>
      <c r="M320" s="228"/>
      <c r="N320" s="228"/>
      <c r="O320" s="228"/>
      <c r="P320" s="228"/>
      <c r="Q320" s="228"/>
      <c r="R320" s="228"/>
      <c r="S320" s="228"/>
      <c r="T320" s="403">
        <f>+T202-T205-T206+T208-T209</f>
        <v>0</v>
      </c>
      <c r="U320" s="403">
        <f>+U202-U205-U206+U208-U209</f>
        <v>0</v>
      </c>
      <c r="V320" s="403">
        <f>+V202-V205-V206+V208-V209</f>
        <v>0.24969288449636906</v>
      </c>
      <c r="W320" s="403">
        <f>+W202-W205-W206+W208-W209</f>
        <v>0</v>
      </c>
      <c r="X320" s="403">
        <f>+T202-T205-T206+T208-T209</f>
        <v>0</v>
      </c>
      <c r="Y320" s="403">
        <f>+U202-U205-U206+U208-U209</f>
        <v>0</v>
      </c>
      <c r="Z320" s="403">
        <f>+V202-V205-V206+V208-V209</f>
        <v>0.24969288449636906</v>
      </c>
      <c r="AA320" s="318"/>
      <c r="AB320" s="403"/>
      <c r="AC320" s="403"/>
      <c r="AD320" s="403"/>
      <c r="AE320" s="403"/>
      <c r="AF320" s="403"/>
      <c r="AG320" s="403"/>
      <c r="AH320" s="403"/>
      <c r="AI320" s="403"/>
      <c r="AJ320" s="318"/>
      <c r="AK320" s="403">
        <f>+AK202-AK205-AK206+AK208-AK209</f>
        <v>-1.7921593098435551E-9</v>
      </c>
      <c r="AL320" s="403">
        <f t="shared" ref="AL320:AM320" si="304">+AL202-AL205-AL206+AL208-AL209</f>
        <v>1.7907382243720349E-9</v>
      </c>
      <c r="AM320" s="403">
        <f t="shared" si="304"/>
        <v>1.4779288903810084E-12</v>
      </c>
      <c r="AN320" s="403">
        <f>+AN202-AN205-AN206+AN208-AN209</f>
        <v>5.0022208597511053E-12</v>
      </c>
      <c r="AO320" s="501">
        <f>+AO202-AO205-AO206+AO208-AO209</f>
        <v>-75.857971342179155</v>
      </c>
      <c r="AP320" s="501">
        <f>+AP202-AP205-AP206+AP208-AP209</f>
        <v>75.857971338534242</v>
      </c>
      <c r="AQ320" s="403">
        <f>+AQ202-AQ205-AQ206+AQ208-AQ209</f>
        <v>1.8858941075450275E-9</v>
      </c>
      <c r="AR320" s="403">
        <f>+AR202-AR205-AR206+AR208-AR209</f>
        <v>3.4655442959774518E-9</v>
      </c>
    </row>
    <row r="321" spans="2:44" ht="15" customHeight="1" x14ac:dyDescent="0.35">
      <c r="B321" s="228" t="s">
        <v>52</v>
      </c>
      <c r="C321" s="228"/>
      <c r="D321" s="228"/>
      <c r="E321" s="228"/>
      <c r="F321" s="228"/>
      <c r="G321" s="228"/>
      <c r="H321" s="228"/>
      <c r="I321" s="228"/>
      <c r="J321" s="228"/>
      <c r="K321" s="228"/>
      <c r="L321" s="228"/>
      <c r="M321" s="228"/>
      <c r="N321" s="228"/>
      <c r="O321" s="228"/>
      <c r="P321" s="228"/>
      <c r="Q321" s="228"/>
      <c r="R321" s="228"/>
      <c r="S321" s="228"/>
      <c r="T321" s="403">
        <f>+T209-SUM(T210:T211)</f>
        <v>0</v>
      </c>
      <c r="U321" s="403">
        <f>+U209-SUM(U210:U211)</f>
        <v>0</v>
      </c>
      <c r="V321" s="403">
        <f>+V209-SUM(V210:V211)</f>
        <v>0</v>
      </c>
      <c r="W321" s="403">
        <f>+W209-SUM(W210:W211)</f>
        <v>0</v>
      </c>
      <c r="X321" s="403">
        <f t="shared" ref="X321:Y321" si="305">+X209-SUM(X210:X211)</f>
        <v>0</v>
      </c>
      <c r="Y321" s="403">
        <f t="shared" si="305"/>
        <v>0</v>
      </c>
      <c r="Z321" s="403">
        <f t="shared" ref="Z321" si="306">+Z209-SUM(Z210:Z211)</f>
        <v>0</v>
      </c>
      <c r="AA321" s="318"/>
      <c r="AB321" s="403"/>
      <c r="AC321" s="403"/>
      <c r="AD321" s="403"/>
      <c r="AE321" s="403"/>
      <c r="AF321" s="403"/>
      <c r="AG321" s="403"/>
      <c r="AH321" s="403"/>
      <c r="AI321" s="403"/>
      <c r="AJ321" s="318"/>
      <c r="AK321" s="403">
        <f>+AK209-SUM(AK210:AK211)</f>
        <v>0</v>
      </c>
      <c r="AL321" s="403">
        <f t="shared" ref="AL321:AN321" si="307">+AL209-SUM(AL210:AL211)</f>
        <v>0</v>
      </c>
      <c r="AM321" s="403">
        <f t="shared" si="307"/>
        <v>0</v>
      </c>
      <c r="AN321" s="403">
        <f t="shared" si="307"/>
        <v>0</v>
      </c>
      <c r="AO321" s="403">
        <f t="shared" ref="AO321:AP321" si="308">+AO209-SUM(AO210:AO211)</f>
        <v>2.9558577807620168E-12</v>
      </c>
      <c r="AP321" s="403">
        <f t="shared" si="308"/>
        <v>-2.9842794901924208E-12</v>
      </c>
      <c r="AQ321" s="403">
        <f t="shared" ref="AQ321:AR321" si="309">+AQ209-SUM(AQ210:AQ211)</f>
        <v>0</v>
      </c>
      <c r="AR321" s="403">
        <f t="shared" si="309"/>
        <v>0</v>
      </c>
    </row>
    <row r="322" spans="2:44" ht="15" customHeight="1" x14ac:dyDescent="0.35">
      <c r="B322" s="228" t="s">
        <v>193</v>
      </c>
      <c r="C322" s="228"/>
      <c r="D322" s="228"/>
      <c r="E322" s="228"/>
      <c r="F322" s="228"/>
      <c r="G322" s="228"/>
      <c r="H322" s="228"/>
      <c r="I322" s="228"/>
      <c r="J322" s="228"/>
      <c r="K322" s="228"/>
      <c r="L322" s="228"/>
      <c r="M322" s="228"/>
      <c r="N322" s="228"/>
      <c r="O322" s="228"/>
      <c r="P322" s="228"/>
      <c r="Q322" s="228"/>
      <c r="R322" s="228"/>
      <c r="S322" s="228"/>
      <c r="T322" s="403">
        <f>+T209-T212-T213</f>
        <v>0</v>
      </c>
      <c r="U322" s="403">
        <f>+U209-U212-U213</f>
        <v>0</v>
      </c>
      <c r="V322" s="403">
        <f>+V209-V212-V213</f>
        <v>0</v>
      </c>
      <c r="W322" s="403">
        <f>+W209-W212-W213</f>
        <v>0.41640599574486714</v>
      </c>
      <c r="X322" s="403">
        <f t="shared" ref="X322:Y322" si="310">+X209-X212-X213</f>
        <v>0</v>
      </c>
      <c r="Y322" s="403">
        <f t="shared" si="310"/>
        <v>-5.6843418860808015E-12</v>
      </c>
      <c r="Z322" s="403">
        <f t="shared" ref="Z322" si="311">+Z209-Z212-Z213</f>
        <v>0</v>
      </c>
      <c r="AA322" s="318"/>
      <c r="AB322" s="403"/>
      <c r="AC322" s="403"/>
      <c r="AD322" s="403"/>
      <c r="AE322" s="403"/>
      <c r="AF322" s="403"/>
      <c r="AG322" s="403"/>
      <c r="AH322" s="403"/>
      <c r="AI322" s="403"/>
      <c r="AJ322" s="318"/>
      <c r="AK322" s="403">
        <f>+AK209-AK212-AK213</f>
        <v>4.0358827391173691E-12</v>
      </c>
      <c r="AL322" s="403">
        <f t="shared" ref="AL322" si="312">+AL209-AL212-AL213</f>
        <v>2.4158453015843406E-12</v>
      </c>
      <c r="AM322" s="403">
        <f t="shared" ref="AM322:AR322" si="313">+AM209-AM212-AM213</f>
        <v>1.1084466677857563E-12</v>
      </c>
      <c r="AN322" s="403">
        <f t="shared" si="313"/>
        <v>-1.3230305739853065E-11</v>
      </c>
      <c r="AO322" s="403">
        <f t="shared" si="313"/>
        <v>0</v>
      </c>
      <c r="AP322" s="403">
        <f t="shared" si="313"/>
        <v>0</v>
      </c>
      <c r="AQ322" s="403">
        <f t="shared" si="313"/>
        <v>0</v>
      </c>
      <c r="AR322" s="403">
        <f t="shared" si="313"/>
        <v>1.7053025658242404E-13</v>
      </c>
    </row>
    <row r="323" spans="2:44" ht="15" customHeight="1" x14ac:dyDescent="0.35">
      <c r="B323" s="228"/>
      <c r="C323" s="228"/>
      <c r="D323" s="228"/>
      <c r="E323" s="228"/>
      <c r="F323" s="228"/>
      <c r="G323" s="228"/>
      <c r="H323" s="228"/>
      <c r="I323" s="228"/>
      <c r="J323" s="228"/>
      <c r="K323" s="228"/>
      <c r="L323" s="228"/>
      <c r="M323" s="228"/>
      <c r="N323" s="228"/>
      <c r="O323" s="228"/>
      <c r="P323" s="228"/>
      <c r="Q323" s="228"/>
      <c r="R323" s="228"/>
      <c r="S323" s="228"/>
      <c r="T323" s="400"/>
      <c r="U323" s="400"/>
      <c r="V323" s="400"/>
      <c r="W323" s="400"/>
      <c r="X323" s="400"/>
      <c r="Y323" s="400"/>
      <c r="Z323" s="400"/>
      <c r="AA323" s="318"/>
      <c r="AB323" s="400"/>
      <c r="AC323" s="400"/>
      <c r="AD323" s="400"/>
      <c r="AE323" s="400"/>
      <c r="AF323" s="400"/>
      <c r="AG323" s="400"/>
      <c r="AH323" s="400"/>
      <c r="AI323" s="400"/>
      <c r="AJ323" s="318"/>
      <c r="AK323" s="400"/>
      <c r="AL323" s="400"/>
      <c r="AM323" s="400"/>
      <c r="AN323" s="400"/>
      <c r="AO323" s="400"/>
      <c r="AP323" s="400"/>
      <c r="AQ323" s="400"/>
      <c r="AR323" s="400"/>
    </row>
    <row r="324" spans="2:44" ht="15" customHeight="1" x14ac:dyDescent="0.35">
      <c r="B324" s="229" t="s">
        <v>225</v>
      </c>
      <c r="C324" s="228"/>
      <c r="D324" s="228"/>
      <c r="E324" s="228"/>
      <c r="F324" s="228"/>
      <c r="G324" s="228"/>
      <c r="H324" s="228"/>
      <c r="I324" s="228"/>
      <c r="J324" s="228"/>
      <c r="K324" s="228"/>
      <c r="L324" s="228"/>
      <c r="M324" s="228"/>
      <c r="N324" s="228"/>
      <c r="O324" s="228"/>
      <c r="P324" s="228"/>
      <c r="Q324" s="228"/>
      <c r="R324" s="228"/>
      <c r="S324" s="228"/>
      <c r="T324" s="400"/>
      <c r="U324" s="400"/>
      <c r="V324" s="400"/>
      <c r="W324" s="400"/>
      <c r="X324" s="400"/>
      <c r="Y324" s="400"/>
      <c r="Z324" s="400"/>
      <c r="AA324" s="318"/>
      <c r="AB324" s="400"/>
      <c r="AC324" s="400"/>
      <c r="AD324" s="400"/>
      <c r="AE324" s="400"/>
      <c r="AF324" s="400"/>
      <c r="AG324" s="400"/>
      <c r="AH324" s="400"/>
      <c r="AI324" s="400"/>
      <c r="AJ324" s="318"/>
      <c r="AK324" s="400"/>
      <c r="AL324" s="400"/>
      <c r="AM324" s="400"/>
      <c r="AN324" s="400"/>
      <c r="AO324" s="400"/>
      <c r="AP324" s="400"/>
      <c r="AQ324" s="400"/>
      <c r="AR324" s="400"/>
    </row>
    <row r="325" spans="2:44" ht="15" customHeight="1" x14ac:dyDescent="0.35">
      <c r="B325" s="228" t="s">
        <v>226</v>
      </c>
      <c r="C325" s="228"/>
      <c r="D325" s="228"/>
      <c r="E325" s="228"/>
      <c r="F325" s="228"/>
      <c r="G325" s="228"/>
      <c r="H325" s="228"/>
      <c r="I325" s="228"/>
      <c r="J325" s="228"/>
      <c r="K325" s="228"/>
      <c r="L325" s="228"/>
      <c r="M325" s="228"/>
      <c r="N325" s="228"/>
      <c r="O325" s="228"/>
      <c r="P325" s="228"/>
      <c r="Q325" s="228"/>
      <c r="R325" s="228"/>
      <c r="S325" s="228"/>
      <c r="T325" s="403">
        <f>+T185-T186-T187</f>
        <v>0</v>
      </c>
      <c r="U325" s="403">
        <f>+U185-U186-U187</f>
        <v>0</v>
      </c>
      <c r="V325" s="403">
        <f>+V185-V186-V187</f>
        <v>0</v>
      </c>
      <c r="W325" s="403">
        <f>+W185-W186-W187</f>
        <v>0</v>
      </c>
      <c r="X325" s="403">
        <f t="shared" ref="X325:Y325" si="314">+X185-X186-X187</f>
        <v>0</v>
      </c>
      <c r="Y325" s="403">
        <f t="shared" si="314"/>
        <v>0</v>
      </c>
      <c r="Z325" s="403">
        <f t="shared" ref="Z325" si="315">+Z185-Z186-Z187</f>
        <v>0</v>
      </c>
      <c r="AA325" s="318"/>
      <c r="AB325" s="403"/>
      <c r="AC325" s="403"/>
      <c r="AD325" s="403"/>
      <c r="AE325" s="403"/>
      <c r="AF325" s="403"/>
      <c r="AG325" s="403"/>
      <c r="AH325" s="403"/>
      <c r="AI325" s="403"/>
      <c r="AJ325" s="318"/>
      <c r="AK325" s="403">
        <f>+AK185-AK186-AK187</f>
        <v>1</v>
      </c>
      <c r="AL325" s="403">
        <f t="shared" ref="AL325:AN325" si="316">+AL185-AL186-AL187</f>
        <v>-1</v>
      </c>
      <c r="AM325" s="403">
        <f t="shared" si="316"/>
        <v>0</v>
      </c>
      <c r="AN325" s="403">
        <f t="shared" si="316"/>
        <v>0</v>
      </c>
      <c r="AO325" s="403">
        <f t="shared" ref="AO325:AP325" si="317">+AO185-AO186-AO187</f>
        <v>0</v>
      </c>
      <c r="AP325" s="403">
        <f t="shared" si="317"/>
        <v>0</v>
      </c>
      <c r="AQ325" s="403">
        <f t="shared" ref="AQ325:AR325" si="318">+AQ185-AQ186-AQ187</f>
        <v>-3.4106051316484809E-13</v>
      </c>
      <c r="AR325" s="403">
        <f t="shared" si="318"/>
        <v>0</v>
      </c>
    </row>
    <row r="326" spans="2:44" ht="15" customHeight="1" x14ac:dyDescent="0.35">
      <c r="B326" s="228" t="s">
        <v>52</v>
      </c>
      <c r="C326" s="228"/>
      <c r="D326" s="228"/>
      <c r="E326" s="228"/>
      <c r="F326" s="228"/>
      <c r="G326" s="228"/>
      <c r="H326" s="228"/>
      <c r="I326" s="228"/>
      <c r="J326" s="228"/>
      <c r="K326" s="228"/>
      <c r="L326" s="228"/>
      <c r="M326" s="228"/>
      <c r="N326" s="228"/>
      <c r="O326" s="228"/>
      <c r="P326" s="228"/>
      <c r="Q326" s="228"/>
      <c r="R326" s="228"/>
      <c r="S326" s="228"/>
      <c r="T326" s="403">
        <f>+T194-T195-T196</f>
        <v>0</v>
      </c>
      <c r="U326" s="403">
        <f>+U194-U195-U196</f>
        <v>0</v>
      </c>
      <c r="V326" s="403">
        <f>+V194-V195-V196</f>
        <v>-1.1368683772161603E-12</v>
      </c>
      <c r="W326" s="403">
        <f>+W194-W195-W196</f>
        <v>9.0949470177292824E-13</v>
      </c>
      <c r="X326" s="403">
        <f t="shared" ref="X326:Y326" si="319">+X194-X195-X196</f>
        <v>2.0463630789890885E-12</v>
      </c>
      <c r="Y326" s="403">
        <f t="shared" si="319"/>
        <v>-1.8189894035458565E-12</v>
      </c>
      <c r="Z326" s="501">
        <f t="shared" ref="Z326" si="320">+Z194-Z195-Z196</f>
        <v>185.02947853728074</v>
      </c>
      <c r="AA326" s="318"/>
      <c r="AB326" s="403"/>
      <c r="AC326" s="403"/>
      <c r="AD326" s="403"/>
      <c r="AE326" s="403"/>
      <c r="AF326" s="403"/>
      <c r="AG326" s="403"/>
      <c r="AH326" s="403"/>
      <c r="AI326" s="403"/>
      <c r="AJ326" s="318"/>
      <c r="AK326" s="403">
        <f>+AK194-AK195-AK196</f>
        <v>0</v>
      </c>
      <c r="AL326" s="403">
        <f>+AL194-AL195-AL196</f>
        <v>1.1368683772161603E-12</v>
      </c>
      <c r="AM326" s="403">
        <f t="shared" ref="AM326:AN326" si="321">+AM194-AM195-AM196</f>
        <v>-1.0231815394945443E-12</v>
      </c>
      <c r="AN326" s="403">
        <f t="shared" si="321"/>
        <v>-1.9326762412674725E-12</v>
      </c>
      <c r="AO326" s="403">
        <f>+AO194-AO195-AO196</f>
        <v>0</v>
      </c>
      <c r="AP326" s="403">
        <f>+AP194-AP195-AP196</f>
        <v>0</v>
      </c>
      <c r="AQ326" s="501">
        <f>+AQ194-AQ195-AQ196</f>
        <v>152.25736971757374</v>
      </c>
      <c r="AR326" s="501">
        <f>+AR194-AR195-AR196</f>
        <v>32.772108819706887</v>
      </c>
    </row>
    <row r="327" spans="2:44" ht="15" customHeight="1" x14ac:dyDescent="0.35">
      <c r="B327" s="228"/>
      <c r="C327" s="228"/>
      <c r="D327" s="228"/>
      <c r="E327" s="228"/>
      <c r="F327" s="228"/>
      <c r="G327" s="228"/>
      <c r="H327" s="228"/>
      <c r="I327" s="228"/>
      <c r="J327" s="228"/>
      <c r="K327" s="228"/>
      <c r="L327" s="228"/>
      <c r="M327" s="228"/>
      <c r="N327" s="228"/>
      <c r="O327" s="228"/>
      <c r="P327" s="228"/>
      <c r="Q327" s="228"/>
      <c r="R327" s="228"/>
      <c r="S327" s="228"/>
      <c r="T327" s="400"/>
      <c r="U327" s="400"/>
      <c r="V327" s="400"/>
      <c r="W327" s="400"/>
      <c r="X327" s="400"/>
      <c r="Y327" s="400"/>
      <c r="Z327" s="400"/>
      <c r="AA327" s="318"/>
      <c r="AB327" s="400"/>
      <c r="AC327" s="400"/>
      <c r="AD327" s="400"/>
      <c r="AE327" s="400"/>
      <c r="AF327" s="400"/>
      <c r="AG327" s="400"/>
      <c r="AH327" s="400"/>
      <c r="AI327" s="400"/>
      <c r="AJ327" s="318"/>
      <c r="AK327" s="400"/>
      <c r="AL327" s="400"/>
      <c r="AM327" s="400"/>
      <c r="AN327" s="400"/>
      <c r="AO327" s="400"/>
      <c r="AP327" s="400"/>
      <c r="AQ327" s="400"/>
      <c r="AR327" s="400"/>
    </row>
    <row r="328" spans="2:44" ht="15" customHeight="1" x14ac:dyDescent="0.35">
      <c r="B328" s="229" t="s">
        <v>227</v>
      </c>
      <c r="C328" s="228"/>
      <c r="D328" s="228"/>
      <c r="E328" s="228"/>
      <c r="F328" s="228"/>
      <c r="G328" s="228"/>
      <c r="H328" s="228"/>
      <c r="I328" s="228"/>
      <c r="J328" s="228"/>
      <c r="K328" s="228"/>
      <c r="L328" s="228"/>
      <c r="M328" s="228"/>
      <c r="N328" s="228"/>
      <c r="O328" s="228"/>
      <c r="P328" s="228"/>
      <c r="Q328" s="228"/>
      <c r="R328" s="228"/>
      <c r="S328" s="228"/>
      <c r="T328" s="400"/>
      <c r="U328" s="400"/>
      <c r="V328" s="400"/>
      <c r="W328" s="400"/>
      <c r="X328" s="400"/>
      <c r="Y328" s="400"/>
      <c r="Z328" s="400"/>
      <c r="AA328" s="318"/>
      <c r="AB328" s="400"/>
      <c r="AC328" s="400"/>
      <c r="AD328" s="400"/>
      <c r="AE328" s="400"/>
      <c r="AF328" s="400"/>
      <c r="AG328" s="400"/>
      <c r="AH328" s="400"/>
      <c r="AI328" s="400"/>
      <c r="AJ328" s="318"/>
      <c r="AK328" s="400"/>
      <c r="AL328" s="400"/>
      <c r="AM328" s="400"/>
      <c r="AN328" s="400"/>
      <c r="AO328" s="400"/>
      <c r="AP328" s="400"/>
      <c r="AQ328" s="400"/>
      <c r="AR328" s="400"/>
    </row>
    <row r="329" spans="2:44" ht="15" customHeight="1" x14ac:dyDescent="0.35">
      <c r="B329" s="228" t="s">
        <v>220</v>
      </c>
      <c r="C329" s="228"/>
      <c r="D329" s="228"/>
      <c r="E329" s="228"/>
      <c r="F329" s="228"/>
      <c r="G329" s="228"/>
      <c r="H329" s="228"/>
      <c r="I329" s="228"/>
      <c r="J329" s="228"/>
      <c r="K329" s="228"/>
      <c r="L329" s="228"/>
      <c r="M329" s="228"/>
      <c r="N329" s="228"/>
      <c r="O329" s="228"/>
      <c r="P329" s="228"/>
      <c r="Q329" s="228"/>
      <c r="R329" s="228"/>
      <c r="S329" s="228"/>
      <c r="T329" s="403">
        <f t="shared" ref="T329:Y329" si="322">+T220-T221-T222</f>
        <v>0</v>
      </c>
      <c r="U329" s="403">
        <f t="shared" si="322"/>
        <v>0</v>
      </c>
      <c r="V329" s="403">
        <f t="shared" si="322"/>
        <v>0</v>
      </c>
      <c r="W329" s="403">
        <f t="shared" si="322"/>
        <v>0</v>
      </c>
      <c r="X329" s="403">
        <f t="shared" si="322"/>
        <v>0</v>
      </c>
      <c r="Y329" s="403">
        <f t="shared" si="322"/>
        <v>0</v>
      </c>
      <c r="Z329" s="403">
        <f t="shared" ref="Z329" si="323">+Z220-Z221-Z222</f>
        <v>0</v>
      </c>
      <c r="AA329" s="318"/>
      <c r="AB329" s="403"/>
      <c r="AC329" s="403"/>
      <c r="AD329" s="403"/>
      <c r="AE329" s="403"/>
      <c r="AF329" s="403"/>
      <c r="AG329" s="403"/>
      <c r="AH329" s="403"/>
      <c r="AI329" s="403"/>
      <c r="AJ329" s="318"/>
      <c r="AK329" s="403">
        <f>+AK220-AK221-AK222</f>
        <v>0</v>
      </c>
      <c r="AL329" s="403">
        <f t="shared" ref="AL329:AN329" si="324">+AL220-AL221-AL222</f>
        <v>0</v>
      </c>
      <c r="AM329" s="403">
        <f t="shared" si="324"/>
        <v>0</v>
      </c>
      <c r="AN329" s="403">
        <f t="shared" si="324"/>
        <v>0</v>
      </c>
      <c r="AO329" s="403">
        <f t="shared" ref="AO329:AP329" si="325">+AO220-AO221-AO222</f>
        <v>0</v>
      </c>
      <c r="AP329" s="403">
        <f t="shared" si="325"/>
        <v>0</v>
      </c>
      <c r="AQ329" s="403">
        <f t="shared" ref="AQ329:AR329" si="326">+AQ220-AQ221-AQ222</f>
        <v>0</v>
      </c>
      <c r="AR329" s="403">
        <f t="shared" si="326"/>
        <v>0</v>
      </c>
    </row>
    <row r="330" spans="2:44" ht="15" customHeight="1" x14ac:dyDescent="0.35">
      <c r="B330" s="228" t="s">
        <v>215</v>
      </c>
      <c r="C330" s="228"/>
      <c r="D330" s="228"/>
      <c r="E330" s="228"/>
      <c r="F330" s="228"/>
      <c r="G330" s="228"/>
      <c r="H330" s="228"/>
      <c r="I330" s="228"/>
      <c r="J330" s="228"/>
      <c r="K330" s="228"/>
      <c r="L330" s="228"/>
      <c r="M330" s="228"/>
      <c r="N330" s="228"/>
      <c r="O330" s="228"/>
      <c r="P330" s="228"/>
      <c r="Q330" s="228"/>
      <c r="R330" s="228"/>
      <c r="S330" s="228"/>
      <c r="T330" s="403">
        <f>+T227-T229-T231</f>
        <v>0</v>
      </c>
      <c r="U330" s="403">
        <f>+U227-U229-U231</f>
        <v>0</v>
      </c>
      <c r="V330" s="403">
        <f>+V227-V229-V231</f>
        <v>0</v>
      </c>
      <c r="W330" s="403">
        <f>+W227-W229-W231</f>
        <v>0</v>
      </c>
      <c r="X330" s="403">
        <f t="shared" ref="X330:Y330" si="327">+X227-X229-X231</f>
        <v>0</v>
      </c>
      <c r="Y330" s="403">
        <f t="shared" si="327"/>
        <v>0</v>
      </c>
      <c r="Z330" s="403">
        <f t="shared" ref="Z330" si="328">+Z227-Z229-Z231</f>
        <v>0</v>
      </c>
      <c r="AA330" s="318"/>
      <c r="AB330" s="403"/>
      <c r="AC330" s="403"/>
      <c r="AD330" s="403"/>
      <c r="AE330" s="403"/>
      <c r="AF330" s="403"/>
      <c r="AG330" s="403"/>
      <c r="AH330" s="403"/>
      <c r="AI330" s="403"/>
      <c r="AJ330" s="318"/>
      <c r="AK330" s="403">
        <f>+AK227-AK229-AK231</f>
        <v>0</v>
      </c>
      <c r="AL330" s="403">
        <f t="shared" ref="AL330:AN330" si="329">+AL227-AL229-AL231</f>
        <v>0</v>
      </c>
      <c r="AM330" s="403">
        <f t="shared" si="329"/>
        <v>0</v>
      </c>
      <c r="AN330" s="403">
        <f t="shared" si="329"/>
        <v>0</v>
      </c>
      <c r="AO330" s="403">
        <f t="shared" ref="AO330:AP330" si="330">+AO227-AO229-AO231</f>
        <v>0</v>
      </c>
      <c r="AP330" s="403">
        <f t="shared" si="330"/>
        <v>0</v>
      </c>
      <c r="AQ330" s="403">
        <f t="shared" ref="AQ330:AR330" si="331">+AQ227-AQ229-AQ231</f>
        <v>0</v>
      </c>
      <c r="AR330" s="403">
        <f t="shared" si="331"/>
        <v>0</v>
      </c>
    </row>
    <row r="331" spans="2:44" ht="15" customHeight="1" x14ac:dyDescent="0.35">
      <c r="B331" s="228" t="s">
        <v>216</v>
      </c>
      <c r="C331" s="228"/>
      <c r="D331" s="228"/>
      <c r="E331" s="228"/>
      <c r="F331" s="228"/>
      <c r="G331" s="228"/>
      <c r="H331" s="228"/>
      <c r="I331" s="228"/>
      <c r="J331" s="228"/>
      <c r="K331" s="228"/>
      <c r="L331" s="228"/>
      <c r="M331" s="228"/>
      <c r="N331" s="228"/>
      <c r="O331" s="228"/>
      <c r="P331" s="228"/>
      <c r="Q331" s="228"/>
      <c r="R331" s="228"/>
      <c r="S331" s="228"/>
      <c r="T331" s="403">
        <f>+T242-T244-T246-T248</f>
        <v>0</v>
      </c>
      <c r="U331" s="403">
        <f>+U242-U244-U246-U248</f>
        <v>0</v>
      </c>
      <c r="V331" s="403">
        <f>+V242-V244-V246-V248</f>
        <v>-8.5664808999354136E-2</v>
      </c>
      <c r="W331" s="403">
        <f>+W242-W244-W246-W248</f>
        <v>-21.829535779997968</v>
      </c>
      <c r="X331" s="403">
        <f t="shared" ref="X331:Y331" si="332">+X242-X244-X246-X248</f>
        <v>-0.26750868499402713</v>
      </c>
      <c r="Y331" s="403">
        <f t="shared" si="332"/>
        <v>0</v>
      </c>
      <c r="Z331" s="403">
        <f t="shared" ref="Z331" si="333">+Z242-Z244-Z246-Z248</f>
        <v>0</v>
      </c>
      <c r="AA331" s="318"/>
      <c r="AB331" s="403"/>
      <c r="AC331" s="403"/>
      <c r="AD331" s="403"/>
      <c r="AE331" s="403"/>
      <c r="AF331" s="403"/>
      <c r="AG331" s="403"/>
      <c r="AH331" s="403"/>
      <c r="AI331" s="403"/>
      <c r="AJ331" s="318"/>
      <c r="AK331" s="403">
        <f>+AK242-AK244-AK246-AK248</f>
        <v>0</v>
      </c>
      <c r="AL331" s="403">
        <f t="shared" ref="AL331:AN331" si="334">+AL242-AL244-AL246-AL248</f>
        <v>0</v>
      </c>
      <c r="AM331" s="403">
        <f t="shared" si="334"/>
        <v>0</v>
      </c>
      <c r="AN331" s="403">
        <f t="shared" si="334"/>
        <v>0</v>
      </c>
      <c r="AO331" s="403">
        <f t="shared" ref="AO331:AP331" si="335">+AO242-AO244-AO246-AO248</f>
        <v>0</v>
      </c>
      <c r="AP331" s="403">
        <f t="shared" si="335"/>
        <v>0</v>
      </c>
      <c r="AQ331" s="403">
        <f t="shared" ref="AQ331:AR331" si="336">+AQ242-AQ244-AQ246-AQ248</f>
        <v>0</v>
      </c>
      <c r="AR331" s="403">
        <f t="shared" si="336"/>
        <v>0</v>
      </c>
    </row>
    <row r="332" spans="2:44" ht="15" customHeight="1" x14ac:dyDescent="0.35">
      <c r="B332" s="228"/>
      <c r="C332" s="228"/>
      <c r="D332" s="228"/>
      <c r="E332" s="228"/>
      <c r="F332" s="228"/>
      <c r="G332" s="228"/>
      <c r="H332" s="228"/>
      <c r="I332" s="228"/>
      <c r="J332" s="228"/>
      <c r="K332" s="228"/>
      <c r="L332" s="228"/>
      <c r="M332" s="228"/>
      <c r="N332" s="228"/>
      <c r="O332" s="228"/>
      <c r="P332" s="228"/>
      <c r="Q332" s="228"/>
      <c r="R332" s="228"/>
      <c r="S332" s="228"/>
      <c r="T332" s="400"/>
      <c r="U332" s="400"/>
      <c r="V332" s="400"/>
      <c r="W332" s="400"/>
      <c r="X332" s="400"/>
      <c r="Y332" s="400"/>
      <c r="Z332" s="400"/>
      <c r="AA332" s="318"/>
      <c r="AB332" s="400"/>
      <c r="AC332" s="400"/>
      <c r="AD332" s="400"/>
      <c r="AE332" s="400"/>
      <c r="AF332" s="400"/>
      <c r="AG332" s="400"/>
      <c r="AH332" s="400"/>
      <c r="AI332" s="400"/>
      <c r="AJ332" s="318"/>
      <c r="AK332" s="400"/>
      <c r="AL332" s="400"/>
      <c r="AM332" s="400"/>
      <c r="AN332" s="400"/>
      <c r="AO332" s="400"/>
      <c r="AP332" s="400"/>
      <c r="AQ332" s="400"/>
      <c r="AR332" s="400"/>
    </row>
    <row r="333" spans="2:44" ht="15" customHeight="1" x14ac:dyDescent="0.35">
      <c r="B333" s="229" t="s">
        <v>228</v>
      </c>
      <c r="C333" s="228"/>
      <c r="D333" s="228"/>
      <c r="E333" s="228"/>
      <c r="F333" s="228"/>
      <c r="G333" s="228"/>
      <c r="H333" s="228"/>
      <c r="I333" s="228"/>
      <c r="J333" s="228"/>
      <c r="K333" s="228"/>
      <c r="L333" s="228"/>
      <c r="M333" s="228"/>
      <c r="N333" s="228"/>
      <c r="O333" s="228"/>
      <c r="P333" s="228"/>
      <c r="Q333" s="228"/>
      <c r="R333" s="228"/>
      <c r="S333" s="228"/>
      <c r="T333" s="400"/>
      <c r="U333" s="400"/>
      <c r="V333" s="400"/>
      <c r="W333" s="400"/>
      <c r="X333" s="400"/>
      <c r="Y333" s="400"/>
      <c r="Z333" s="400"/>
      <c r="AA333" s="318"/>
      <c r="AB333" s="400"/>
      <c r="AC333" s="400"/>
      <c r="AD333" s="400"/>
      <c r="AE333" s="400"/>
      <c r="AF333" s="400"/>
      <c r="AG333" s="400"/>
      <c r="AH333" s="400"/>
      <c r="AI333" s="400"/>
      <c r="AJ333" s="318"/>
      <c r="AK333" s="400"/>
      <c r="AL333" s="400"/>
      <c r="AM333" s="400"/>
      <c r="AN333" s="400"/>
      <c r="AO333" s="400"/>
      <c r="AP333" s="400"/>
      <c r="AQ333" s="400"/>
      <c r="AR333" s="400"/>
    </row>
    <row r="334" spans="2:44" ht="15" customHeight="1" x14ac:dyDescent="0.35">
      <c r="B334" s="228" t="s">
        <v>46</v>
      </c>
      <c r="C334" s="228"/>
      <c r="D334" s="228"/>
      <c r="E334" s="228"/>
      <c r="F334" s="228"/>
      <c r="G334" s="228"/>
      <c r="H334" s="228"/>
      <c r="I334" s="228"/>
      <c r="J334" s="228"/>
      <c r="K334" s="228"/>
      <c r="L334" s="228"/>
      <c r="M334" s="228"/>
      <c r="N334" s="228"/>
      <c r="O334" s="228"/>
      <c r="P334" s="228"/>
      <c r="Q334" s="228"/>
      <c r="R334" s="228"/>
      <c r="S334" s="228"/>
      <c r="T334" s="403">
        <f>+T254-SUM(T255:T257)</f>
        <v>0</v>
      </c>
      <c r="U334" s="403">
        <f>+U254-SUM(U255:U257)</f>
        <v>0</v>
      </c>
      <c r="V334" s="403">
        <f>+V254-SUM(V255:V257)</f>
        <v>0</v>
      </c>
      <c r="W334" s="403">
        <f>+W254-SUM(W255:W257)</f>
        <v>0</v>
      </c>
      <c r="X334" s="403">
        <f t="shared" ref="X334:Y334" si="337">+X254-SUM(X255:X257)</f>
        <v>0</v>
      </c>
      <c r="Y334" s="403">
        <f t="shared" si="337"/>
        <v>0</v>
      </c>
      <c r="Z334" s="403">
        <f t="shared" ref="Z334" si="338">+Z254-SUM(Z255:Z257)</f>
        <v>0</v>
      </c>
      <c r="AA334" s="318"/>
      <c r="AB334" s="403"/>
      <c r="AC334" s="403"/>
      <c r="AD334" s="403"/>
      <c r="AE334" s="403"/>
      <c r="AF334" s="403"/>
      <c r="AG334" s="403"/>
      <c r="AH334" s="403"/>
      <c r="AI334" s="403"/>
      <c r="AJ334" s="318"/>
      <c r="AK334" s="403">
        <f>+AK254-SUM(AK255:AK257)</f>
        <v>0.30946755000007897</v>
      </c>
      <c r="AL334" s="403">
        <f t="shared" ref="AL334:AN334" si="339">+AL254-SUM(AL255:AL257)</f>
        <v>-0.30946755000002213</v>
      </c>
      <c r="AM334" s="403">
        <f t="shared" si="339"/>
        <v>0</v>
      </c>
      <c r="AN334" s="403">
        <f t="shared" si="339"/>
        <v>0</v>
      </c>
      <c r="AO334" s="403">
        <f t="shared" ref="AO334:AP334" si="340">+AO254-SUM(AO255:AO257)</f>
        <v>0</v>
      </c>
      <c r="AP334" s="403">
        <f t="shared" si="340"/>
        <v>0</v>
      </c>
      <c r="AQ334" s="403">
        <f t="shared" ref="AQ334:AR334" si="341">+AQ254-SUM(AQ255:AQ257)</f>
        <v>0</v>
      </c>
      <c r="AR334" s="403">
        <f t="shared" si="341"/>
        <v>0</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A821-06A3-4B13-84B1-1ED099B99D9C}">
  <sheetPr>
    <tabColor rgb="FF3E8077"/>
  </sheetPr>
  <dimension ref="A1:AR420"/>
  <sheetViews>
    <sheetView showGridLines="0" zoomScale="80" zoomScaleNormal="80" workbookViewId="0">
      <pane xSplit="11" ySplit="3" topLeftCell="L151" activePane="bottomRight" state="frozen"/>
      <selection pane="topRight" activeCell="B2" sqref="B2"/>
      <selection pane="bottomLeft" activeCell="B2" sqref="B2"/>
      <selection pane="bottomRight" activeCell="AE185" sqref="AE185"/>
    </sheetView>
  </sheetViews>
  <sheetFormatPr defaultColWidth="8.54296875" defaultRowHeight="15" customHeight="1" outlineLevelRow="1" x14ac:dyDescent="0.35"/>
  <cols>
    <col min="1" max="1" width="5.54296875" customWidth="1"/>
    <col min="2" max="2" width="53.453125" bestFit="1" customWidth="1"/>
    <col min="3" max="11" width="9.1796875" hidden="1" customWidth="1"/>
    <col min="12" max="26" width="9.1796875" style="231" customWidth="1"/>
    <col min="27" max="27" width="9.1796875" style="231"/>
    <col min="28" max="35" width="9.1796875" style="231" customWidth="1"/>
    <col min="36" max="36" width="9.1796875" style="231"/>
    <col min="37" max="45" width="9.1796875" style="231" customWidth="1"/>
    <col min="46" max="16384" width="8.54296875" style="231"/>
  </cols>
  <sheetData>
    <row r="1" spans="2:44" ht="5.15" customHeight="1" x14ac:dyDescent="0.35"/>
    <row r="2" spans="2:44" ht="30" customHeight="1" x14ac:dyDescent="0.35">
      <c r="B2" s="168" t="s">
        <v>229</v>
      </c>
      <c r="C2" s="168"/>
      <c r="D2" s="168"/>
      <c r="E2" s="168"/>
      <c r="F2" s="168"/>
      <c r="G2" s="168"/>
      <c r="H2" s="168"/>
      <c r="I2" s="168"/>
      <c r="J2" s="168"/>
      <c r="K2" s="168"/>
      <c r="L2" s="232"/>
      <c r="M2" s="232"/>
      <c r="N2" s="232"/>
      <c r="O2" s="232"/>
      <c r="P2" s="232"/>
      <c r="Q2" s="232"/>
      <c r="R2" s="232"/>
      <c r="S2" s="232"/>
      <c r="T2" s="232"/>
      <c r="U2" s="232"/>
      <c r="V2" s="233"/>
      <c r="X2" s="234"/>
      <c r="AB2" s="233"/>
      <c r="AC2" s="233"/>
      <c r="AD2" s="234"/>
      <c r="AE2" s="234"/>
      <c r="AK2" s="233"/>
      <c r="AL2" s="233"/>
      <c r="AM2" s="234"/>
      <c r="AN2" s="234"/>
    </row>
    <row r="3" spans="2:44" ht="15" customHeight="1" x14ac:dyDescent="0.35">
      <c r="B3" s="167" t="s">
        <v>230</v>
      </c>
      <c r="C3" s="167"/>
      <c r="D3" s="167"/>
      <c r="E3" s="167"/>
      <c r="F3" s="167"/>
      <c r="G3" s="167"/>
      <c r="H3" s="167"/>
      <c r="I3" s="167"/>
      <c r="J3" s="167"/>
      <c r="K3" s="167"/>
      <c r="L3" s="236">
        <v>2010</v>
      </c>
      <c r="M3" s="236">
        <v>2011</v>
      </c>
      <c r="N3" s="236">
        <v>2012</v>
      </c>
      <c r="O3" s="236">
        <v>2013</v>
      </c>
      <c r="P3" s="236">
        <v>2014</v>
      </c>
      <c r="Q3" s="236">
        <v>2015</v>
      </c>
      <c r="R3" s="236">
        <v>2016</v>
      </c>
      <c r="S3" s="236">
        <v>2017</v>
      </c>
      <c r="T3" s="236">
        <v>2018</v>
      </c>
      <c r="U3" s="236">
        <v>2019</v>
      </c>
      <c r="V3" s="236">
        <v>2020</v>
      </c>
      <c r="W3" s="236">
        <v>2021</v>
      </c>
      <c r="X3" s="239">
        <v>2022</v>
      </c>
      <c r="Y3" s="237">
        <v>2023</v>
      </c>
      <c r="Z3" s="238">
        <v>2024</v>
      </c>
      <c r="AB3" s="239" t="s">
        <v>3</v>
      </c>
      <c r="AC3" s="239" t="s">
        <v>4</v>
      </c>
      <c r="AD3" s="239" t="s">
        <v>5</v>
      </c>
      <c r="AE3" s="239">
        <v>2023</v>
      </c>
      <c r="AF3" s="240" t="s">
        <v>6</v>
      </c>
      <c r="AG3" s="240" t="s">
        <v>7</v>
      </c>
      <c r="AH3" s="240" t="s">
        <v>8</v>
      </c>
      <c r="AI3" s="240">
        <v>2024</v>
      </c>
      <c r="AK3" s="239" t="s">
        <v>3</v>
      </c>
      <c r="AL3" s="239" t="s">
        <v>20</v>
      </c>
      <c r="AM3" s="239" t="s">
        <v>21</v>
      </c>
      <c r="AN3" s="239" t="s">
        <v>22</v>
      </c>
      <c r="AO3" s="240" t="s">
        <v>6</v>
      </c>
      <c r="AP3" s="240" t="s">
        <v>23</v>
      </c>
      <c r="AQ3" s="240" t="s">
        <v>24</v>
      </c>
      <c r="AR3" s="240" t="s">
        <v>25</v>
      </c>
    </row>
    <row r="4" spans="2:44" ht="15" customHeight="1" x14ac:dyDescent="0.35">
      <c r="B4" s="6" t="s">
        <v>26</v>
      </c>
      <c r="C4" s="6"/>
      <c r="D4" s="6"/>
      <c r="E4" s="6"/>
      <c r="F4" s="6"/>
      <c r="G4" s="6"/>
      <c r="H4" s="6"/>
      <c r="I4" s="6"/>
      <c r="J4" s="6"/>
      <c r="K4" s="6"/>
      <c r="L4" s="310">
        <v>947.65</v>
      </c>
      <c r="M4" s="310">
        <v>1068.83</v>
      </c>
      <c r="N4" s="310">
        <v>1285.1500000000001</v>
      </c>
      <c r="O4" s="310">
        <v>1316.35</v>
      </c>
      <c r="P4" s="310">
        <v>1276.71</v>
      </c>
      <c r="Q4" s="310">
        <v>1547.05</v>
      </c>
      <c r="R4" s="310">
        <v>1650.76</v>
      </c>
      <c r="S4" s="310">
        <v>1827.19</v>
      </c>
      <c r="T4" s="310">
        <v>1696.69</v>
      </c>
      <c r="U4" s="310">
        <v>1823.7</v>
      </c>
      <c r="V4" s="310">
        <v>1730.76</v>
      </c>
      <c r="W4" s="310">
        <v>1757.66</v>
      </c>
      <c r="X4" s="310">
        <v>2371.4899999999998</v>
      </c>
      <c r="Y4" s="310">
        <f t="shared" ref="Y4:Y20" si="0">AE4</f>
        <v>2238.8435296828857</v>
      </c>
      <c r="Z4" s="310">
        <f t="shared" ref="Z4:Z20" si="1">AI4</f>
        <v>2319.8296847937995</v>
      </c>
      <c r="AB4" s="310">
        <v>706.24302751920118</v>
      </c>
      <c r="AC4" s="310">
        <v>1225.3446601873025</v>
      </c>
      <c r="AD4" s="310">
        <v>1654.0510265279165</v>
      </c>
      <c r="AE4" s="310">
        <v>2238.8435296828857</v>
      </c>
      <c r="AF4" s="349">
        <v>631.58431932469841</v>
      </c>
      <c r="AG4" s="349">
        <v>1208.6484862759999</v>
      </c>
      <c r="AH4" s="310">
        <v>1730.7911861796997</v>
      </c>
      <c r="AI4" s="310">
        <v>2319.8296847937995</v>
      </c>
      <c r="AK4" s="310">
        <f t="shared" ref="AK4:AK34" si="2">AB4</f>
        <v>706.24302751920118</v>
      </c>
      <c r="AL4" s="310">
        <f t="shared" ref="AL4:AL34" si="3">AC4-AB4</f>
        <v>519.10163266810127</v>
      </c>
      <c r="AM4" s="310">
        <f t="shared" ref="AM4:AM34" si="4">AD4-AC4</f>
        <v>428.70636634061407</v>
      </c>
      <c r="AN4" s="310">
        <f t="shared" ref="AN4:AN34" si="5">AE4-AD4</f>
        <v>584.79250315496915</v>
      </c>
      <c r="AO4" s="310">
        <f t="shared" ref="AO4:AO34" si="6">AF4</f>
        <v>631.58431932469841</v>
      </c>
      <c r="AP4" s="310">
        <f t="shared" ref="AP4:AR34" si="7">AG4-AF4</f>
        <v>577.06416695130144</v>
      </c>
      <c r="AQ4" s="310">
        <f t="shared" si="7"/>
        <v>522.14269990369985</v>
      </c>
      <c r="AR4" s="310">
        <f t="shared" ref="AR4:AR21" si="8">AI4-AH4</f>
        <v>589.03849861409981</v>
      </c>
    </row>
    <row r="5" spans="2:44" ht="15" customHeight="1" outlineLevel="1" x14ac:dyDescent="0.35">
      <c r="B5" s="148" t="s">
        <v>231</v>
      </c>
      <c r="C5" s="148"/>
      <c r="D5" s="148"/>
      <c r="E5" s="148"/>
      <c r="F5" s="148"/>
      <c r="G5" s="148"/>
      <c r="H5" s="148"/>
      <c r="I5" s="148"/>
      <c r="J5" s="148"/>
      <c r="K5" s="148"/>
      <c r="L5" s="319">
        <f t="shared" ref="L5:U5" si="9">L188</f>
        <v>562.23</v>
      </c>
      <c r="M5" s="319">
        <f t="shared" si="9"/>
        <v>634.86</v>
      </c>
      <c r="N5" s="319">
        <f t="shared" si="9"/>
        <v>777.54</v>
      </c>
      <c r="O5" s="319">
        <f t="shared" si="9"/>
        <v>819.91</v>
      </c>
      <c r="P5" s="319">
        <f t="shared" si="9"/>
        <v>746.93</v>
      </c>
      <c r="Q5" s="319">
        <f t="shared" si="9"/>
        <v>831.59</v>
      </c>
      <c r="R5" s="319">
        <f t="shared" si="9"/>
        <v>913.01</v>
      </c>
      <c r="S5" s="319">
        <f t="shared" si="9"/>
        <v>943.22</v>
      </c>
      <c r="T5" s="319">
        <f t="shared" si="9"/>
        <v>890.82</v>
      </c>
      <c r="U5" s="319">
        <f t="shared" si="9"/>
        <v>924.83</v>
      </c>
      <c r="V5" s="319">
        <f>V188</f>
        <v>824.24</v>
      </c>
      <c r="W5" s="319">
        <f>W188</f>
        <v>926.24</v>
      </c>
      <c r="X5" s="319">
        <f t="shared" ref="X5" si="10">X188</f>
        <v>1279.29</v>
      </c>
      <c r="Y5" s="319">
        <f t="shared" si="0"/>
        <v>1069.3743226840911</v>
      </c>
      <c r="Z5" s="319">
        <f t="shared" si="1"/>
        <v>1003.0144103831009</v>
      </c>
      <c r="AB5" s="319">
        <f t="shared" ref="AB5" si="11">AB188</f>
        <v>370.60351558580209</v>
      </c>
      <c r="AC5" s="319">
        <f t="shared" ref="AC5:AH5" si="12">AC188</f>
        <v>581.39722611210095</v>
      </c>
      <c r="AD5" s="319">
        <f t="shared" si="12"/>
        <v>796.27748820160889</v>
      </c>
      <c r="AE5" s="319">
        <f t="shared" si="12"/>
        <v>1069.3743226840911</v>
      </c>
      <c r="AF5" s="453">
        <f t="shared" si="12"/>
        <v>319.92777722619991</v>
      </c>
      <c r="AG5" s="453">
        <f t="shared" si="12"/>
        <v>541.00921564359976</v>
      </c>
      <c r="AH5" s="453">
        <f t="shared" si="12"/>
        <v>758.81545292160001</v>
      </c>
      <c r="AI5" s="453">
        <f t="shared" ref="AI5" si="13">AI188</f>
        <v>1003.0144103831009</v>
      </c>
      <c r="AJ5" s="319"/>
      <c r="AK5" s="319">
        <f t="shared" si="2"/>
        <v>370.60351558580209</v>
      </c>
      <c r="AL5" s="319">
        <f t="shared" si="3"/>
        <v>210.79371052629887</v>
      </c>
      <c r="AM5" s="319">
        <f t="shared" si="4"/>
        <v>214.88026208950794</v>
      </c>
      <c r="AN5" s="319">
        <f t="shared" si="5"/>
        <v>273.09683448248222</v>
      </c>
      <c r="AO5" s="319">
        <f t="shared" si="6"/>
        <v>319.92777722619991</v>
      </c>
      <c r="AP5" s="319">
        <f t="shared" si="7"/>
        <v>221.08143841739985</v>
      </c>
      <c r="AQ5" s="319">
        <f t="shared" si="7"/>
        <v>217.80623727800025</v>
      </c>
      <c r="AR5" s="319">
        <f t="shared" si="8"/>
        <v>244.19895746150087</v>
      </c>
    </row>
    <row r="6" spans="2:44" ht="15" customHeight="1" outlineLevel="1" x14ac:dyDescent="0.35">
      <c r="B6" s="148" t="s">
        <v>9</v>
      </c>
      <c r="C6" s="148"/>
      <c r="D6" s="148"/>
      <c r="E6" s="148"/>
      <c r="F6" s="148"/>
      <c r="G6" s="148"/>
      <c r="H6" s="148"/>
      <c r="I6" s="148"/>
      <c r="J6" s="148"/>
      <c r="K6" s="148"/>
      <c r="L6" s="319">
        <f t="shared" ref="L6:U6" si="14">L145</f>
        <v>381.97</v>
      </c>
      <c r="M6" s="319">
        <f t="shared" si="14"/>
        <v>414.5</v>
      </c>
      <c r="N6" s="319">
        <f t="shared" si="14"/>
        <v>482.85</v>
      </c>
      <c r="O6" s="319">
        <f t="shared" si="14"/>
        <v>472.89</v>
      </c>
      <c r="P6" s="319">
        <f t="shared" si="14"/>
        <v>505.61</v>
      </c>
      <c r="Q6" s="319">
        <f t="shared" si="14"/>
        <v>695.66</v>
      </c>
      <c r="R6" s="319">
        <f t="shared" si="14"/>
        <v>705.18</v>
      </c>
      <c r="S6" s="319">
        <f t="shared" si="14"/>
        <v>823.79</v>
      </c>
      <c r="T6" s="319">
        <f t="shared" si="14"/>
        <v>763.01</v>
      </c>
      <c r="U6" s="319">
        <f t="shared" si="14"/>
        <v>832.4</v>
      </c>
      <c r="V6" s="319">
        <f>V145</f>
        <v>871.17</v>
      </c>
      <c r="W6" s="319">
        <f>W145</f>
        <v>761.62</v>
      </c>
      <c r="X6" s="319">
        <f t="shared" ref="X6" si="15">X145</f>
        <v>951.8</v>
      </c>
      <c r="Y6" s="319">
        <f t="shared" si="0"/>
        <v>960.42489755410156</v>
      </c>
      <c r="Z6" s="319">
        <f t="shared" si="1"/>
        <v>1112.0687900348996</v>
      </c>
      <c r="AB6" s="319">
        <f t="shared" ref="AB6:AC6" si="16">AB145</f>
        <v>286.59207770180041</v>
      </c>
      <c r="AC6" s="319">
        <f t="shared" si="16"/>
        <v>516.88493356560002</v>
      </c>
      <c r="AD6" s="319">
        <f t="shared" ref="AD6:AE6" si="17">AD145</f>
        <v>713.40001431979977</v>
      </c>
      <c r="AE6" s="319">
        <f t="shared" si="17"/>
        <v>960.42489755410156</v>
      </c>
      <c r="AF6" s="453">
        <f>AF145</f>
        <v>274.350581385</v>
      </c>
      <c r="AG6" s="453">
        <f>AG145</f>
        <v>580.15958798959991</v>
      </c>
      <c r="AH6" s="453">
        <f>AH145</f>
        <v>825.63</v>
      </c>
      <c r="AI6" s="453">
        <f>AI145</f>
        <v>1112.0687900348996</v>
      </c>
      <c r="AK6" s="319">
        <f t="shared" si="2"/>
        <v>286.59207770180041</v>
      </c>
      <c r="AL6" s="319">
        <f t="shared" si="3"/>
        <v>230.29285586379962</v>
      </c>
      <c r="AM6" s="319">
        <f t="shared" si="4"/>
        <v>196.51508075419974</v>
      </c>
      <c r="AN6" s="319">
        <f t="shared" si="5"/>
        <v>247.0248832343018</v>
      </c>
      <c r="AO6" s="319">
        <f t="shared" si="6"/>
        <v>274.350581385</v>
      </c>
      <c r="AP6" s="319">
        <f t="shared" si="7"/>
        <v>305.80900660459992</v>
      </c>
      <c r="AQ6" s="319">
        <f t="shared" si="7"/>
        <v>245.47041201040008</v>
      </c>
      <c r="AR6" s="319">
        <f t="shared" si="8"/>
        <v>286.43879003489963</v>
      </c>
    </row>
    <row r="7" spans="2:44" ht="15" customHeight="1" outlineLevel="1" x14ac:dyDescent="0.35">
      <c r="B7" s="148" t="s">
        <v>232</v>
      </c>
      <c r="C7" s="148"/>
      <c r="D7" s="148"/>
      <c r="E7" s="148"/>
      <c r="F7" s="148"/>
      <c r="G7" s="148"/>
      <c r="H7" s="148"/>
      <c r="I7" s="148"/>
      <c r="J7" s="148"/>
      <c r="K7" s="148"/>
      <c r="L7" s="319">
        <f t="shared" ref="L7:U7" si="18">L288</f>
        <v>3.23</v>
      </c>
      <c r="M7" s="319">
        <f t="shared" si="18"/>
        <v>19.46</v>
      </c>
      <c r="N7" s="319">
        <f t="shared" si="18"/>
        <v>24.75</v>
      </c>
      <c r="O7" s="319">
        <f t="shared" si="18"/>
        <v>24.29</v>
      </c>
      <c r="P7" s="319">
        <f t="shared" si="18"/>
        <v>25.14</v>
      </c>
      <c r="Q7" s="319">
        <f t="shared" si="18"/>
        <v>21.38</v>
      </c>
      <c r="R7" s="319">
        <f t="shared" si="18"/>
        <v>34.380000000000003</v>
      </c>
      <c r="S7" s="319">
        <f t="shared" si="18"/>
        <v>62.81</v>
      </c>
      <c r="T7" s="319">
        <f t="shared" si="18"/>
        <v>49.97</v>
      </c>
      <c r="U7" s="319">
        <f t="shared" si="18"/>
        <v>74.180000000000007</v>
      </c>
      <c r="V7" s="319">
        <f>V288</f>
        <v>36.5</v>
      </c>
      <c r="W7" s="319">
        <f>W288</f>
        <v>67.58</v>
      </c>
      <c r="X7" s="319">
        <f t="shared" ref="X7" si="19">X288</f>
        <v>88.81</v>
      </c>
      <c r="Y7" s="319">
        <f t="shared" si="0"/>
        <v>128.15648587670003</v>
      </c>
      <c r="Z7" s="319">
        <f t="shared" si="1"/>
        <v>94.94070325339996</v>
      </c>
      <c r="AB7" s="319">
        <f t="shared" ref="AB7:AC7" si="20">AB288</f>
        <v>28.283875846799976</v>
      </c>
      <c r="AC7" s="319">
        <f t="shared" si="20"/>
        <v>52.734401800200018</v>
      </c>
      <c r="AD7" s="319">
        <f t="shared" ref="AD7:AE7" si="21">AD288</f>
        <v>91.703243585600021</v>
      </c>
      <c r="AE7" s="319">
        <f t="shared" si="21"/>
        <v>128.15648587670003</v>
      </c>
      <c r="AF7" s="453">
        <f>AF288</f>
        <v>17.585338797600006</v>
      </c>
      <c r="AG7" s="453">
        <f>AG288</f>
        <v>38.610732165199998</v>
      </c>
      <c r="AH7" s="453">
        <f>AH288</f>
        <v>63.20346951909999</v>
      </c>
      <c r="AI7" s="453">
        <f>AI288</f>
        <v>94.94070325339996</v>
      </c>
      <c r="AK7" s="319">
        <f t="shared" si="2"/>
        <v>28.283875846799976</v>
      </c>
      <c r="AL7" s="319">
        <f t="shared" si="3"/>
        <v>24.450525953400042</v>
      </c>
      <c r="AM7" s="319">
        <f t="shared" si="4"/>
        <v>38.968841785400002</v>
      </c>
      <c r="AN7" s="319">
        <f t="shared" si="5"/>
        <v>36.453242291100011</v>
      </c>
      <c r="AO7" s="319">
        <f t="shared" si="6"/>
        <v>17.585338797600006</v>
      </c>
      <c r="AP7" s="319">
        <f t="shared" si="7"/>
        <v>21.025393367599992</v>
      </c>
      <c r="AQ7" s="319">
        <f t="shared" si="7"/>
        <v>24.592737353899992</v>
      </c>
      <c r="AR7" s="319">
        <f t="shared" si="8"/>
        <v>31.73723373429997</v>
      </c>
    </row>
    <row r="8" spans="2:44" ht="15" customHeight="1" outlineLevel="1" x14ac:dyDescent="0.35">
      <c r="B8" s="148" t="s">
        <v>233</v>
      </c>
      <c r="C8" s="148"/>
      <c r="D8" s="148"/>
      <c r="E8" s="148"/>
      <c r="F8" s="148"/>
      <c r="G8" s="148"/>
      <c r="H8" s="148"/>
      <c r="I8" s="148"/>
      <c r="J8" s="148"/>
      <c r="K8" s="148"/>
      <c r="L8" s="319">
        <f>L4-SUM(L5:L7)</f>
        <v>0.2199999999999136</v>
      </c>
      <c r="M8" s="319">
        <f t="shared" ref="M8:U8" si="22">M4-SUM(M5:M7)</f>
        <v>9.9999999997635314E-3</v>
      </c>
      <c r="N8" s="319">
        <f t="shared" si="22"/>
        <v>1.0000000000218279E-2</v>
      </c>
      <c r="O8" s="319">
        <f t="shared" si="22"/>
        <v>-0.74000000000000909</v>
      </c>
      <c r="P8" s="319">
        <f t="shared" si="22"/>
        <v>-0.97000000000002728</v>
      </c>
      <c r="Q8" s="319">
        <f t="shared" si="22"/>
        <v>-1.5800000000001546</v>
      </c>
      <c r="R8" s="319">
        <f t="shared" si="22"/>
        <v>-1.8100000000001728</v>
      </c>
      <c r="S8" s="319">
        <f t="shared" si="22"/>
        <v>-2.6299999999998818</v>
      </c>
      <c r="T8" s="319">
        <f t="shared" si="22"/>
        <v>-7.1099999999999</v>
      </c>
      <c r="U8" s="319">
        <f t="shared" si="22"/>
        <v>-7.7100000000000364</v>
      </c>
      <c r="V8" s="319">
        <f>V4-SUM(V5:V7)</f>
        <v>-1.1499999999998636</v>
      </c>
      <c r="W8" s="319">
        <f>W4-SUM(W5:W7)</f>
        <v>2.2200000000000273</v>
      </c>
      <c r="X8" s="319">
        <f t="shared" ref="X8" si="23">X4-SUM(X5:X7)</f>
        <v>51.589999999999691</v>
      </c>
      <c r="Y8" s="319">
        <f t="shared" si="0"/>
        <v>80.887823567993109</v>
      </c>
      <c r="Z8" s="319">
        <f t="shared" si="1"/>
        <v>109.80578112239891</v>
      </c>
      <c r="AB8" s="319">
        <f t="shared" ref="AB8:AC8" si="24">AB4-SUM(AB5:AB7)</f>
        <v>20.763558384798671</v>
      </c>
      <c r="AC8" s="319">
        <f t="shared" si="24"/>
        <v>74.328098709401502</v>
      </c>
      <c r="AD8" s="319">
        <f t="shared" ref="AD8:AE8" si="25">AD4-SUM(AD5:AD7)</f>
        <v>52.670280420907829</v>
      </c>
      <c r="AE8" s="319">
        <f t="shared" si="25"/>
        <v>80.887823567993109</v>
      </c>
      <c r="AF8" s="453">
        <f>AF4-SUM(AF5:AF7)</f>
        <v>19.720621915898505</v>
      </c>
      <c r="AG8" s="453">
        <f>AG4-SUM(AG5:AG7)</f>
        <v>48.868950477600038</v>
      </c>
      <c r="AH8" s="453">
        <f>AH4-SUM(AH5:AH7)</f>
        <v>83.142263738999645</v>
      </c>
      <c r="AI8" s="453">
        <f>AI4-SUM(AI5:AI7)</f>
        <v>109.80578112239891</v>
      </c>
      <c r="AK8" s="319">
        <f t="shared" si="2"/>
        <v>20.763558384798671</v>
      </c>
      <c r="AL8" s="319">
        <f t="shared" si="3"/>
        <v>53.564540324602831</v>
      </c>
      <c r="AM8" s="319">
        <f t="shared" si="4"/>
        <v>-21.657818288493672</v>
      </c>
      <c r="AN8" s="319">
        <f t="shared" si="5"/>
        <v>28.21754314708528</v>
      </c>
      <c r="AO8" s="319">
        <f t="shared" si="6"/>
        <v>19.720621915898505</v>
      </c>
      <c r="AP8" s="319">
        <f t="shared" si="7"/>
        <v>29.148328561701533</v>
      </c>
      <c r="AQ8" s="319">
        <f t="shared" si="7"/>
        <v>34.273313261399608</v>
      </c>
      <c r="AR8" s="319">
        <f t="shared" si="8"/>
        <v>26.663517383399267</v>
      </c>
    </row>
    <row r="9" spans="2:44" ht="15" customHeight="1" x14ac:dyDescent="0.35">
      <c r="B9" t="s">
        <v>266</v>
      </c>
      <c r="L9" s="320">
        <v>73.02</v>
      </c>
      <c r="M9" s="320">
        <v>84.54</v>
      </c>
      <c r="N9" s="320">
        <v>63.12</v>
      </c>
      <c r="O9" s="320">
        <v>41.36</v>
      </c>
      <c r="P9" s="320">
        <v>45.67</v>
      </c>
      <c r="Q9" s="320">
        <v>161.56</v>
      </c>
      <c r="R9" s="320">
        <v>53.75</v>
      </c>
      <c r="S9" s="320">
        <v>94.94</v>
      </c>
      <c r="T9" s="320">
        <v>191.95</v>
      </c>
      <c r="U9" s="320">
        <v>399.68</v>
      </c>
      <c r="V9" s="320">
        <v>498.41</v>
      </c>
      <c r="W9" s="320">
        <v>635.73</v>
      </c>
      <c r="X9" s="320">
        <v>526.03</v>
      </c>
      <c r="Y9" s="320">
        <f t="shared" si="0"/>
        <v>583.20338532309916</v>
      </c>
      <c r="Z9" s="320">
        <f t="shared" si="1"/>
        <v>316.98253149810029</v>
      </c>
      <c r="AB9" s="320">
        <v>20.517551075699991</v>
      </c>
      <c r="AC9" s="320">
        <v>43.466961051399807</v>
      </c>
      <c r="AD9" s="320">
        <v>502.25942229979961</v>
      </c>
      <c r="AE9" s="320">
        <v>583.20338532309916</v>
      </c>
      <c r="AF9" s="317">
        <v>83.684051357399966</v>
      </c>
      <c r="AG9" s="317">
        <v>248.46635088130034</v>
      </c>
      <c r="AH9" s="311">
        <v>273.47270406580014</v>
      </c>
      <c r="AI9" s="311">
        <v>316.98253149810029</v>
      </c>
      <c r="AK9" s="320">
        <f t="shared" si="2"/>
        <v>20.517551075699991</v>
      </c>
      <c r="AL9" s="320">
        <f t="shared" si="3"/>
        <v>22.949409975699815</v>
      </c>
      <c r="AM9" s="320">
        <f t="shared" si="4"/>
        <v>458.79246124839983</v>
      </c>
      <c r="AN9" s="320">
        <f t="shared" si="5"/>
        <v>80.943963023299546</v>
      </c>
      <c r="AO9" s="320">
        <f t="shared" si="6"/>
        <v>83.684051357399966</v>
      </c>
      <c r="AP9" s="320">
        <f t="shared" si="7"/>
        <v>164.78229952390038</v>
      </c>
      <c r="AQ9" s="320">
        <f t="shared" si="7"/>
        <v>25.006353184499801</v>
      </c>
      <c r="AR9" s="320">
        <f t="shared" si="8"/>
        <v>43.509827432300142</v>
      </c>
    </row>
    <row r="10" spans="2:44" ht="15" customHeight="1" x14ac:dyDescent="0.35">
      <c r="B10" s="6" t="s">
        <v>267</v>
      </c>
      <c r="C10" s="6"/>
      <c r="D10" s="6"/>
      <c r="E10" s="6"/>
      <c r="F10" s="6"/>
      <c r="G10" s="6"/>
      <c r="H10" s="6"/>
      <c r="I10" s="6"/>
      <c r="J10" s="6"/>
      <c r="K10" s="6"/>
      <c r="L10" s="310">
        <v>307.92</v>
      </c>
      <c r="M10" s="310">
        <v>352.63</v>
      </c>
      <c r="N10" s="310">
        <v>410.68</v>
      </c>
      <c r="O10" s="310">
        <v>437.2</v>
      </c>
      <c r="P10" s="310">
        <v>419.18</v>
      </c>
      <c r="Q10" s="310">
        <v>566.30999999999995</v>
      </c>
      <c r="R10" s="310">
        <v>533.55999999999995</v>
      </c>
      <c r="S10" s="310">
        <v>555.80999999999995</v>
      </c>
      <c r="T10" s="310">
        <v>588.73</v>
      </c>
      <c r="U10" s="310">
        <v>575.35</v>
      </c>
      <c r="V10" s="310">
        <v>568.29</v>
      </c>
      <c r="W10" s="310">
        <v>674.54</v>
      </c>
      <c r="X10" s="310">
        <v>919.57</v>
      </c>
      <c r="Y10" s="310">
        <f t="shared" si="0"/>
        <v>1001.1165807521845</v>
      </c>
      <c r="Z10" s="310">
        <f t="shared" si="1"/>
        <v>980.70948033179889</v>
      </c>
      <c r="AB10" s="310">
        <v>286.74338554070221</v>
      </c>
      <c r="AC10" s="310">
        <v>511.23915384179395</v>
      </c>
      <c r="AD10" s="310">
        <v>726.82446761386802</v>
      </c>
      <c r="AE10" s="310">
        <v>1001.1165807521845</v>
      </c>
      <c r="AF10" s="349">
        <v>272.84170713689991</v>
      </c>
      <c r="AG10" s="349">
        <v>508.52603057059991</v>
      </c>
      <c r="AH10" s="310">
        <v>728.24064913190193</v>
      </c>
      <c r="AI10" s="310">
        <v>980.70948033179889</v>
      </c>
      <c r="AK10" s="310">
        <f t="shared" si="2"/>
        <v>286.74338554070221</v>
      </c>
      <c r="AL10" s="310">
        <f t="shared" si="3"/>
        <v>224.49576830109174</v>
      </c>
      <c r="AM10" s="310">
        <f t="shared" si="4"/>
        <v>215.58531377207407</v>
      </c>
      <c r="AN10" s="310">
        <f t="shared" si="5"/>
        <v>274.29211313831649</v>
      </c>
      <c r="AO10" s="310">
        <f t="shared" si="6"/>
        <v>272.84170713689991</v>
      </c>
      <c r="AP10" s="310">
        <f t="shared" si="7"/>
        <v>235.6843234337</v>
      </c>
      <c r="AQ10" s="310">
        <f t="shared" si="7"/>
        <v>219.71461856130202</v>
      </c>
      <c r="AR10" s="310">
        <f t="shared" si="8"/>
        <v>252.46883119989695</v>
      </c>
    </row>
    <row r="11" spans="2:44" ht="15" customHeight="1" x14ac:dyDescent="0.35">
      <c r="B11" s="42" t="s">
        <v>268</v>
      </c>
      <c r="C11" s="42"/>
      <c r="D11" s="42"/>
      <c r="E11" s="42"/>
      <c r="F11" s="42"/>
      <c r="G11" s="42"/>
      <c r="H11" s="42"/>
      <c r="I11" s="42"/>
      <c r="J11" s="42"/>
      <c r="K11" s="42"/>
      <c r="L11" s="320">
        <v>196.21</v>
      </c>
      <c r="M11" s="320">
        <v>225.07</v>
      </c>
      <c r="N11" s="320">
        <v>261.81</v>
      </c>
      <c r="O11" s="320">
        <v>255.17</v>
      </c>
      <c r="P11" s="320">
        <v>256.64</v>
      </c>
      <c r="Q11" s="320">
        <v>292.73</v>
      </c>
      <c r="R11" s="320">
        <v>304.74</v>
      </c>
      <c r="S11" s="320">
        <v>326.89</v>
      </c>
      <c r="T11" s="320">
        <v>345.32</v>
      </c>
      <c r="U11" s="320">
        <v>309.02999999999997</v>
      </c>
      <c r="V11" s="320">
        <v>304.44</v>
      </c>
      <c r="W11" s="320">
        <v>335.67</v>
      </c>
      <c r="X11" s="320">
        <v>438.97</v>
      </c>
      <c r="Y11" s="320">
        <f t="shared" si="0"/>
        <v>474.52793994149744</v>
      </c>
      <c r="Z11" s="320">
        <f t="shared" si="1"/>
        <v>489.8646370012994</v>
      </c>
      <c r="AB11" s="320">
        <v>115.07560566230116</v>
      </c>
      <c r="AC11" s="320">
        <v>226.48567598730068</v>
      </c>
      <c r="AD11" s="320">
        <v>345.93006456509954</v>
      </c>
      <c r="AE11" s="320">
        <v>474.52793994149744</v>
      </c>
      <c r="AF11" s="317">
        <v>115.47522345149997</v>
      </c>
      <c r="AG11" s="317">
        <v>248.2036151397003</v>
      </c>
      <c r="AH11" s="311">
        <v>372.5621464752013</v>
      </c>
      <c r="AI11" s="311">
        <v>489.8646370012994</v>
      </c>
      <c r="AK11" s="320">
        <f t="shared" si="2"/>
        <v>115.07560566230116</v>
      </c>
      <c r="AL11" s="320">
        <f t="shared" si="3"/>
        <v>111.41007032499952</v>
      </c>
      <c r="AM11" s="320">
        <f t="shared" si="4"/>
        <v>119.44438857779886</v>
      </c>
      <c r="AN11" s="320">
        <f t="shared" si="5"/>
        <v>128.59787537639789</v>
      </c>
      <c r="AO11" s="320">
        <f t="shared" si="6"/>
        <v>115.47522345149997</v>
      </c>
      <c r="AP11" s="320">
        <f t="shared" si="7"/>
        <v>132.72839168820033</v>
      </c>
      <c r="AQ11" s="320">
        <f t="shared" si="7"/>
        <v>124.358531335501</v>
      </c>
      <c r="AR11" s="320">
        <f t="shared" si="8"/>
        <v>117.3024905260981</v>
      </c>
    </row>
    <row r="12" spans="2:44" ht="15" customHeight="1" x14ac:dyDescent="0.35">
      <c r="B12" s="127" t="s">
        <v>269</v>
      </c>
      <c r="C12" s="127"/>
      <c r="D12" s="127"/>
      <c r="E12" s="127"/>
      <c r="F12" s="127"/>
      <c r="G12" s="127"/>
      <c r="H12" s="127"/>
      <c r="I12" s="127"/>
      <c r="J12" s="127"/>
      <c r="K12" s="127"/>
      <c r="L12" s="320">
        <v>54.85</v>
      </c>
      <c r="M12" s="320">
        <v>60.83</v>
      </c>
      <c r="N12" s="320">
        <v>62.66</v>
      </c>
      <c r="O12" s="320">
        <v>66.47</v>
      </c>
      <c r="P12" s="320">
        <v>66.09</v>
      </c>
      <c r="Q12" s="320">
        <v>84.27</v>
      </c>
      <c r="R12" s="320">
        <v>93.89</v>
      </c>
      <c r="S12" s="320">
        <v>100.76</v>
      </c>
      <c r="T12" s="320">
        <v>114.99</v>
      </c>
      <c r="U12" s="320">
        <v>130.69</v>
      </c>
      <c r="V12" s="320">
        <v>141.16</v>
      </c>
      <c r="W12" s="320">
        <v>174.26</v>
      </c>
      <c r="X12" s="320">
        <v>240.61</v>
      </c>
      <c r="Y12" s="320">
        <f t="shared" si="0"/>
        <v>244.06603517530053</v>
      </c>
      <c r="Z12" s="320">
        <f t="shared" si="1"/>
        <v>261.37338874420004</v>
      </c>
      <c r="AB12" s="320">
        <v>64.817711169899596</v>
      </c>
      <c r="AC12" s="320">
        <v>131.06628179569969</v>
      </c>
      <c r="AD12" s="320">
        <v>195.3970507905002</v>
      </c>
      <c r="AE12" s="320">
        <v>244.06603517530053</v>
      </c>
      <c r="AF12" s="317">
        <v>66.967957457199986</v>
      </c>
      <c r="AG12" s="317">
        <v>132.31444830439995</v>
      </c>
      <c r="AH12" s="311">
        <v>196.63600087180001</v>
      </c>
      <c r="AI12" s="311">
        <v>261.37338874420004</v>
      </c>
      <c r="AK12" s="320">
        <f t="shared" si="2"/>
        <v>64.817711169899596</v>
      </c>
      <c r="AL12" s="320">
        <f t="shared" si="3"/>
        <v>66.248570625800099</v>
      </c>
      <c r="AM12" s="320">
        <f t="shared" si="4"/>
        <v>64.330768994800508</v>
      </c>
      <c r="AN12" s="310">
        <f t="shared" si="5"/>
        <v>48.668984384800325</v>
      </c>
      <c r="AO12" s="320">
        <f t="shared" si="6"/>
        <v>66.967957457199986</v>
      </c>
      <c r="AP12" s="320">
        <f t="shared" si="7"/>
        <v>65.346490847199959</v>
      </c>
      <c r="AQ12" s="320">
        <f t="shared" si="7"/>
        <v>64.321552567400062</v>
      </c>
      <c r="AR12" s="320">
        <f t="shared" si="8"/>
        <v>64.737387872400035</v>
      </c>
    </row>
    <row r="13" spans="2:44" ht="15" customHeight="1" x14ac:dyDescent="0.35">
      <c r="B13" s="42" t="s">
        <v>270</v>
      </c>
      <c r="C13" s="42"/>
      <c r="D13" s="42"/>
      <c r="E13" s="42"/>
      <c r="F13" s="42"/>
      <c r="G13" s="42"/>
      <c r="H13" s="42"/>
      <c r="I13" s="42"/>
      <c r="J13" s="42"/>
      <c r="K13" s="42"/>
      <c r="L13" s="320">
        <v>56.87</v>
      </c>
      <c r="M13" s="320">
        <v>66.73</v>
      </c>
      <c r="N13" s="320">
        <v>86.21</v>
      </c>
      <c r="O13" s="320">
        <v>115.56</v>
      </c>
      <c r="P13" s="320">
        <v>96.44</v>
      </c>
      <c r="Q13" s="320">
        <v>189.32</v>
      </c>
      <c r="R13" s="320">
        <v>134.91999999999999</v>
      </c>
      <c r="S13" s="320">
        <v>128.16</v>
      </c>
      <c r="T13" s="320">
        <v>128.43</v>
      </c>
      <c r="U13" s="320">
        <v>135.62</v>
      </c>
      <c r="V13" s="320">
        <v>122.7</v>
      </c>
      <c r="W13" s="320">
        <v>164.6</v>
      </c>
      <c r="X13" s="320">
        <v>239.99</v>
      </c>
      <c r="Y13" s="320">
        <f t="shared" si="0"/>
        <v>282.52260563538658</v>
      </c>
      <c r="Z13" s="320">
        <f t="shared" si="1"/>
        <v>229.47145458629944</v>
      </c>
      <c r="AB13" s="320">
        <v>106.85006870850148</v>
      </c>
      <c r="AC13" s="320">
        <v>153.6871960587936</v>
      </c>
      <c r="AD13" s="320">
        <v>185.49735225826825</v>
      </c>
      <c r="AE13" s="320">
        <v>282.52260563538658</v>
      </c>
      <c r="AF13" s="317">
        <v>90.398526228199984</v>
      </c>
      <c r="AG13" s="317">
        <v>128.00796712649969</v>
      </c>
      <c r="AH13" s="311">
        <v>159.04250178490062</v>
      </c>
      <c r="AI13" s="311">
        <v>229.47145458629944</v>
      </c>
      <c r="AK13" s="320">
        <f t="shared" si="2"/>
        <v>106.85006870850148</v>
      </c>
      <c r="AL13" s="320">
        <f t="shared" si="3"/>
        <v>46.837127350292121</v>
      </c>
      <c r="AM13" s="320">
        <f t="shared" si="4"/>
        <v>31.810156199474648</v>
      </c>
      <c r="AN13" s="320">
        <f t="shared" si="5"/>
        <v>97.025253377118332</v>
      </c>
      <c r="AO13" s="320">
        <f t="shared" si="6"/>
        <v>90.398526228199984</v>
      </c>
      <c r="AP13" s="320">
        <f t="shared" si="7"/>
        <v>37.609440898299709</v>
      </c>
      <c r="AQ13" s="320">
        <f t="shared" si="7"/>
        <v>31.034534658400929</v>
      </c>
      <c r="AR13" s="320">
        <f t="shared" si="8"/>
        <v>70.428952801398822</v>
      </c>
    </row>
    <row r="14" spans="2:44" ht="15" customHeight="1" x14ac:dyDescent="0.35">
      <c r="B14" s="42" t="s">
        <v>271</v>
      </c>
      <c r="C14" s="42"/>
      <c r="D14" s="42"/>
      <c r="E14" s="42"/>
      <c r="F14" s="42"/>
      <c r="G14" s="42"/>
      <c r="H14" s="42"/>
      <c r="I14" s="42"/>
      <c r="J14" s="42"/>
      <c r="K14" s="42"/>
      <c r="L14" s="320">
        <v>5.04</v>
      </c>
      <c r="M14" s="320">
        <v>4.8</v>
      </c>
      <c r="N14" s="320">
        <v>6.83</v>
      </c>
      <c r="O14" s="320">
        <v>14.73</v>
      </c>
      <c r="P14" s="320">
        <v>21.76</v>
      </c>
      <c r="Q14" s="320">
        <v>-1.52</v>
      </c>
      <c r="R14" s="320">
        <v>-0.18</v>
      </c>
      <c r="S14" s="320">
        <v>2.71</v>
      </c>
      <c r="T14" s="320">
        <v>1.65</v>
      </c>
      <c r="U14" s="320">
        <v>3.39</v>
      </c>
      <c r="V14" s="320">
        <v>-6.15</v>
      </c>
      <c r="W14" s="320">
        <v>41.18</v>
      </c>
      <c r="X14" s="320">
        <v>179.27</v>
      </c>
      <c r="Y14" s="320">
        <f t="shared" si="0"/>
        <v>13.737700874501705</v>
      </c>
      <c r="Z14" s="320">
        <f t="shared" si="1"/>
        <v>-119.5241846955</v>
      </c>
      <c r="AB14" s="320">
        <v>7.5947397900999887</v>
      </c>
      <c r="AC14" s="320">
        <v>-3.4635192000003605</v>
      </c>
      <c r="AD14" s="320">
        <v>-2.9366692360982896</v>
      </c>
      <c r="AE14" s="320">
        <v>13.737700874501705</v>
      </c>
      <c r="AF14" s="317">
        <v>11.342129050899988</v>
      </c>
      <c r="AG14" s="317">
        <v>11.668305554000037</v>
      </c>
      <c r="AH14" s="311">
        <v>18.272094929399916</v>
      </c>
      <c r="AI14" s="311">
        <v>-119.5241846955</v>
      </c>
      <c r="AK14" s="320">
        <f t="shared" si="2"/>
        <v>7.5947397900999887</v>
      </c>
      <c r="AL14" s="320">
        <f t="shared" si="3"/>
        <v>-11.058258990100349</v>
      </c>
      <c r="AM14" s="320">
        <f t="shared" si="4"/>
        <v>0.52684996390207095</v>
      </c>
      <c r="AN14" s="310">
        <f t="shared" si="5"/>
        <v>16.674370110599995</v>
      </c>
      <c r="AO14" s="320">
        <f t="shared" si="6"/>
        <v>11.342129050899988</v>
      </c>
      <c r="AP14" s="320">
        <f t="shared" si="7"/>
        <v>0.32617650310004898</v>
      </c>
      <c r="AQ14" s="320">
        <f t="shared" si="7"/>
        <v>6.6037893753998791</v>
      </c>
      <c r="AR14" s="320">
        <f t="shared" si="8"/>
        <v>-137.79627962489991</v>
      </c>
    </row>
    <row r="15" spans="2:44" ht="15" customHeight="1" x14ac:dyDescent="0.35">
      <c r="B15" s="128" t="s">
        <v>191</v>
      </c>
      <c r="C15" s="128"/>
      <c r="D15" s="128"/>
      <c r="E15" s="128"/>
      <c r="F15" s="128"/>
      <c r="G15" s="128"/>
      <c r="H15" s="128"/>
      <c r="I15" s="128"/>
      <c r="J15" s="128"/>
      <c r="K15" s="128"/>
      <c r="L15" s="310">
        <v>712.75</v>
      </c>
      <c r="M15" s="310">
        <v>800.74</v>
      </c>
      <c r="N15" s="310">
        <v>937.58</v>
      </c>
      <c r="O15" s="310">
        <v>920.51</v>
      </c>
      <c r="P15" s="310">
        <v>903.2</v>
      </c>
      <c r="Q15" s="310">
        <v>1142.29</v>
      </c>
      <c r="R15" s="310">
        <v>1170.95</v>
      </c>
      <c r="S15" s="310">
        <v>1366.32</v>
      </c>
      <c r="T15" s="310">
        <v>1299.9100000000001</v>
      </c>
      <c r="U15" s="310">
        <v>1651.42</v>
      </c>
      <c r="V15" s="310">
        <v>1654.73</v>
      </c>
      <c r="W15" s="310">
        <v>1760.04</v>
      </c>
      <c r="X15" s="310">
        <v>2157.21</v>
      </c>
      <c r="Y15" s="310">
        <f t="shared" si="0"/>
        <v>1834.6680351283469</v>
      </c>
      <c r="Z15" s="310">
        <f t="shared" si="1"/>
        <v>1536.5785512645984</v>
      </c>
      <c r="AB15" s="310">
        <v>447.61193284430232</v>
      </c>
      <c r="AC15" s="310">
        <v>754.10894819693851</v>
      </c>
      <c r="AD15" s="310">
        <v>1426.5493119776338</v>
      </c>
      <c r="AE15" s="310">
        <v>1834.6680351283469</v>
      </c>
      <c r="AF15" s="349">
        <v>453.76879259609865</v>
      </c>
      <c r="AG15" s="349">
        <v>960.25711214069895</v>
      </c>
      <c r="AH15" s="310">
        <v>1294.295336042997</v>
      </c>
      <c r="AI15" s="310">
        <v>1536.5785512645984</v>
      </c>
      <c r="AK15" s="310">
        <f t="shared" si="2"/>
        <v>447.61193284430232</v>
      </c>
      <c r="AL15" s="310">
        <f t="shared" si="3"/>
        <v>306.4970153526362</v>
      </c>
      <c r="AM15" s="310">
        <f t="shared" si="4"/>
        <v>672.44036378069529</v>
      </c>
      <c r="AN15" s="310">
        <f t="shared" si="5"/>
        <v>408.11872315071309</v>
      </c>
      <c r="AO15" s="310">
        <f t="shared" si="6"/>
        <v>453.76879259609865</v>
      </c>
      <c r="AP15" s="310">
        <f t="shared" si="7"/>
        <v>506.4883195446003</v>
      </c>
      <c r="AQ15" s="310">
        <f t="shared" si="7"/>
        <v>334.038223902298</v>
      </c>
      <c r="AR15" s="310">
        <f t="shared" si="8"/>
        <v>242.28321522160149</v>
      </c>
    </row>
    <row r="16" spans="2:44" ht="15" customHeight="1" x14ac:dyDescent="0.35">
      <c r="B16" s="42" t="s">
        <v>546</v>
      </c>
      <c r="C16" s="42"/>
      <c r="D16" s="42"/>
      <c r="E16" s="42"/>
      <c r="F16" s="42"/>
      <c r="G16" s="42"/>
      <c r="H16" s="42"/>
      <c r="I16" s="42"/>
      <c r="J16" s="42"/>
      <c r="K16" s="42"/>
      <c r="L16" s="321">
        <v>0.75</v>
      </c>
      <c r="M16" s="321">
        <v>0.75</v>
      </c>
      <c r="N16" s="321">
        <v>0.73</v>
      </c>
      <c r="O16" s="321">
        <v>0.7</v>
      </c>
      <c r="P16" s="321">
        <v>0.71</v>
      </c>
      <c r="Q16" s="321">
        <v>0.74</v>
      </c>
      <c r="R16" s="321">
        <v>0.71</v>
      </c>
      <c r="S16" s="321">
        <v>0.75</v>
      </c>
      <c r="T16" s="321">
        <v>0.77</v>
      </c>
      <c r="U16" s="321">
        <v>0.9</v>
      </c>
      <c r="V16" s="321">
        <v>0.96</v>
      </c>
      <c r="W16" s="321">
        <v>1</v>
      </c>
      <c r="X16" s="321">
        <v>0.91</v>
      </c>
      <c r="Y16" s="321">
        <f t="shared" si="0"/>
        <v>0.81947130775513066</v>
      </c>
      <c r="Z16" s="321">
        <f t="shared" si="1"/>
        <v>0.66236696656512473</v>
      </c>
      <c r="AB16" s="321">
        <v>0.63379306471401975</v>
      </c>
      <c r="AC16" s="321">
        <v>0.61542598804949111</v>
      </c>
      <c r="AD16" s="321">
        <v>0.86245786199967456</v>
      </c>
      <c r="AE16" s="321">
        <v>0.81947130775513066</v>
      </c>
      <c r="AF16" s="299">
        <v>0.71846114400255634</v>
      </c>
      <c r="AG16" s="299">
        <v>0.79448832563334737</v>
      </c>
      <c r="AH16" s="331">
        <v>0.7478055968726296</v>
      </c>
      <c r="AI16" s="331">
        <v>0.66236696656512473</v>
      </c>
      <c r="AK16" s="321">
        <f t="shared" si="2"/>
        <v>0.63379306471401975</v>
      </c>
      <c r="AL16" s="321">
        <f t="shared" si="3"/>
        <v>-1.8367076664528637E-2</v>
      </c>
      <c r="AM16" s="321">
        <f t="shared" si="4"/>
        <v>0.24703187395018344</v>
      </c>
      <c r="AN16" s="321">
        <f t="shared" si="5"/>
        <v>-4.2986554244543895E-2</v>
      </c>
      <c r="AO16" s="321">
        <f t="shared" si="6"/>
        <v>0.71846114400255634</v>
      </c>
      <c r="AP16" s="321">
        <f t="shared" si="7"/>
        <v>7.602718163079103E-2</v>
      </c>
      <c r="AQ16" s="321">
        <f t="shared" si="7"/>
        <v>-4.6682728760717773E-2</v>
      </c>
      <c r="AR16" s="321">
        <f t="shared" si="8"/>
        <v>-8.543863030750487E-2</v>
      </c>
    </row>
    <row r="17" spans="1:44" ht="15" customHeight="1" outlineLevel="1" x14ac:dyDescent="0.35">
      <c r="B17" s="148" t="s">
        <v>231</v>
      </c>
      <c r="C17" s="148"/>
      <c r="D17" s="148"/>
      <c r="E17" s="148"/>
      <c r="F17" s="148"/>
      <c r="G17" s="148"/>
      <c r="H17" s="148"/>
      <c r="I17" s="148"/>
      <c r="J17" s="148"/>
      <c r="K17" s="148"/>
      <c r="L17" s="319">
        <f t="shared" ref="L17:T17" si="26">L198</f>
        <v>461.67</v>
      </c>
      <c r="M17" s="319">
        <f t="shared" si="26"/>
        <v>539.28</v>
      </c>
      <c r="N17" s="319">
        <f t="shared" si="26"/>
        <v>633.44000000000005</v>
      </c>
      <c r="O17" s="319">
        <f t="shared" si="26"/>
        <v>590.25</v>
      </c>
      <c r="P17" s="319">
        <f t="shared" si="26"/>
        <v>544.48</v>
      </c>
      <c r="Q17" s="319">
        <f t="shared" si="26"/>
        <v>690.16</v>
      </c>
      <c r="R17" s="319">
        <f t="shared" si="26"/>
        <v>666.47</v>
      </c>
      <c r="S17" s="319">
        <f t="shared" si="26"/>
        <v>728.59</v>
      </c>
      <c r="T17" s="319">
        <f t="shared" si="26"/>
        <v>652.79</v>
      </c>
      <c r="U17" s="319">
        <f>U198</f>
        <v>913.57</v>
      </c>
      <c r="V17" s="319">
        <f>V198</f>
        <v>856.47</v>
      </c>
      <c r="W17" s="319">
        <f>W198</f>
        <v>949.78</v>
      </c>
      <c r="X17" s="319">
        <f t="shared" ref="X17" si="27">X198</f>
        <v>1248.27</v>
      </c>
      <c r="Y17" s="319">
        <f t="shared" si="0"/>
        <v>1086.6112688606925</v>
      </c>
      <c r="Z17" s="319">
        <f t="shared" si="1"/>
        <v>746.17847385779987</v>
      </c>
      <c r="AB17" s="319">
        <f t="shared" ref="AB17:AC17" si="28">AB198</f>
        <v>254.98655225230155</v>
      </c>
      <c r="AC17" s="319">
        <f t="shared" si="28"/>
        <v>374.86120579680693</v>
      </c>
      <c r="AD17" s="319">
        <f t="shared" ref="AD17:AE17" si="29">AD198</f>
        <v>941.57509812411365</v>
      </c>
      <c r="AE17" s="319">
        <f t="shared" si="29"/>
        <v>1086.6112688606925</v>
      </c>
      <c r="AF17" s="453">
        <f>AF198</f>
        <v>227.73583553269992</v>
      </c>
      <c r="AG17" s="453">
        <f>AG198</f>
        <v>474.62593293939938</v>
      </c>
      <c r="AH17" s="453">
        <f>AH198</f>
        <v>611.34790608250023</v>
      </c>
      <c r="AI17" s="453">
        <f>AI198</f>
        <v>746.17847385779987</v>
      </c>
      <c r="AK17" s="319">
        <f t="shared" si="2"/>
        <v>254.98655225230155</v>
      </c>
      <c r="AL17" s="319">
        <f t="shared" si="3"/>
        <v>119.87465354450538</v>
      </c>
      <c r="AM17" s="319">
        <f t="shared" si="4"/>
        <v>566.71389232730667</v>
      </c>
      <c r="AN17" s="319">
        <f t="shared" si="5"/>
        <v>145.03617073657881</v>
      </c>
      <c r="AO17" s="319">
        <f t="shared" si="6"/>
        <v>227.73583553269992</v>
      </c>
      <c r="AP17" s="319">
        <f t="shared" si="7"/>
        <v>246.89009740669945</v>
      </c>
      <c r="AQ17" s="319">
        <f t="shared" si="7"/>
        <v>136.72197314310085</v>
      </c>
      <c r="AR17" s="319">
        <f t="shared" si="8"/>
        <v>134.83056777529964</v>
      </c>
    </row>
    <row r="18" spans="1:44" ht="15" customHeight="1" outlineLevel="1" x14ac:dyDescent="0.35">
      <c r="B18" s="148" t="s">
        <v>9</v>
      </c>
      <c r="C18" s="148"/>
      <c r="D18" s="148"/>
      <c r="E18" s="148"/>
      <c r="F18" s="148"/>
      <c r="G18" s="148"/>
      <c r="H18" s="148"/>
      <c r="I18" s="148"/>
      <c r="J18" s="148"/>
      <c r="K18" s="148"/>
      <c r="L18" s="319">
        <f t="shared" ref="L18:U18" si="30">L152</f>
        <v>288.33</v>
      </c>
      <c r="M18" s="319">
        <f t="shared" si="30"/>
        <v>270.17</v>
      </c>
      <c r="N18" s="319">
        <f t="shared" si="30"/>
        <v>317.66000000000003</v>
      </c>
      <c r="O18" s="319">
        <f t="shared" si="30"/>
        <v>329.5</v>
      </c>
      <c r="P18" s="319">
        <f t="shared" si="30"/>
        <v>359.28</v>
      </c>
      <c r="Q18" s="319">
        <f t="shared" si="30"/>
        <v>461.9</v>
      </c>
      <c r="R18" s="319">
        <f t="shared" si="30"/>
        <v>501.53</v>
      </c>
      <c r="S18" s="319">
        <f t="shared" si="30"/>
        <v>598.58000000000004</v>
      </c>
      <c r="T18" s="319">
        <f t="shared" si="30"/>
        <v>634.41999999999996</v>
      </c>
      <c r="U18" s="319">
        <f t="shared" si="30"/>
        <v>614.53</v>
      </c>
      <c r="V18" s="319">
        <f>V152</f>
        <v>776.55</v>
      </c>
      <c r="W18" s="319">
        <f>W152</f>
        <v>746.68</v>
      </c>
      <c r="X18" s="319">
        <f t="shared" ref="X18" si="31">X152</f>
        <v>655.08000000000004</v>
      </c>
      <c r="Y18" s="319">
        <f t="shared" si="0"/>
        <v>583.70266976659889</v>
      </c>
      <c r="Z18" s="319">
        <f t="shared" si="1"/>
        <v>857.59150980290212</v>
      </c>
      <c r="AB18" s="319">
        <f t="shared" ref="AB18:AC18" si="32">AB152</f>
        <v>173.48215329120126</v>
      </c>
      <c r="AC18" s="319">
        <f t="shared" si="32"/>
        <v>319.82968884940112</v>
      </c>
      <c r="AD18" s="319">
        <f t="shared" ref="AD18:AE18" si="33">AD152</f>
        <v>445.9664573676983</v>
      </c>
      <c r="AE18" s="319">
        <f t="shared" si="33"/>
        <v>583.70266976659889</v>
      </c>
      <c r="AF18" s="453">
        <f>AF152</f>
        <v>222.60244022539987</v>
      </c>
      <c r="AG18" s="453">
        <f>AG152</f>
        <v>471.22448362749992</v>
      </c>
      <c r="AH18" s="453">
        <f>AH152</f>
        <v>639.35</v>
      </c>
      <c r="AI18" s="453">
        <f>AI152</f>
        <v>857.59150980290212</v>
      </c>
      <c r="AK18" s="319">
        <f t="shared" si="2"/>
        <v>173.48215329120126</v>
      </c>
      <c r="AL18" s="319">
        <f t="shared" si="3"/>
        <v>146.34753555819987</v>
      </c>
      <c r="AM18" s="319">
        <f t="shared" si="4"/>
        <v>126.13676851829717</v>
      </c>
      <c r="AN18" s="319">
        <f t="shared" si="5"/>
        <v>137.73621239890059</v>
      </c>
      <c r="AO18" s="319">
        <f t="shared" si="6"/>
        <v>222.60244022539987</v>
      </c>
      <c r="AP18" s="319">
        <f t="shared" si="7"/>
        <v>248.62204340210005</v>
      </c>
      <c r="AQ18" s="319">
        <f t="shared" si="7"/>
        <v>168.1255163725001</v>
      </c>
      <c r="AR18" s="319">
        <f t="shared" si="8"/>
        <v>218.2415098029021</v>
      </c>
    </row>
    <row r="19" spans="1:44" ht="15" customHeight="1" outlineLevel="1" x14ac:dyDescent="0.35">
      <c r="B19" s="148" t="s">
        <v>232</v>
      </c>
      <c r="C19" s="148"/>
      <c r="D19" s="148"/>
      <c r="E19" s="148"/>
      <c r="F19" s="148"/>
      <c r="G19" s="148"/>
      <c r="H19" s="148"/>
      <c r="I19" s="148"/>
      <c r="J19" s="148"/>
      <c r="K19" s="148"/>
      <c r="L19" s="319">
        <f t="shared" ref="L19:U19" si="34">L295</f>
        <v>-0.44</v>
      </c>
      <c r="M19" s="319">
        <f t="shared" si="34"/>
        <v>13.1</v>
      </c>
      <c r="N19" s="319">
        <f t="shared" si="34"/>
        <v>16.559999999999999</v>
      </c>
      <c r="O19" s="319">
        <f t="shared" si="34"/>
        <v>14.45</v>
      </c>
      <c r="P19" s="319">
        <f t="shared" si="34"/>
        <v>15.29</v>
      </c>
      <c r="Q19" s="319">
        <f t="shared" si="34"/>
        <v>12.3</v>
      </c>
      <c r="R19" s="319">
        <f t="shared" si="34"/>
        <v>25.07</v>
      </c>
      <c r="S19" s="319">
        <f t="shared" si="34"/>
        <v>56.3</v>
      </c>
      <c r="T19" s="319">
        <f t="shared" si="34"/>
        <v>32.54</v>
      </c>
      <c r="U19" s="319">
        <f t="shared" si="34"/>
        <v>138.93</v>
      </c>
      <c r="V19" s="319">
        <f>V295</f>
        <v>25.99</v>
      </c>
      <c r="W19" s="319">
        <f>W295</f>
        <v>48.72</v>
      </c>
      <c r="X19" s="319">
        <f t="shared" ref="X19" si="35">X295</f>
        <v>177.42</v>
      </c>
      <c r="Y19" s="319">
        <f t="shared" si="0"/>
        <v>155.57541180649969</v>
      </c>
      <c r="Z19" s="319">
        <f t="shared" si="1"/>
        <v>50.106410112599967</v>
      </c>
      <c r="AB19" s="319">
        <f t="shared" ref="AB19:AC19" si="36">AB295</f>
        <v>17.503074252700017</v>
      </c>
      <c r="AC19" s="319">
        <f t="shared" si="36"/>
        <v>33.381686554200058</v>
      </c>
      <c r="AD19" s="319">
        <f t="shared" ref="AD19:AE19" si="37">AD295</f>
        <v>62.226772822400122</v>
      </c>
      <c r="AE19" s="319">
        <f t="shared" si="37"/>
        <v>155.57541180649969</v>
      </c>
      <c r="AF19" s="453">
        <f>AF295</f>
        <v>8.1108967535000183</v>
      </c>
      <c r="AG19" s="453">
        <f>AG295</f>
        <v>14.731751172700005</v>
      </c>
      <c r="AH19" s="453">
        <f>AH295</f>
        <v>29.201875327800014</v>
      </c>
      <c r="AI19" s="453">
        <f>AI295</f>
        <v>50.106410112599967</v>
      </c>
      <c r="AK19" s="319">
        <f t="shared" si="2"/>
        <v>17.503074252700017</v>
      </c>
      <c r="AL19" s="319">
        <f t="shared" si="3"/>
        <v>15.878612301500041</v>
      </c>
      <c r="AM19" s="319">
        <f t="shared" si="4"/>
        <v>28.845086268200063</v>
      </c>
      <c r="AN19" s="319">
        <f t="shared" si="5"/>
        <v>93.348638984099566</v>
      </c>
      <c r="AO19" s="319">
        <f t="shared" si="6"/>
        <v>8.1108967535000183</v>
      </c>
      <c r="AP19" s="319">
        <f t="shared" si="7"/>
        <v>6.6208544191999863</v>
      </c>
      <c r="AQ19" s="319">
        <f t="shared" si="7"/>
        <v>14.470124155100009</v>
      </c>
      <c r="AR19" s="319">
        <f t="shared" si="8"/>
        <v>20.904534784799953</v>
      </c>
    </row>
    <row r="20" spans="1:44" ht="15" customHeight="1" outlineLevel="1" x14ac:dyDescent="0.35">
      <c r="B20" s="148" t="s">
        <v>233</v>
      </c>
      <c r="C20" s="148"/>
      <c r="D20" s="148"/>
      <c r="E20" s="148"/>
      <c r="F20" s="148"/>
      <c r="G20" s="148"/>
      <c r="H20" s="148"/>
      <c r="I20" s="148"/>
      <c r="J20" s="148"/>
      <c r="K20" s="148"/>
      <c r="L20" s="319">
        <f>L15-SUM(L17:L19)</f>
        <v>-36.809999999999945</v>
      </c>
      <c r="M20" s="319">
        <f t="shared" ref="M20:U20" si="38">M15-SUM(M17:M19)</f>
        <v>-21.810000000000059</v>
      </c>
      <c r="N20" s="319">
        <f t="shared" si="38"/>
        <v>-30.080000000000041</v>
      </c>
      <c r="O20" s="319">
        <f t="shared" si="38"/>
        <v>-13.690000000000055</v>
      </c>
      <c r="P20" s="319">
        <f t="shared" si="38"/>
        <v>-15.849999999999909</v>
      </c>
      <c r="Q20" s="319">
        <f t="shared" si="38"/>
        <v>-22.069999999999936</v>
      </c>
      <c r="R20" s="319">
        <f t="shared" si="38"/>
        <v>-22.119999999999891</v>
      </c>
      <c r="S20" s="319">
        <f t="shared" si="38"/>
        <v>-17.150000000000091</v>
      </c>
      <c r="T20" s="319">
        <f t="shared" si="38"/>
        <v>-19.839999999999918</v>
      </c>
      <c r="U20" s="319">
        <f t="shared" si="38"/>
        <v>-15.6099999999999</v>
      </c>
      <c r="V20" s="319">
        <f>V15-SUM(V17:V19)</f>
        <v>-4.2799999999999727</v>
      </c>
      <c r="W20" s="319">
        <f>W15-SUM(W17:W19)</f>
        <v>14.8599999999999</v>
      </c>
      <c r="X20" s="319">
        <f t="shared" ref="X20" si="39">X15-SUM(X17:X19)</f>
        <v>76.440000000000055</v>
      </c>
      <c r="Y20" s="319">
        <f t="shared" si="0"/>
        <v>8.77868469455575</v>
      </c>
      <c r="Z20" s="319">
        <f t="shared" si="1"/>
        <v>-117.29784250870352</v>
      </c>
      <c r="AB20" s="319">
        <f t="shared" ref="AB20:AC20" si="40">AB15-SUM(AB17:AB19)</f>
        <v>1.6401530480995348</v>
      </c>
      <c r="AC20" s="319">
        <f t="shared" si="40"/>
        <v>26.036366996530319</v>
      </c>
      <c r="AD20" s="319">
        <f t="shared" ref="AD20:AE20" si="41">AD15-SUM(AD17:AD19)</f>
        <v>-23.219016336578306</v>
      </c>
      <c r="AE20" s="319">
        <f t="shared" si="41"/>
        <v>8.77868469455575</v>
      </c>
      <c r="AF20" s="453">
        <f>AF15-SUM(AF17:AF19)</f>
        <v>-4.6803799155011916</v>
      </c>
      <c r="AG20" s="453">
        <f>AG15-SUM(AG17:AG19)</f>
        <v>-0.32505559890034874</v>
      </c>
      <c r="AH20" s="453">
        <f>AH15-SUM(AH17:AH19)</f>
        <v>14.395554632696758</v>
      </c>
      <c r="AI20" s="453">
        <f>AI15-SUM(AI17:AI19)</f>
        <v>-117.29784250870352</v>
      </c>
      <c r="AK20" s="319">
        <f t="shared" si="2"/>
        <v>1.6401530480995348</v>
      </c>
      <c r="AL20" s="319">
        <f t="shared" si="3"/>
        <v>24.396213948430784</v>
      </c>
      <c r="AM20" s="319">
        <f t="shared" si="4"/>
        <v>-49.255383333108625</v>
      </c>
      <c r="AN20" s="319">
        <f t="shared" si="5"/>
        <v>31.997701031134056</v>
      </c>
      <c r="AO20" s="319">
        <f t="shared" si="6"/>
        <v>-4.6803799155011916</v>
      </c>
      <c r="AP20" s="319">
        <f t="shared" si="7"/>
        <v>4.3553243166008428</v>
      </c>
      <c r="AQ20" s="319">
        <f t="shared" si="7"/>
        <v>14.720610231597107</v>
      </c>
      <c r="AR20" s="319">
        <f t="shared" si="8"/>
        <v>-131.69339714140028</v>
      </c>
    </row>
    <row r="21" spans="1:44" ht="15" customHeight="1" x14ac:dyDescent="0.35">
      <c r="B21" s="42" t="s">
        <v>273</v>
      </c>
      <c r="C21" s="42"/>
      <c r="D21" s="42"/>
      <c r="E21" s="42"/>
      <c r="F21" s="42"/>
      <c r="G21" s="42"/>
      <c r="H21" s="42"/>
      <c r="I21" s="42"/>
      <c r="J21" s="42"/>
      <c r="K21" s="42"/>
      <c r="L21" s="320">
        <v>-0.16</v>
      </c>
      <c r="M21" s="320">
        <v>-0.27</v>
      </c>
      <c r="N21" s="320">
        <v>0</v>
      </c>
      <c r="O21" s="320">
        <v>1.29</v>
      </c>
      <c r="P21" s="320">
        <v>0.02</v>
      </c>
      <c r="Q21" s="320">
        <v>-0.17</v>
      </c>
      <c r="R21" s="320">
        <v>4.7</v>
      </c>
      <c r="S21" s="320">
        <v>-0.19</v>
      </c>
      <c r="T21" s="320">
        <v>0.33</v>
      </c>
      <c r="U21" s="320">
        <v>1.24</v>
      </c>
      <c r="V21" s="320">
        <v>0.7</v>
      </c>
      <c r="W21" s="320">
        <v>1.56</v>
      </c>
      <c r="X21" s="320">
        <v>-5.61</v>
      </c>
      <c r="Y21" s="320">
        <f>(AE21)</f>
        <v>-16.467327647599994</v>
      </c>
      <c r="Z21" s="320">
        <f>(AI21)</f>
        <v>-140.36526277979999</v>
      </c>
      <c r="AB21" s="320">
        <v>-0.56144065000000032</v>
      </c>
      <c r="AC21" s="320">
        <v>-15.240372950000003</v>
      </c>
      <c r="AD21" s="320">
        <v>-15.230252959900019</v>
      </c>
      <c r="AE21" s="320">
        <v>-16.467327647599994</v>
      </c>
      <c r="AF21" s="317">
        <v>1.0119990000000001E-2</v>
      </c>
      <c r="AG21" s="317">
        <v>2.2413166499999999</v>
      </c>
      <c r="AH21" s="311">
        <v>2.0794881901999993</v>
      </c>
      <c r="AI21" s="311">
        <v>-140.36526277979999</v>
      </c>
      <c r="AK21" s="320">
        <f t="shared" si="2"/>
        <v>-0.56144065000000032</v>
      </c>
      <c r="AL21" s="320">
        <f t="shared" si="3"/>
        <v>-14.678932300000003</v>
      </c>
      <c r="AM21" s="320">
        <f t="shared" si="4"/>
        <v>1.0119990099983767E-2</v>
      </c>
      <c r="AN21" s="320">
        <f t="shared" si="5"/>
        <v>-1.237074687699975</v>
      </c>
      <c r="AO21" s="320">
        <f t="shared" si="6"/>
        <v>1.0119990000000001E-2</v>
      </c>
      <c r="AP21" s="320">
        <f t="shared" si="7"/>
        <v>2.2311966599999997</v>
      </c>
      <c r="AQ21" s="320">
        <f t="shared" si="7"/>
        <v>-0.1618284598000006</v>
      </c>
      <c r="AR21" s="320">
        <f t="shared" si="8"/>
        <v>-142.44475097</v>
      </c>
    </row>
    <row r="22" spans="1:44" ht="15" customHeight="1" x14ac:dyDescent="0.35">
      <c r="B22" s="42" t="s">
        <v>274</v>
      </c>
      <c r="C22" s="42"/>
      <c r="D22" s="42"/>
      <c r="E22" s="42"/>
      <c r="F22" s="42"/>
      <c r="G22" s="42"/>
      <c r="H22" s="42"/>
      <c r="I22" s="42"/>
      <c r="J22" s="42"/>
      <c r="K22" s="42"/>
      <c r="L22" s="320">
        <v>434.4</v>
      </c>
      <c r="M22" s="320">
        <v>468.49</v>
      </c>
      <c r="N22" s="320">
        <v>502.71</v>
      </c>
      <c r="O22" s="320">
        <v>464.67</v>
      </c>
      <c r="P22" s="320">
        <v>499.78</v>
      </c>
      <c r="Q22" s="320">
        <v>587.47</v>
      </c>
      <c r="R22" s="320">
        <v>624.5</v>
      </c>
      <c r="S22" s="320">
        <v>582.87</v>
      </c>
      <c r="T22" s="320">
        <v>562.04</v>
      </c>
      <c r="U22" s="320">
        <v>608.95000000000005</v>
      </c>
      <c r="V22" s="320">
        <v>616.61</v>
      </c>
      <c r="W22" s="320">
        <v>623.32000000000005</v>
      </c>
      <c r="X22" s="320">
        <v>771.06</v>
      </c>
      <c r="Y22" s="320">
        <f>(AE22)</f>
        <v>964.59857069360169</v>
      </c>
      <c r="Z22" s="320">
        <f>(AI22)</f>
        <v>1428.7491631995006</v>
      </c>
      <c r="AB22" s="320">
        <v>186.34769665179951</v>
      </c>
      <c r="AC22" s="320">
        <v>378.98830653140044</v>
      </c>
      <c r="AD22" s="320">
        <v>571.10971756299944</v>
      </c>
      <c r="AE22" s="320">
        <v>964.59857069360169</v>
      </c>
      <c r="AF22" s="317">
        <v>199.42460755890048</v>
      </c>
      <c r="AG22" s="317">
        <v>400.86241258580043</v>
      </c>
      <c r="AH22" s="311">
        <v>608.07898352210054</v>
      </c>
      <c r="AI22" s="311">
        <v>1428.7491631995006</v>
      </c>
      <c r="AK22" s="320">
        <f t="shared" si="2"/>
        <v>186.34769665179951</v>
      </c>
      <c r="AL22" s="320">
        <f t="shared" si="3"/>
        <v>192.64060987960093</v>
      </c>
      <c r="AM22" s="320">
        <f t="shared" si="4"/>
        <v>192.121411031599</v>
      </c>
      <c r="AN22" s="320">
        <f t="shared" si="5"/>
        <v>393.48885313060225</v>
      </c>
      <c r="AO22" s="320">
        <f t="shared" si="6"/>
        <v>199.42460755890048</v>
      </c>
      <c r="AP22" s="320">
        <f t="shared" si="7"/>
        <v>201.43780502689995</v>
      </c>
      <c r="AQ22" s="320">
        <f t="shared" si="7"/>
        <v>207.21657093630012</v>
      </c>
      <c r="AR22" s="320">
        <f t="shared" si="7"/>
        <v>820.67017967740003</v>
      </c>
    </row>
    <row r="23" spans="1:44" ht="15" customHeight="1" x14ac:dyDescent="0.35">
      <c r="B23" s="42" t="s">
        <v>275</v>
      </c>
      <c r="C23" s="42"/>
      <c r="D23" s="42"/>
      <c r="E23" s="42"/>
      <c r="F23" s="42"/>
      <c r="G23" s="42"/>
      <c r="H23" s="42"/>
      <c r="I23" s="42"/>
      <c r="J23" s="42"/>
      <c r="K23" s="42"/>
      <c r="L23" s="320">
        <v>11.41</v>
      </c>
      <c r="M23" s="320">
        <v>14.99</v>
      </c>
      <c r="N23" s="320">
        <v>15.23</v>
      </c>
      <c r="O23" s="320">
        <v>18.47</v>
      </c>
      <c r="P23" s="320">
        <v>19.02</v>
      </c>
      <c r="Q23" s="320">
        <v>22.84</v>
      </c>
      <c r="R23" s="320">
        <v>22.21</v>
      </c>
      <c r="S23" s="320">
        <v>19.510000000000002</v>
      </c>
      <c r="T23" s="320">
        <v>16.16</v>
      </c>
      <c r="U23" s="320">
        <v>17.329999999999998</v>
      </c>
      <c r="V23" s="320">
        <v>16.579999999999998</v>
      </c>
      <c r="W23" s="320">
        <v>16.03</v>
      </c>
      <c r="X23" s="320">
        <v>19.75</v>
      </c>
      <c r="Y23" s="320">
        <f t="shared" ref="Y23:Y34" si="42">AE23</f>
        <v>20.937256573500001</v>
      </c>
      <c r="Z23" s="320">
        <f t="shared" ref="Z23:Z34" si="43">AI23</f>
        <v>23.376094109299995</v>
      </c>
      <c r="AB23" s="320">
        <v>4.5371510134999973</v>
      </c>
      <c r="AC23" s="320">
        <v>9.0306980689999978</v>
      </c>
      <c r="AD23" s="320">
        <v>15.949409977099993</v>
      </c>
      <c r="AE23" s="320">
        <v>20.937256573500001</v>
      </c>
      <c r="AF23" s="317">
        <v>4.803682790399999</v>
      </c>
      <c r="AG23" s="317">
        <v>9.4321206325999984</v>
      </c>
      <c r="AH23" s="311">
        <v>14.082849322199992</v>
      </c>
      <c r="AI23" s="311">
        <v>23.376094109299995</v>
      </c>
      <c r="AK23" s="320">
        <f t="shared" si="2"/>
        <v>4.5371510134999973</v>
      </c>
      <c r="AL23" s="320">
        <f t="shared" si="3"/>
        <v>4.4935470555000006</v>
      </c>
      <c r="AM23" s="320">
        <f t="shared" si="4"/>
        <v>6.9187119080999953</v>
      </c>
      <c r="AN23" s="320">
        <f t="shared" si="5"/>
        <v>4.9878465964000078</v>
      </c>
      <c r="AO23" s="320">
        <f t="shared" si="6"/>
        <v>4.803682790399999</v>
      </c>
      <c r="AP23" s="320">
        <f t="shared" si="7"/>
        <v>4.6284378421999994</v>
      </c>
      <c r="AQ23" s="320">
        <f t="shared" si="7"/>
        <v>4.650728689599994</v>
      </c>
      <c r="AR23" s="320">
        <f t="shared" si="7"/>
        <v>9.2932447871000026</v>
      </c>
    </row>
    <row r="24" spans="1:44" s="258" customFormat="1" ht="15" customHeight="1" x14ac:dyDescent="0.35">
      <c r="A24" s="6"/>
      <c r="B24" s="128" t="s">
        <v>193</v>
      </c>
      <c r="C24" s="128"/>
      <c r="D24" s="128"/>
      <c r="E24" s="128"/>
      <c r="F24" s="128"/>
      <c r="G24" s="128"/>
      <c r="H24" s="128"/>
      <c r="I24" s="128"/>
      <c r="J24" s="128"/>
      <c r="K24" s="128"/>
      <c r="L24" s="310">
        <v>289.91000000000003</v>
      </c>
      <c r="M24" s="310">
        <v>347.5</v>
      </c>
      <c r="N24" s="310">
        <v>450.11</v>
      </c>
      <c r="O24" s="310">
        <v>473.02</v>
      </c>
      <c r="P24" s="310">
        <v>422.41</v>
      </c>
      <c r="Q24" s="310">
        <v>577.84</v>
      </c>
      <c r="R24" s="310">
        <v>563.96</v>
      </c>
      <c r="S24" s="310">
        <v>803.14</v>
      </c>
      <c r="T24" s="310">
        <v>753.7</v>
      </c>
      <c r="U24" s="310">
        <v>1058.5600000000002</v>
      </c>
      <c r="V24" s="310">
        <v>1053.99</v>
      </c>
      <c r="W24" s="310">
        <v>1151.19</v>
      </c>
      <c r="X24" s="310">
        <v>1411.51</v>
      </c>
      <c r="Y24" s="310">
        <f t="shared" si="42"/>
        <v>874.53939336058784</v>
      </c>
      <c r="Z24" s="310">
        <f t="shared" si="43"/>
        <v>-9.1597806054003392</v>
      </c>
      <c r="AB24" s="310">
        <v>266.36282785600901</v>
      </c>
      <c r="AC24" s="310">
        <v>368.91096678454591</v>
      </c>
      <c r="AD24" s="310">
        <v>856.15875143191602</v>
      </c>
      <c r="AE24" s="310">
        <v>874.53939336058784</v>
      </c>
      <c r="AF24" s="349">
        <v>259.15798781759793</v>
      </c>
      <c r="AG24" s="349">
        <v>571.06813683749931</v>
      </c>
      <c r="AH24" s="310">
        <v>702.37869003329774</v>
      </c>
      <c r="AI24" s="310">
        <v>-9.1597806054003392</v>
      </c>
      <c r="AK24" s="310">
        <f t="shared" si="2"/>
        <v>266.36282785600901</v>
      </c>
      <c r="AL24" s="310">
        <f t="shared" si="3"/>
        <v>102.5481389285369</v>
      </c>
      <c r="AM24" s="310">
        <f t="shared" si="4"/>
        <v>487.24778464737011</v>
      </c>
      <c r="AN24" s="310">
        <f t="shared" si="5"/>
        <v>18.380641928671821</v>
      </c>
      <c r="AO24" s="310">
        <f t="shared" si="6"/>
        <v>259.15798781759793</v>
      </c>
      <c r="AP24" s="310">
        <f t="shared" si="7"/>
        <v>311.91014901990138</v>
      </c>
      <c r="AQ24" s="310">
        <f t="shared" si="7"/>
        <v>131.31055319579843</v>
      </c>
      <c r="AR24" s="310">
        <f t="shared" si="7"/>
        <v>-711.53847063869807</v>
      </c>
    </row>
    <row r="25" spans="1:44" s="258" customFormat="1" ht="15" customHeight="1" outlineLevel="1" x14ac:dyDescent="0.35">
      <c r="A25" s="6"/>
      <c r="B25" s="148" t="s">
        <v>231</v>
      </c>
      <c r="C25" s="148"/>
      <c r="D25" s="148"/>
      <c r="E25" s="148"/>
      <c r="F25" s="148"/>
      <c r="G25" s="148"/>
      <c r="H25" s="148"/>
      <c r="I25" s="148"/>
      <c r="J25" s="148"/>
      <c r="K25" s="148"/>
      <c r="L25" s="319">
        <f t="shared" ref="L25:U25" si="44">L206</f>
        <v>254.17</v>
      </c>
      <c r="M25" s="319">
        <f t="shared" si="44"/>
        <v>288.61</v>
      </c>
      <c r="N25" s="319">
        <f t="shared" si="44"/>
        <v>374.42</v>
      </c>
      <c r="O25" s="319">
        <f t="shared" si="44"/>
        <v>355.45</v>
      </c>
      <c r="P25" s="319">
        <f t="shared" si="44"/>
        <v>275.26</v>
      </c>
      <c r="Q25" s="319">
        <f t="shared" si="44"/>
        <v>400.85</v>
      </c>
      <c r="R25" s="319">
        <f t="shared" si="44"/>
        <v>359.79</v>
      </c>
      <c r="S25" s="319">
        <f t="shared" si="44"/>
        <v>437.02</v>
      </c>
      <c r="T25" s="319">
        <f t="shared" si="44"/>
        <v>399.37</v>
      </c>
      <c r="U25" s="319">
        <f t="shared" si="44"/>
        <v>658.09</v>
      </c>
      <c r="V25" s="319">
        <f>V206</f>
        <v>633.49</v>
      </c>
      <c r="W25" s="319">
        <f>W206</f>
        <v>697.53</v>
      </c>
      <c r="X25" s="319">
        <f t="shared" ref="X25" si="45">X206</f>
        <v>1007.96</v>
      </c>
      <c r="Y25" s="319">
        <f t="shared" si="42"/>
        <v>854.85381794789453</v>
      </c>
      <c r="Z25" s="319">
        <f t="shared" si="43"/>
        <v>483.99066997550131</v>
      </c>
      <c r="AB25" s="319">
        <f t="shared" ref="AB25:AC25" si="46">AB206</f>
        <v>192.70749899620199</v>
      </c>
      <c r="AC25" s="319">
        <f t="shared" si="46"/>
        <v>231.25816930530632</v>
      </c>
      <c r="AD25" s="319">
        <f t="shared" ref="AD25:AE25" si="47">AD206</f>
        <v>732.6936723000349</v>
      </c>
      <c r="AE25" s="319">
        <f t="shared" si="47"/>
        <v>854.85381794789453</v>
      </c>
      <c r="AF25" s="453">
        <f>AF206</f>
        <v>163.35057189630007</v>
      </c>
      <c r="AG25" s="453">
        <f>AG206</f>
        <v>345.00126714949954</v>
      </c>
      <c r="AH25" s="453">
        <f>AH206</f>
        <v>415.88623288530096</v>
      </c>
      <c r="AI25" s="453">
        <f>AI206</f>
        <v>483.99066997550131</v>
      </c>
      <c r="AK25" s="319">
        <f t="shared" si="2"/>
        <v>192.70749899620199</v>
      </c>
      <c r="AL25" s="319">
        <f t="shared" si="3"/>
        <v>38.550670309104333</v>
      </c>
      <c r="AM25" s="319">
        <f t="shared" si="4"/>
        <v>501.43550299472861</v>
      </c>
      <c r="AN25" s="319">
        <f t="shared" si="5"/>
        <v>122.16014564785962</v>
      </c>
      <c r="AO25" s="319">
        <f t="shared" si="6"/>
        <v>163.35057189630007</v>
      </c>
      <c r="AP25" s="319">
        <f t="shared" si="7"/>
        <v>181.65069525319947</v>
      </c>
      <c r="AQ25" s="319">
        <f t="shared" si="7"/>
        <v>70.884965735801416</v>
      </c>
      <c r="AR25" s="319">
        <f t="shared" si="7"/>
        <v>68.104437090200349</v>
      </c>
    </row>
    <row r="26" spans="1:44" ht="15" customHeight="1" outlineLevel="1" x14ac:dyDescent="0.35">
      <c r="B26" s="148" t="s">
        <v>9</v>
      </c>
      <c r="C26" s="148"/>
      <c r="D26" s="148"/>
      <c r="E26" s="148"/>
      <c r="F26" s="148"/>
      <c r="G26" s="148"/>
      <c r="H26" s="148"/>
      <c r="I26" s="148"/>
      <c r="J26" s="148"/>
      <c r="K26" s="148"/>
      <c r="L26" s="319">
        <f>L157</f>
        <v>75.94</v>
      </c>
      <c r="M26" s="319">
        <f t="shared" ref="M26:U26" si="48">M157</f>
        <v>74.209999999999994</v>
      </c>
      <c r="N26" s="319">
        <f t="shared" si="48"/>
        <v>98.32</v>
      </c>
      <c r="O26" s="319">
        <f t="shared" si="48"/>
        <v>128.9</v>
      </c>
      <c r="P26" s="319">
        <f t="shared" si="48"/>
        <v>156.84</v>
      </c>
      <c r="Q26" s="319">
        <f t="shared" si="48"/>
        <v>195</v>
      </c>
      <c r="R26" s="319">
        <f t="shared" si="48"/>
        <v>212.49</v>
      </c>
      <c r="S26" s="319">
        <f t="shared" si="48"/>
        <v>340.06</v>
      </c>
      <c r="T26" s="319">
        <f t="shared" si="48"/>
        <v>361.44</v>
      </c>
      <c r="U26" s="319">
        <f t="shared" si="48"/>
        <v>297.63</v>
      </c>
      <c r="V26" s="319">
        <f>V157</f>
        <v>417.6</v>
      </c>
      <c r="W26" s="319">
        <f>W157</f>
        <v>410.79</v>
      </c>
      <c r="X26" s="319">
        <f t="shared" ref="X26" si="49">X157</f>
        <v>255.81</v>
      </c>
      <c r="Y26" s="319">
        <f t="shared" si="42"/>
        <v>141.76097417359679</v>
      </c>
      <c r="Z26" s="319">
        <f t="shared" si="43"/>
        <v>390.98198284370034</v>
      </c>
      <c r="AB26" s="319">
        <f t="shared" ref="AB26:AC26" si="50">AB157</f>
        <v>75.160868928700168</v>
      </c>
      <c r="AC26" s="319">
        <f t="shared" si="50"/>
        <v>123.16206954220038</v>
      </c>
      <c r="AD26" s="319">
        <f t="shared" ref="AD26:AE26" si="51">AD157</f>
        <v>150.64459956119853</v>
      </c>
      <c r="AE26" s="319">
        <f t="shared" si="51"/>
        <v>141.76097417359679</v>
      </c>
      <c r="AF26" s="453">
        <f>AF157</f>
        <v>117.31784350959994</v>
      </c>
      <c r="AG26" s="453">
        <f>AG157</f>
        <v>260.5350013817993</v>
      </c>
      <c r="AH26" s="453">
        <f>AH157</f>
        <v>317.26</v>
      </c>
      <c r="AI26" s="453">
        <f>AI157</f>
        <v>390.98198284370034</v>
      </c>
      <c r="AK26" s="319">
        <f t="shared" si="2"/>
        <v>75.160868928700168</v>
      </c>
      <c r="AL26" s="319">
        <f t="shared" si="3"/>
        <v>48.001200613500217</v>
      </c>
      <c r="AM26" s="319">
        <f t="shared" si="4"/>
        <v>27.482530018998148</v>
      </c>
      <c r="AN26" s="319">
        <f t="shared" si="5"/>
        <v>-8.8836253876017395</v>
      </c>
      <c r="AO26" s="319">
        <f t="shared" si="6"/>
        <v>117.31784350959994</v>
      </c>
      <c r="AP26" s="319">
        <f t="shared" si="7"/>
        <v>143.21715787219938</v>
      </c>
      <c r="AQ26" s="319">
        <f t="shared" si="7"/>
        <v>56.724998618200686</v>
      </c>
      <c r="AR26" s="319">
        <f t="shared" si="7"/>
        <v>73.721982843700346</v>
      </c>
    </row>
    <row r="27" spans="1:44" ht="15" customHeight="1" outlineLevel="1" x14ac:dyDescent="0.35">
      <c r="B27" s="148" t="s">
        <v>232</v>
      </c>
      <c r="C27" s="148"/>
      <c r="D27" s="148"/>
      <c r="E27" s="148"/>
      <c r="F27" s="148"/>
      <c r="G27" s="148"/>
      <c r="H27" s="148"/>
      <c r="I27" s="148"/>
      <c r="J27" s="148"/>
      <c r="K27" s="148"/>
      <c r="L27" s="319">
        <f t="shared" ref="L27:U27" si="52">L300</f>
        <v>-1.78</v>
      </c>
      <c r="M27" s="319">
        <f t="shared" si="52"/>
        <v>8.5399999999999991</v>
      </c>
      <c r="N27" s="319">
        <f t="shared" si="52"/>
        <v>10.23</v>
      </c>
      <c r="O27" s="319">
        <f t="shared" si="52"/>
        <v>8.01</v>
      </c>
      <c r="P27" s="319">
        <f t="shared" si="52"/>
        <v>9.3800000000000008</v>
      </c>
      <c r="Q27" s="319">
        <f t="shared" si="52"/>
        <v>7.23</v>
      </c>
      <c r="R27" s="319">
        <f t="shared" si="52"/>
        <v>17.079999999999998</v>
      </c>
      <c r="S27" s="319">
        <f t="shared" si="52"/>
        <v>46.05</v>
      </c>
      <c r="T27" s="319">
        <f t="shared" si="52"/>
        <v>19.059999999999999</v>
      </c>
      <c r="U27" s="319">
        <f t="shared" si="52"/>
        <v>123.22</v>
      </c>
      <c r="V27" s="319">
        <f>V300</f>
        <v>17.149999999999999</v>
      </c>
      <c r="W27" s="319">
        <f>W300</f>
        <v>37.700000000000003</v>
      </c>
      <c r="X27" s="319">
        <f t="shared" ref="X27" si="53">X300</f>
        <v>158.63999999999999</v>
      </c>
      <c r="Y27" s="319">
        <f t="shared" si="42"/>
        <v>121.63859164429957</v>
      </c>
      <c r="Z27" s="319">
        <f t="shared" si="43"/>
        <v>21.679877346999906</v>
      </c>
      <c r="AB27" s="319">
        <f t="shared" ref="AB27:AC27" si="54">AB300</f>
        <v>9.6444983526000136</v>
      </c>
      <c r="AC27" s="319">
        <f t="shared" si="54"/>
        <v>17.395257063899894</v>
      </c>
      <c r="AD27" s="319">
        <f t="shared" ref="AD27:AE27" si="55">AD300</f>
        <v>38.605614927900113</v>
      </c>
      <c r="AE27" s="319">
        <f t="shared" si="55"/>
        <v>121.63859164429957</v>
      </c>
      <c r="AF27" s="453">
        <f>AF300</f>
        <v>1.6857580932000154</v>
      </c>
      <c r="AG27" s="453">
        <f>AG300</f>
        <v>3.0083244640000126</v>
      </c>
      <c r="AH27" s="453">
        <f>AH300</f>
        <v>9.1619622416000031</v>
      </c>
      <c r="AI27" s="453">
        <f>AI300</f>
        <v>21.679877346999906</v>
      </c>
      <c r="AK27" s="319">
        <f t="shared" si="2"/>
        <v>9.6444983526000136</v>
      </c>
      <c r="AL27" s="319">
        <f t="shared" si="3"/>
        <v>7.7507587112998806</v>
      </c>
      <c r="AM27" s="319">
        <f t="shared" si="4"/>
        <v>21.210357864000219</v>
      </c>
      <c r="AN27" s="319">
        <f t="shared" si="5"/>
        <v>83.032976716399446</v>
      </c>
      <c r="AO27" s="319">
        <f t="shared" si="6"/>
        <v>1.6857580932000154</v>
      </c>
      <c r="AP27" s="319">
        <f t="shared" si="7"/>
        <v>1.3225663707999973</v>
      </c>
      <c r="AQ27" s="319">
        <f t="shared" si="7"/>
        <v>6.1536377775999904</v>
      </c>
      <c r="AR27" s="319">
        <f t="shared" si="7"/>
        <v>12.517915105399902</v>
      </c>
    </row>
    <row r="28" spans="1:44" ht="15" customHeight="1" outlineLevel="1" x14ac:dyDescent="0.35">
      <c r="B28" s="148" t="s">
        <v>233</v>
      </c>
      <c r="C28" s="148"/>
      <c r="D28" s="148"/>
      <c r="E28" s="148"/>
      <c r="F28" s="148"/>
      <c r="G28" s="148"/>
      <c r="H28" s="148"/>
      <c r="I28" s="148"/>
      <c r="J28" s="148"/>
      <c r="K28" s="148"/>
      <c r="L28" s="319">
        <f>L24-SUM(L25:L27)</f>
        <v>-38.420000000000016</v>
      </c>
      <c r="M28" s="319">
        <f t="shared" ref="M28:U28" si="56">M24-SUM(M25:M27)</f>
        <v>-23.860000000000014</v>
      </c>
      <c r="N28" s="319">
        <f t="shared" si="56"/>
        <v>-32.860000000000014</v>
      </c>
      <c r="O28" s="319">
        <f t="shared" si="56"/>
        <v>-19.340000000000032</v>
      </c>
      <c r="P28" s="319">
        <f t="shared" si="56"/>
        <v>-19.069999999999993</v>
      </c>
      <c r="Q28" s="319">
        <f t="shared" si="56"/>
        <v>-25.240000000000009</v>
      </c>
      <c r="R28" s="319">
        <f t="shared" si="56"/>
        <v>-25.399999999999977</v>
      </c>
      <c r="S28" s="319">
        <f t="shared" si="56"/>
        <v>-19.989999999999895</v>
      </c>
      <c r="T28" s="319">
        <f t="shared" si="56"/>
        <v>-26.169999999999845</v>
      </c>
      <c r="U28" s="319">
        <f t="shared" si="56"/>
        <v>-20.379999999999882</v>
      </c>
      <c r="V28" s="319">
        <f>V24-SUM(V25:V27)</f>
        <v>-14.250000000000227</v>
      </c>
      <c r="W28" s="319">
        <f>W24-SUM(W25:W27)</f>
        <v>5.1700000000000728</v>
      </c>
      <c r="X28" s="319">
        <f t="shared" ref="X28" si="57">X24-SUM(X25:X27)</f>
        <v>-10.899999999999864</v>
      </c>
      <c r="Y28" s="319">
        <f t="shared" si="42"/>
        <v>-243.71399040520305</v>
      </c>
      <c r="Z28" s="319">
        <f t="shared" si="43"/>
        <v>-905.8123107716018</v>
      </c>
      <c r="AB28" s="319">
        <f t="shared" ref="AB28:AC28" si="58">AB24-SUM(AB25:AB27)</f>
        <v>-11.15003842149315</v>
      </c>
      <c r="AC28" s="319">
        <f t="shared" si="58"/>
        <v>-2.904529126860723</v>
      </c>
      <c r="AD28" s="319">
        <f t="shared" ref="AD28:AE28" si="59">AD24-SUM(AD25:AD27)</f>
        <v>-65.785135357217541</v>
      </c>
      <c r="AE28" s="319">
        <f t="shared" si="59"/>
        <v>-243.71399040520305</v>
      </c>
      <c r="AF28" s="453">
        <f>AF24-SUM(AF25:AF27)</f>
        <v>-23.196185681502129</v>
      </c>
      <c r="AG28" s="453">
        <f>AG24-SUM(AG25:AG27)</f>
        <v>-37.476456157799589</v>
      </c>
      <c r="AH28" s="453">
        <f>AH24-SUM(AH25:AH27)</f>
        <v>-39.929505093603211</v>
      </c>
      <c r="AI28" s="453">
        <f>AI24-SUM(AI25:AI27)</f>
        <v>-905.8123107716018</v>
      </c>
      <c r="AK28" s="319">
        <f t="shared" si="2"/>
        <v>-11.15003842149315</v>
      </c>
      <c r="AL28" s="319">
        <f t="shared" si="3"/>
        <v>8.2455092946324271</v>
      </c>
      <c r="AM28" s="319">
        <f t="shared" si="4"/>
        <v>-62.880606230356818</v>
      </c>
      <c r="AN28" s="319">
        <f t="shared" si="5"/>
        <v>-177.92885504798551</v>
      </c>
      <c r="AO28" s="319">
        <f t="shared" si="6"/>
        <v>-23.196185681502129</v>
      </c>
      <c r="AP28" s="319">
        <f t="shared" si="7"/>
        <v>-14.28027047629746</v>
      </c>
      <c r="AQ28" s="319">
        <f t="shared" si="7"/>
        <v>-2.453048935803622</v>
      </c>
      <c r="AR28" s="319">
        <f t="shared" si="7"/>
        <v>-865.88280567799859</v>
      </c>
    </row>
    <row r="29" spans="1:44" ht="15" customHeight="1" x14ac:dyDescent="0.35">
      <c r="B29" t="s">
        <v>547</v>
      </c>
      <c r="L29" s="320">
        <v>-174.15</v>
      </c>
      <c r="M29" s="320">
        <v>-233.63</v>
      </c>
      <c r="N29" s="320">
        <v>-274.85000000000002</v>
      </c>
      <c r="O29" s="320">
        <v>-261.70999999999998</v>
      </c>
      <c r="P29" s="320">
        <v>-249.88</v>
      </c>
      <c r="Q29" s="320">
        <v>-285.48</v>
      </c>
      <c r="R29" s="320">
        <v>-350.09</v>
      </c>
      <c r="S29" s="320">
        <v>-301.58</v>
      </c>
      <c r="T29" s="320">
        <v>-219.74</v>
      </c>
      <c r="U29" s="320">
        <v>-349.46</v>
      </c>
      <c r="V29" s="320">
        <v>-285.06</v>
      </c>
      <c r="W29" s="320">
        <v>-248.6</v>
      </c>
      <c r="X29" s="320">
        <v>-449.1</v>
      </c>
      <c r="Y29" s="320">
        <f t="shared" si="42"/>
        <v>-313.21352849292947</v>
      </c>
      <c r="Z29" s="320">
        <f t="shared" si="43"/>
        <v>-372.77295764929863</v>
      </c>
      <c r="AB29" s="320">
        <v>-126.07422979229976</v>
      </c>
      <c r="AC29" s="320">
        <v>-158.80740969310045</v>
      </c>
      <c r="AD29" s="320">
        <v>-256.84177533829092</v>
      </c>
      <c r="AE29" s="320">
        <v>-313.21352849292947</v>
      </c>
      <c r="AF29" s="317">
        <v>-108.39493698199963</v>
      </c>
      <c r="AG29" s="317">
        <v>-222.68150944079974</v>
      </c>
      <c r="AH29" s="311">
        <v>-309.74628047919879</v>
      </c>
      <c r="AI29" s="311">
        <v>-372.77295764929863</v>
      </c>
      <c r="AK29" s="320">
        <f t="shared" si="2"/>
        <v>-126.07422979229976</v>
      </c>
      <c r="AL29" s="320">
        <f t="shared" si="3"/>
        <v>-32.733179900800693</v>
      </c>
      <c r="AM29" s="320">
        <f t="shared" si="4"/>
        <v>-98.034365645190462</v>
      </c>
      <c r="AN29" s="320">
        <f t="shared" si="5"/>
        <v>-56.371753154638554</v>
      </c>
      <c r="AO29" s="320">
        <f t="shared" si="6"/>
        <v>-108.39493698199963</v>
      </c>
      <c r="AP29" s="320">
        <f t="shared" si="7"/>
        <v>-114.28657245880011</v>
      </c>
      <c r="AQ29" s="320">
        <f t="shared" si="7"/>
        <v>-87.064771038399044</v>
      </c>
      <c r="AR29" s="320">
        <f t="shared" si="7"/>
        <v>-63.026677170099845</v>
      </c>
    </row>
    <row r="30" spans="1:44" ht="15" customHeight="1" x14ac:dyDescent="0.35">
      <c r="B30" s="6" t="s">
        <v>548</v>
      </c>
      <c r="C30" s="6"/>
      <c r="D30" s="6"/>
      <c r="E30" s="6"/>
      <c r="F30" s="6"/>
      <c r="G30" s="6"/>
      <c r="H30" s="6"/>
      <c r="I30" s="6"/>
      <c r="J30" s="6"/>
      <c r="K30" s="6"/>
      <c r="L30" s="310">
        <v>120.8</v>
      </c>
      <c r="M30" s="310">
        <v>118.66</v>
      </c>
      <c r="N30" s="310">
        <v>182.09</v>
      </c>
      <c r="O30" s="310">
        <v>226.03</v>
      </c>
      <c r="P30" s="310">
        <v>194.29</v>
      </c>
      <c r="Q30" s="310">
        <v>290.83999999999997</v>
      </c>
      <c r="R30" s="310">
        <v>213.68</v>
      </c>
      <c r="S30" s="310">
        <v>504.27</v>
      </c>
      <c r="T30" s="310">
        <v>535.61</v>
      </c>
      <c r="U30" s="310">
        <v>709.11</v>
      </c>
      <c r="V30" s="310">
        <v>768.93</v>
      </c>
      <c r="W30" s="310">
        <v>902.59</v>
      </c>
      <c r="X30" s="310">
        <v>962.41</v>
      </c>
      <c r="Y30" s="310">
        <f t="shared" si="42"/>
        <v>561.32586486766502</v>
      </c>
      <c r="Z30" s="310">
        <f t="shared" si="43"/>
        <v>-381.93273825469794</v>
      </c>
      <c r="AB30" s="310">
        <v>140.28859806370974</v>
      </c>
      <c r="AC30" s="310">
        <v>210.10355709144497</v>
      </c>
      <c r="AD30" s="310">
        <v>599.31697609360742</v>
      </c>
      <c r="AE30" s="310">
        <v>561.32586486766502</v>
      </c>
      <c r="AF30" s="349">
        <v>150.76305083559836</v>
      </c>
      <c r="AG30" s="349">
        <v>348.38662739669957</v>
      </c>
      <c r="AH30" s="310">
        <v>392.63240955409913</v>
      </c>
      <c r="AI30" s="310">
        <v>-381.93273825469794</v>
      </c>
      <c r="AK30" s="310">
        <f t="shared" si="2"/>
        <v>140.28859806370974</v>
      </c>
      <c r="AL30" s="310">
        <f t="shared" si="3"/>
        <v>69.814959027735227</v>
      </c>
      <c r="AM30" s="310">
        <f t="shared" si="4"/>
        <v>389.21341900216248</v>
      </c>
      <c r="AN30" s="310">
        <f t="shared" si="5"/>
        <v>-37.991111225942404</v>
      </c>
      <c r="AO30" s="310">
        <f t="shared" si="6"/>
        <v>150.76305083559836</v>
      </c>
      <c r="AP30" s="310">
        <f t="shared" si="7"/>
        <v>197.6235765611012</v>
      </c>
      <c r="AQ30" s="310">
        <f t="shared" si="7"/>
        <v>44.24578215739956</v>
      </c>
      <c r="AR30" s="310">
        <f t="shared" si="7"/>
        <v>-774.56514780879706</v>
      </c>
    </row>
    <row r="31" spans="1:44" ht="15" customHeight="1" x14ac:dyDescent="0.35">
      <c r="B31" t="s">
        <v>549</v>
      </c>
      <c r="L31" s="320">
        <v>37.76</v>
      </c>
      <c r="M31" s="320">
        <v>28.04</v>
      </c>
      <c r="N31" s="320">
        <v>46.04</v>
      </c>
      <c r="O31" s="320">
        <v>56.91</v>
      </c>
      <c r="P31" s="320">
        <v>16.399999999999999</v>
      </c>
      <c r="Q31" s="320">
        <v>45.35</v>
      </c>
      <c r="R31" s="320">
        <v>37.57</v>
      </c>
      <c r="S31" s="320">
        <v>48.06</v>
      </c>
      <c r="T31" s="320">
        <v>63.44</v>
      </c>
      <c r="U31" s="320">
        <v>86.44</v>
      </c>
      <c r="V31" s="320">
        <v>86.08</v>
      </c>
      <c r="W31" s="320">
        <v>93.01</v>
      </c>
      <c r="X31" s="320">
        <v>145.30000000000001</v>
      </c>
      <c r="Y31" s="320">
        <f t="shared" si="42"/>
        <v>101.8963526155989</v>
      </c>
      <c r="Z31" s="320">
        <f t="shared" si="43"/>
        <v>21.504475165899926</v>
      </c>
      <c r="AB31" s="320">
        <v>23.251104276899991</v>
      </c>
      <c r="AC31" s="320">
        <v>45.283765314199456</v>
      </c>
      <c r="AD31" s="320">
        <v>40.108490572400484</v>
      </c>
      <c r="AE31" s="320">
        <v>101.8963526155989</v>
      </c>
      <c r="AF31" s="317">
        <v>36.756230400399978</v>
      </c>
      <c r="AG31" s="317">
        <v>50.246715168599998</v>
      </c>
      <c r="AH31" s="311">
        <v>64.412761532000005</v>
      </c>
      <c r="AI31" s="311">
        <v>21.504475165899926</v>
      </c>
      <c r="AK31" s="320">
        <f t="shared" si="2"/>
        <v>23.251104276899991</v>
      </c>
      <c r="AL31" s="320">
        <f t="shared" si="3"/>
        <v>22.032661037299466</v>
      </c>
      <c r="AM31" s="320">
        <f t="shared" si="4"/>
        <v>-5.1752747417989724</v>
      </c>
      <c r="AN31" s="320">
        <f t="shared" si="5"/>
        <v>61.787862043198416</v>
      </c>
      <c r="AO31" s="320">
        <f t="shared" si="6"/>
        <v>36.756230400399978</v>
      </c>
      <c r="AP31" s="320">
        <f t="shared" si="7"/>
        <v>13.49048476820002</v>
      </c>
      <c r="AQ31" s="320">
        <f t="shared" si="7"/>
        <v>14.166046363400007</v>
      </c>
      <c r="AR31" s="320">
        <f t="shared" si="7"/>
        <v>-42.908286366100079</v>
      </c>
    </row>
    <row r="32" spans="1:44" ht="15" customHeight="1" x14ac:dyDescent="0.35">
      <c r="B32" s="6" t="s">
        <v>550</v>
      </c>
      <c r="C32" s="6"/>
      <c r="D32" s="6"/>
      <c r="E32" s="6"/>
      <c r="F32" s="6"/>
      <c r="G32" s="6"/>
      <c r="H32" s="6"/>
      <c r="I32" s="6"/>
      <c r="J32" s="6"/>
      <c r="K32" s="6"/>
      <c r="L32" s="310">
        <v>83.04</v>
      </c>
      <c r="M32" s="310">
        <v>90.62</v>
      </c>
      <c r="N32" s="310">
        <v>136.05000000000001</v>
      </c>
      <c r="O32" s="310">
        <v>169.13</v>
      </c>
      <c r="P32" s="310">
        <v>177.89</v>
      </c>
      <c r="Q32" s="310">
        <v>245.49</v>
      </c>
      <c r="R32" s="310">
        <v>176.11</v>
      </c>
      <c r="S32" s="310">
        <v>456.21</v>
      </c>
      <c r="T32" s="310">
        <v>472.17</v>
      </c>
      <c r="U32" s="310">
        <v>622.66999999999996</v>
      </c>
      <c r="V32" s="310">
        <v>682.85</v>
      </c>
      <c r="W32" s="310">
        <v>809.58</v>
      </c>
      <c r="X32" s="310">
        <v>817.11</v>
      </c>
      <c r="Y32" s="310">
        <f t="shared" si="42"/>
        <v>459.42951225213699</v>
      </c>
      <c r="Z32" s="310">
        <f t="shared" si="43"/>
        <v>-403.43721342059848</v>
      </c>
      <c r="AB32" s="310">
        <v>117.03749378681033</v>
      </c>
      <c r="AC32" s="310">
        <v>164.81979177706734</v>
      </c>
      <c r="AD32" s="310">
        <v>559.20848552117536</v>
      </c>
      <c r="AE32" s="310">
        <v>459.42951225213699</v>
      </c>
      <c r="AF32" s="349">
        <v>114.00682043519831</v>
      </c>
      <c r="AG32" s="349">
        <v>298.13991222809949</v>
      </c>
      <c r="AH32" s="310">
        <v>328.21964802209868</v>
      </c>
      <c r="AI32" s="310">
        <v>-403.43721342059848</v>
      </c>
      <c r="AK32" s="310">
        <f t="shared" si="2"/>
        <v>117.03749378681033</v>
      </c>
      <c r="AL32" s="310">
        <f t="shared" si="3"/>
        <v>47.782297990257007</v>
      </c>
      <c r="AM32" s="310">
        <f t="shared" si="4"/>
        <v>394.38869374410802</v>
      </c>
      <c r="AN32" s="310">
        <f t="shared" si="5"/>
        <v>-99.778973269038374</v>
      </c>
      <c r="AO32" s="310">
        <f t="shared" si="6"/>
        <v>114.00682043519831</v>
      </c>
      <c r="AP32" s="310">
        <f t="shared" si="7"/>
        <v>184.13309179290118</v>
      </c>
      <c r="AQ32" s="310">
        <f t="shared" si="7"/>
        <v>30.079735793999191</v>
      </c>
      <c r="AR32" s="310">
        <f t="shared" si="7"/>
        <v>-731.65686144269716</v>
      </c>
    </row>
    <row r="33" spans="2:44" ht="15" customHeight="1" x14ac:dyDescent="0.35">
      <c r="B33" s="68" t="s">
        <v>551</v>
      </c>
      <c r="C33" s="68"/>
      <c r="D33" s="68"/>
      <c r="E33" s="68"/>
      <c r="F33" s="68"/>
      <c r="G33" s="68"/>
      <c r="H33" s="68"/>
      <c r="I33" s="68"/>
      <c r="J33" s="68"/>
      <c r="K33" s="68"/>
      <c r="L33" s="322">
        <v>80.2</v>
      </c>
      <c r="M33" s="322">
        <v>88.6</v>
      </c>
      <c r="N33" s="322">
        <v>126.27</v>
      </c>
      <c r="O33" s="322">
        <v>135.12</v>
      </c>
      <c r="P33" s="322">
        <v>126.01</v>
      </c>
      <c r="Q33" s="322">
        <v>166.61</v>
      </c>
      <c r="R33" s="322">
        <v>56.33</v>
      </c>
      <c r="S33" s="322">
        <v>275.89999999999998</v>
      </c>
      <c r="T33" s="322">
        <v>313.36</v>
      </c>
      <c r="U33" s="322">
        <v>475.13</v>
      </c>
      <c r="V33" s="322">
        <v>555.67999999999995</v>
      </c>
      <c r="W33" s="322">
        <v>655.44</v>
      </c>
      <c r="X33" s="322">
        <v>616.23</v>
      </c>
      <c r="Y33" s="322">
        <f t="shared" si="42"/>
        <v>309.00902557023619</v>
      </c>
      <c r="Z33" s="322">
        <f t="shared" si="43"/>
        <v>-556.17451321049839</v>
      </c>
      <c r="AB33" s="322">
        <v>65.308916144810325</v>
      </c>
      <c r="AC33" s="322">
        <v>79.827186645467279</v>
      </c>
      <c r="AD33" s="322">
        <v>444.79432537007585</v>
      </c>
      <c r="AE33" s="322">
        <v>309.00902557023619</v>
      </c>
      <c r="AF33" s="466">
        <v>68.05646306539829</v>
      </c>
      <c r="AG33" s="466">
        <v>210.05856130809943</v>
      </c>
      <c r="AH33" s="322">
        <v>209.77370284199858</v>
      </c>
      <c r="AI33" s="322">
        <v>-556.17451321049839</v>
      </c>
      <c r="AK33" s="322">
        <f t="shared" si="2"/>
        <v>65.308916144810325</v>
      </c>
      <c r="AL33" s="322">
        <f t="shared" si="3"/>
        <v>14.518270500656953</v>
      </c>
      <c r="AM33" s="322">
        <f t="shared" si="4"/>
        <v>364.96713872460856</v>
      </c>
      <c r="AN33" s="322">
        <f t="shared" si="5"/>
        <v>-135.78529979983966</v>
      </c>
      <c r="AO33" s="322">
        <f t="shared" si="6"/>
        <v>68.05646306539829</v>
      </c>
      <c r="AP33" s="322">
        <f t="shared" si="7"/>
        <v>142.00209824270115</v>
      </c>
      <c r="AQ33" s="322">
        <f t="shared" si="7"/>
        <v>-0.28485846610084309</v>
      </c>
      <c r="AR33" s="322">
        <f t="shared" si="7"/>
        <v>-765.94821605249695</v>
      </c>
    </row>
    <row r="34" spans="2:44" ht="15" customHeight="1" x14ac:dyDescent="0.35">
      <c r="B34" t="s">
        <v>552</v>
      </c>
      <c r="L34" s="320">
        <v>2.84</v>
      </c>
      <c r="M34" s="320">
        <v>2.02</v>
      </c>
      <c r="N34" s="320">
        <v>9.7799999999999994</v>
      </c>
      <c r="O34" s="320">
        <v>34.01</v>
      </c>
      <c r="P34" s="320">
        <v>51.88</v>
      </c>
      <c r="Q34" s="320">
        <v>78.88</v>
      </c>
      <c r="R34" s="320">
        <v>119.78</v>
      </c>
      <c r="S34" s="320">
        <v>180.31</v>
      </c>
      <c r="T34" s="320">
        <v>158.80000000000001</v>
      </c>
      <c r="U34" s="320">
        <v>147.54</v>
      </c>
      <c r="V34" s="320">
        <v>127.17</v>
      </c>
      <c r="W34" s="320">
        <v>154.13999999999999</v>
      </c>
      <c r="X34" s="320">
        <v>200.87</v>
      </c>
      <c r="Y34" s="320">
        <f t="shared" si="42"/>
        <v>150.4204866819008</v>
      </c>
      <c r="Z34" s="320">
        <f t="shared" si="43"/>
        <v>152.73729978989994</v>
      </c>
      <c r="AB34" s="320">
        <v>51.728577642000005</v>
      </c>
      <c r="AC34" s="320">
        <v>84.992605131600072</v>
      </c>
      <c r="AD34" s="320">
        <v>114.41416015109949</v>
      </c>
      <c r="AE34" s="320">
        <v>150.4204866819008</v>
      </c>
      <c r="AF34" s="317">
        <v>45.950357369800024</v>
      </c>
      <c r="AG34" s="317">
        <v>88.081350920000062</v>
      </c>
      <c r="AH34" s="311">
        <v>118.4459451801001</v>
      </c>
      <c r="AI34" s="311">
        <v>152.73729978989994</v>
      </c>
      <c r="AK34" s="320">
        <f t="shared" si="2"/>
        <v>51.728577642000005</v>
      </c>
      <c r="AL34" s="320">
        <f t="shared" si="3"/>
        <v>33.264027489600068</v>
      </c>
      <c r="AM34" s="320">
        <f t="shared" si="4"/>
        <v>29.421555019499422</v>
      </c>
      <c r="AN34" s="320">
        <f t="shared" si="5"/>
        <v>36.006326530801303</v>
      </c>
      <c r="AO34" s="320">
        <f t="shared" si="6"/>
        <v>45.950357369800024</v>
      </c>
      <c r="AP34" s="320">
        <f t="shared" si="7"/>
        <v>42.130993550200039</v>
      </c>
      <c r="AQ34" s="320">
        <f t="shared" si="7"/>
        <v>30.364594260100034</v>
      </c>
      <c r="AR34" s="320">
        <f t="shared" si="7"/>
        <v>34.291354609799839</v>
      </c>
    </row>
    <row r="35" spans="2:44" ht="15" customHeight="1" x14ac:dyDescent="0.35">
      <c r="L35" s="320"/>
      <c r="M35" s="320"/>
      <c r="N35" s="320"/>
      <c r="O35" s="320"/>
      <c r="P35" s="320"/>
      <c r="Q35" s="320"/>
      <c r="R35" s="320"/>
      <c r="S35" s="320"/>
      <c r="T35" s="320"/>
      <c r="U35" s="320"/>
      <c r="V35" s="320"/>
      <c r="X35" s="320"/>
      <c r="AB35" s="320"/>
      <c r="AC35" s="320"/>
      <c r="AD35" s="320"/>
      <c r="AE35" s="320"/>
      <c r="AK35" s="320"/>
      <c r="AL35" s="320"/>
      <c r="AM35" s="320"/>
      <c r="AN35" s="320"/>
      <c r="AO35" s="320"/>
      <c r="AP35" s="320"/>
      <c r="AQ35" s="320"/>
      <c r="AR35" s="320"/>
    </row>
    <row r="36" spans="2:44" ht="15" customHeight="1" x14ac:dyDescent="0.35">
      <c r="B36" s="167" t="s">
        <v>234</v>
      </c>
      <c r="C36" s="167"/>
      <c r="D36" s="167"/>
      <c r="E36" s="167"/>
      <c r="F36" s="167"/>
      <c r="G36" s="167"/>
      <c r="H36" s="167"/>
      <c r="I36" s="167"/>
      <c r="J36" s="167"/>
      <c r="K36" s="167"/>
      <c r="L36" s="236">
        <v>2010</v>
      </c>
      <c r="M36" s="236">
        <v>2011</v>
      </c>
      <c r="N36" s="236">
        <v>2012</v>
      </c>
      <c r="O36" s="236">
        <v>2013</v>
      </c>
      <c r="P36" s="236">
        <v>2014</v>
      </c>
      <c r="Q36" s="236">
        <v>2015</v>
      </c>
      <c r="R36" s="236">
        <v>2016</v>
      </c>
      <c r="S36" s="236">
        <v>2017</v>
      </c>
      <c r="T36" s="236">
        <v>2018</v>
      </c>
      <c r="U36" s="236">
        <v>2019</v>
      </c>
      <c r="V36" s="236">
        <v>2020</v>
      </c>
      <c r="W36" s="236">
        <v>2021</v>
      </c>
      <c r="X36" s="239">
        <v>2022</v>
      </c>
      <c r="Y36" s="237">
        <v>2023</v>
      </c>
      <c r="Z36" s="238">
        <v>2024</v>
      </c>
      <c r="AB36" s="239" t="s">
        <v>3</v>
      </c>
      <c r="AC36" s="239" t="s">
        <v>4</v>
      </c>
      <c r="AD36" s="239" t="s">
        <v>5</v>
      </c>
      <c r="AE36" s="239">
        <v>2023</v>
      </c>
      <c r="AF36" s="240" t="s">
        <v>6</v>
      </c>
      <c r="AG36" s="240" t="s">
        <v>7</v>
      </c>
      <c r="AH36" s="240" t="s">
        <v>8</v>
      </c>
      <c r="AI36" s="240">
        <v>2024</v>
      </c>
      <c r="AK36" s="239" t="s">
        <v>3</v>
      </c>
      <c r="AL36" s="239" t="s">
        <v>20</v>
      </c>
      <c r="AM36" s="239" t="s">
        <v>21</v>
      </c>
      <c r="AN36" s="239" t="s">
        <v>22</v>
      </c>
      <c r="AO36" s="240" t="s">
        <v>6</v>
      </c>
      <c r="AP36" s="240" t="s">
        <v>23</v>
      </c>
      <c r="AQ36" s="240" t="s">
        <v>24</v>
      </c>
      <c r="AR36" s="240" t="s">
        <v>25</v>
      </c>
    </row>
    <row r="37" spans="2:44" ht="15" customHeight="1" x14ac:dyDescent="0.35">
      <c r="B37" s="6" t="s">
        <v>231</v>
      </c>
      <c r="C37" s="6"/>
      <c r="D37" s="6"/>
      <c r="E37" s="6"/>
      <c r="F37" s="6"/>
      <c r="G37" s="6"/>
      <c r="H37" s="6"/>
      <c r="I37" s="6"/>
      <c r="J37" s="6"/>
      <c r="K37" s="6"/>
      <c r="L37" s="310">
        <v>539.09</v>
      </c>
      <c r="M37" s="310">
        <v>367.75</v>
      </c>
      <c r="N37" s="310">
        <v>423.33</v>
      </c>
      <c r="O37" s="310">
        <v>387.05</v>
      </c>
      <c r="P37" s="310">
        <v>163.78</v>
      </c>
      <c r="Q37" s="310">
        <v>183.74</v>
      </c>
      <c r="R37" s="310">
        <v>131.59</v>
      </c>
      <c r="S37" s="310">
        <v>150</v>
      </c>
      <c r="T37" s="310">
        <v>349.37</v>
      </c>
      <c r="U37" s="310">
        <v>254.09</v>
      </c>
      <c r="V37" s="310">
        <v>570.63</v>
      </c>
      <c r="W37" s="310">
        <v>744.99</v>
      </c>
      <c r="X37" s="310">
        <v>736.89</v>
      </c>
      <c r="Y37" s="310">
        <v>876.47</v>
      </c>
      <c r="Z37" s="310">
        <f>AI37</f>
        <v>1007.6554379271994</v>
      </c>
      <c r="AA37" s="260"/>
      <c r="AB37" s="310">
        <v>177.75</v>
      </c>
      <c r="AC37" s="310">
        <v>509.09000000000003</v>
      </c>
      <c r="AD37" s="310">
        <v>716.51</v>
      </c>
      <c r="AE37" s="310">
        <v>876.47</v>
      </c>
      <c r="AF37" s="310">
        <v>112.87</v>
      </c>
      <c r="AG37" s="310">
        <v>354.26</v>
      </c>
      <c r="AH37" s="310">
        <v>641.59750967919899</v>
      </c>
      <c r="AI37" s="310">
        <v>1007.6554379271994</v>
      </c>
      <c r="AK37" s="310">
        <f>AB37</f>
        <v>177.75</v>
      </c>
      <c r="AL37" s="310">
        <f t="shared" ref="AL37:AN40" si="60">AC37-AB37</f>
        <v>331.34000000000003</v>
      </c>
      <c r="AM37" s="310">
        <f t="shared" si="60"/>
        <v>207.41999999999996</v>
      </c>
      <c r="AN37" s="310">
        <f t="shared" si="60"/>
        <v>159.96000000000004</v>
      </c>
      <c r="AO37" s="310">
        <f t="shared" ref="AO37:AO40" si="61">AF37</f>
        <v>112.87</v>
      </c>
      <c r="AP37" s="310">
        <f t="shared" ref="AP37:AQ40" si="62">AG37-AF37</f>
        <v>241.39</v>
      </c>
      <c r="AQ37" s="310">
        <f t="shared" si="62"/>
        <v>287.337509679199</v>
      </c>
      <c r="AR37" s="310">
        <f>AI37-AH37</f>
        <v>366.05792824800039</v>
      </c>
    </row>
    <row r="38" spans="2:44" ht="15" customHeight="1" x14ac:dyDescent="0.35">
      <c r="B38" s="6" t="s">
        <v>9</v>
      </c>
      <c r="C38" s="6"/>
      <c r="D38" s="6"/>
      <c r="E38" s="6"/>
      <c r="F38" s="6"/>
      <c r="G38" s="6"/>
      <c r="H38" s="6"/>
      <c r="I38" s="6"/>
      <c r="J38" s="6"/>
      <c r="K38" s="6"/>
      <c r="L38" s="310">
        <v>783.23</v>
      </c>
      <c r="M38" s="310">
        <v>405.11</v>
      </c>
      <c r="N38" s="310">
        <v>178.69</v>
      </c>
      <c r="O38" s="310">
        <v>212.38</v>
      </c>
      <c r="P38" s="310">
        <v>543.02</v>
      </c>
      <c r="Q38" s="310">
        <v>645.99</v>
      </c>
      <c r="R38" s="310">
        <v>840.93</v>
      </c>
      <c r="S38" s="310">
        <v>707.87</v>
      </c>
      <c r="T38" s="310">
        <v>756.79953383019597</v>
      </c>
      <c r="U38" s="310">
        <v>783.87660310518436</v>
      </c>
      <c r="V38" s="310">
        <v>1188.714066</v>
      </c>
      <c r="W38" s="310">
        <v>1388.2245055930002</v>
      </c>
      <c r="X38" s="310">
        <v>1861.55</v>
      </c>
      <c r="Y38" s="310">
        <v>2798.62</v>
      </c>
      <c r="Z38" s="310">
        <f>AI38</f>
        <v>1872.6987002093022</v>
      </c>
      <c r="AB38" s="310">
        <v>579.39</v>
      </c>
      <c r="AC38" s="310">
        <v>1286.07</v>
      </c>
      <c r="AD38" s="310">
        <v>1879.53</v>
      </c>
      <c r="AE38" s="310">
        <v>2798.62</v>
      </c>
      <c r="AF38" s="310">
        <v>488.61</v>
      </c>
      <c r="AG38" s="310">
        <v>859.6</v>
      </c>
      <c r="AH38" s="310">
        <v>1214.6516268399009</v>
      </c>
      <c r="AI38" s="310">
        <v>1872.6987002093022</v>
      </c>
      <c r="AK38" s="310">
        <f>AB38</f>
        <v>579.39</v>
      </c>
      <c r="AL38" s="310">
        <f t="shared" si="60"/>
        <v>706.68</v>
      </c>
      <c r="AM38" s="310">
        <f t="shared" si="60"/>
        <v>593.46</v>
      </c>
      <c r="AN38" s="310">
        <f t="shared" si="60"/>
        <v>919.08999999999992</v>
      </c>
      <c r="AO38" s="310">
        <f t="shared" si="61"/>
        <v>488.61</v>
      </c>
      <c r="AP38" s="310">
        <f t="shared" si="62"/>
        <v>370.99</v>
      </c>
      <c r="AQ38" s="310">
        <f t="shared" si="62"/>
        <v>355.0516268399009</v>
      </c>
      <c r="AR38" s="310">
        <f>AI38-AH38</f>
        <v>658.04707336940123</v>
      </c>
    </row>
    <row r="39" spans="2:44" ht="15" customHeight="1" x14ac:dyDescent="0.35">
      <c r="B39" s="6" t="s">
        <v>235</v>
      </c>
      <c r="C39" s="6"/>
      <c r="D39" s="6"/>
      <c r="E39" s="6"/>
      <c r="F39" s="6"/>
      <c r="G39" s="6"/>
      <c r="H39" s="6"/>
      <c r="I39" s="6"/>
      <c r="J39" s="6"/>
      <c r="K39" s="6"/>
      <c r="L39" s="310">
        <v>78.69</v>
      </c>
      <c r="M39" s="310">
        <v>56.59</v>
      </c>
      <c r="N39" s="310">
        <v>9.77</v>
      </c>
      <c r="O39" s="310">
        <v>27.409999999999997</v>
      </c>
      <c r="P39" s="310">
        <v>25.560000000000002</v>
      </c>
      <c r="Q39" s="310">
        <v>72.930000000000007</v>
      </c>
      <c r="R39" s="310">
        <v>56.839999999999996</v>
      </c>
      <c r="S39" s="310">
        <v>193.23</v>
      </c>
      <c r="T39" s="310">
        <v>168.53</v>
      </c>
      <c r="U39" s="310">
        <v>71.5</v>
      </c>
      <c r="V39" s="310">
        <v>338.7</v>
      </c>
      <c r="W39" s="310">
        <v>388.86</v>
      </c>
      <c r="X39" s="310">
        <v>847.86</v>
      </c>
      <c r="Y39" s="310">
        <v>880.95</v>
      </c>
      <c r="Z39" s="310">
        <f>AI39</f>
        <v>540.03529046680057</v>
      </c>
      <c r="AA39" s="258"/>
      <c r="AB39" s="310">
        <v>160.94000000000003</v>
      </c>
      <c r="AC39" s="310">
        <v>324.98</v>
      </c>
      <c r="AD39" s="310">
        <v>553.70999999999992</v>
      </c>
      <c r="AE39" s="310">
        <v>880.95</v>
      </c>
      <c r="AF39" s="310">
        <v>129.66999999999999</v>
      </c>
      <c r="AG39" s="310">
        <v>280.83</v>
      </c>
      <c r="AH39" s="310">
        <v>389.75304557810028</v>
      </c>
      <c r="AI39" s="310">
        <v>540.03529046680057</v>
      </c>
      <c r="AK39" s="310">
        <f>AB39</f>
        <v>160.94000000000003</v>
      </c>
      <c r="AL39" s="310">
        <f t="shared" si="60"/>
        <v>164.04</v>
      </c>
      <c r="AM39" s="310">
        <f t="shared" si="60"/>
        <v>228.7299999999999</v>
      </c>
      <c r="AN39" s="310">
        <f t="shared" si="60"/>
        <v>327.24000000000012</v>
      </c>
      <c r="AO39" s="310">
        <f t="shared" si="61"/>
        <v>129.66999999999999</v>
      </c>
      <c r="AP39" s="310">
        <f t="shared" si="62"/>
        <v>151.16</v>
      </c>
      <c r="AQ39" s="310">
        <f t="shared" si="62"/>
        <v>108.9230455781003</v>
      </c>
      <c r="AR39" s="310">
        <f>AI39-AH39</f>
        <v>150.28224488870029</v>
      </c>
    </row>
    <row r="40" spans="2:44" ht="15" customHeight="1" x14ac:dyDescent="0.35">
      <c r="B40" s="68" t="s">
        <v>100</v>
      </c>
      <c r="C40" s="68"/>
      <c r="D40" s="68"/>
      <c r="E40" s="68"/>
      <c r="F40" s="68"/>
      <c r="G40" s="68"/>
      <c r="H40" s="68"/>
      <c r="I40" s="68"/>
      <c r="J40" s="68"/>
      <c r="K40" s="68"/>
      <c r="L40" s="322">
        <f>SUM(L37:L39)</f>
        <v>1401.0100000000002</v>
      </c>
      <c r="M40" s="322">
        <f t="shared" ref="M40:Y40" si="63">SUM(M37:M39)</f>
        <v>829.45</v>
      </c>
      <c r="N40" s="322">
        <f t="shared" si="63"/>
        <v>611.79</v>
      </c>
      <c r="O40" s="322">
        <f t="shared" si="63"/>
        <v>626.84</v>
      </c>
      <c r="P40" s="322">
        <f t="shared" si="63"/>
        <v>732.3599999999999</v>
      </c>
      <c r="Q40" s="322">
        <f t="shared" si="63"/>
        <v>902.66000000000008</v>
      </c>
      <c r="R40" s="322">
        <f t="shared" si="63"/>
        <v>1029.3599999999999</v>
      </c>
      <c r="S40" s="322">
        <f t="shared" si="63"/>
        <v>1051.0999999999999</v>
      </c>
      <c r="T40" s="322">
        <f t="shared" si="63"/>
        <v>1274.6995338301961</v>
      </c>
      <c r="U40" s="322">
        <f t="shared" si="63"/>
        <v>1109.4666031051843</v>
      </c>
      <c r="V40" s="322">
        <f t="shared" si="63"/>
        <v>2098.0440659999999</v>
      </c>
      <c r="W40" s="322">
        <f t="shared" si="63"/>
        <v>2522.0745055930006</v>
      </c>
      <c r="X40" s="322">
        <f t="shared" si="63"/>
        <v>3446.3</v>
      </c>
      <c r="Y40" s="322">
        <f t="shared" si="63"/>
        <v>4556.04</v>
      </c>
      <c r="Z40" s="322">
        <f>AI40</f>
        <v>3420.3894286033023</v>
      </c>
      <c r="AB40" s="322">
        <f t="shared" ref="AB40:AH40" si="64">SUM(AB37:AB39)</f>
        <v>918.08</v>
      </c>
      <c r="AC40" s="322">
        <f t="shared" si="64"/>
        <v>2120.14</v>
      </c>
      <c r="AD40" s="322">
        <f t="shared" si="64"/>
        <v>3149.75</v>
      </c>
      <c r="AE40" s="322">
        <f t="shared" si="64"/>
        <v>4556.04</v>
      </c>
      <c r="AF40" s="322">
        <f t="shared" si="64"/>
        <v>731.15</v>
      </c>
      <c r="AG40" s="322">
        <f t="shared" si="64"/>
        <v>1494.69</v>
      </c>
      <c r="AH40" s="322">
        <f t="shared" si="64"/>
        <v>2246.0021820972001</v>
      </c>
      <c r="AI40" s="322">
        <f t="shared" ref="AI40" si="65">SUM(AI37:AI39)</f>
        <v>3420.3894286033023</v>
      </c>
      <c r="AK40" s="322">
        <f>AB40</f>
        <v>918.08</v>
      </c>
      <c r="AL40" s="322">
        <f t="shared" si="60"/>
        <v>1202.06</v>
      </c>
      <c r="AM40" s="322">
        <f t="shared" si="60"/>
        <v>1029.6100000000001</v>
      </c>
      <c r="AN40" s="322">
        <f t="shared" si="60"/>
        <v>1406.29</v>
      </c>
      <c r="AO40" s="322">
        <f t="shared" si="61"/>
        <v>731.15</v>
      </c>
      <c r="AP40" s="322">
        <f t="shared" si="62"/>
        <v>763.54000000000008</v>
      </c>
      <c r="AQ40" s="322">
        <f t="shared" si="62"/>
        <v>751.31218209720009</v>
      </c>
      <c r="AR40" s="322">
        <f>AI40-AH40</f>
        <v>1174.3872465061022</v>
      </c>
    </row>
    <row r="41" spans="2:44" ht="15" customHeight="1" x14ac:dyDescent="0.35">
      <c r="T41" s="260"/>
      <c r="U41" s="260"/>
    </row>
    <row r="42" spans="2:44" ht="15" customHeight="1" x14ac:dyDescent="0.35">
      <c r="B42" s="167" t="s">
        <v>236</v>
      </c>
      <c r="C42" s="167"/>
      <c r="D42" s="167"/>
      <c r="E42" s="167"/>
      <c r="F42" s="167"/>
      <c r="G42" s="167"/>
      <c r="H42" s="167"/>
      <c r="I42" s="167"/>
      <c r="J42" s="167"/>
      <c r="K42" s="167"/>
      <c r="L42" s="236">
        <v>2010</v>
      </c>
      <c r="M42" s="236">
        <v>2011</v>
      </c>
      <c r="N42" s="236">
        <v>2012</v>
      </c>
      <c r="O42" s="236">
        <v>2013</v>
      </c>
      <c r="P42" s="236">
        <v>2014</v>
      </c>
      <c r="Q42" s="236">
        <v>2015</v>
      </c>
      <c r="R42" s="236">
        <v>2016</v>
      </c>
      <c r="S42" s="236">
        <v>2017</v>
      </c>
      <c r="T42" s="236">
        <v>2018</v>
      </c>
      <c r="U42" s="236">
        <v>2019</v>
      </c>
      <c r="V42" s="236">
        <v>2020</v>
      </c>
      <c r="W42" s="236">
        <v>2021</v>
      </c>
      <c r="X42" s="239">
        <v>2022</v>
      </c>
      <c r="Y42" s="237">
        <v>2023</v>
      </c>
      <c r="Z42" s="238">
        <v>2024</v>
      </c>
      <c r="AB42" s="239" t="s">
        <v>3</v>
      </c>
      <c r="AC42" s="239" t="s">
        <v>4</v>
      </c>
      <c r="AD42" s="239" t="s">
        <v>5</v>
      </c>
      <c r="AE42" s="239">
        <v>2023</v>
      </c>
      <c r="AF42" s="240" t="s">
        <v>6</v>
      </c>
      <c r="AG42" s="240" t="s">
        <v>7</v>
      </c>
      <c r="AH42" s="240" t="s">
        <v>8</v>
      </c>
      <c r="AI42" s="240">
        <v>2024</v>
      </c>
      <c r="AK42" s="239" t="s">
        <v>3</v>
      </c>
      <c r="AL42" s="239" t="s">
        <v>20</v>
      </c>
      <c r="AM42" s="239" t="s">
        <v>21</v>
      </c>
      <c r="AN42" s="239" t="s">
        <v>22</v>
      </c>
      <c r="AO42" s="240" t="s">
        <v>6</v>
      </c>
      <c r="AP42" s="240" t="s">
        <v>23</v>
      </c>
      <c r="AQ42" s="240" t="s">
        <v>24</v>
      </c>
      <c r="AR42" s="240" t="s">
        <v>25</v>
      </c>
    </row>
    <row r="43" spans="2:44" ht="15" customHeight="1" x14ac:dyDescent="0.35">
      <c r="B43" s="152" t="s">
        <v>237</v>
      </c>
      <c r="C43" s="152"/>
      <c r="D43" s="152"/>
      <c r="E43" s="152"/>
      <c r="F43" s="152"/>
      <c r="G43" s="152"/>
      <c r="H43" s="152"/>
      <c r="I43" s="152"/>
      <c r="J43" s="152"/>
      <c r="K43" s="152"/>
      <c r="L43" s="322">
        <f t="shared" ref="L43:V43" si="66">L45+L77</f>
        <v>6676.35</v>
      </c>
      <c r="M43" s="322">
        <f t="shared" si="66"/>
        <v>7482.7800000000007</v>
      </c>
      <c r="N43" s="322">
        <f t="shared" si="66"/>
        <v>7986.6200000000008</v>
      </c>
      <c r="O43" s="322">
        <f t="shared" si="66"/>
        <v>8564.7800000000007</v>
      </c>
      <c r="P43" s="322">
        <f t="shared" si="66"/>
        <v>9035.7400000000016</v>
      </c>
      <c r="Q43" s="322">
        <f t="shared" si="66"/>
        <v>9637.2599999999984</v>
      </c>
      <c r="R43" s="322">
        <f t="shared" si="66"/>
        <v>10407.609999999999</v>
      </c>
      <c r="S43" s="322">
        <f t="shared" si="66"/>
        <v>11007.160000000002</v>
      </c>
      <c r="T43" s="322">
        <f t="shared" si="66"/>
        <v>11672.260000000002</v>
      </c>
      <c r="U43" s="322">
        <f t="shared" si="66"/>
        <v>11362.100000000002</v>
      </c>
      <c r="V43" s="322">
        <f t="shared" si="66"/>
        <v>12168.480000000001</v>
      </c>
      <c r="W43" s="322">
        <f>W45+W77</f>
        <v>13758.590000000002</v>
      </c>
      <c r="X43" s="322">
        <f t="shared" ref="X43" si="67">X45+X77</f>
        <v>14917.109999999999</v>
      </c>
      <c r="Y43" s="322">
        <f>AE43</f>
        <v>16555.092368819998</v>
      </c>
      <c r="Z43" s="322">
        <f>AI43</f>
        <v>19315.392400000012</v>
      </c>
      <c r="AB43" s="322">
        <f t="shared" ref="AB43:AC43" si="68">AB45+AB77</f>
        <v>14967.347964131699</v>
      </c>
      <c r="AC43" s="322">
        <f t="shared" si="68"/>
        <v>15167.158085079998</v>
      </c>
      <c r="AD43" s="322">
        <f t="shared" ref="AD43" si="69">AD45+AD77</f>
        <v>15146.363644609999</v>
      </c>
      <c r="AE43" s="322">
        <f>AE45+AE77</f>
        <v>16555.092368819998</v>
      </c>
      <c r="AF43" s="322">
        <f>AF45+AF77</f>
        <v>16498.117699999999</v>
      </c>
      <c r="AG43" s="322">
        <f>AG45+AG77</f>
        <v>16611.131099999999</v>
      </c>
      <c r="AH43" s="322">
        <f>AH45+AH77</f>
        <v>16827.25989999999</v>
      </c>
      <c r="AI43" s="322">
        <f>AI45+AI77</f>
        <v>19315.392400000012</v>
      </c>
      <c r="AK43" s="323"/>
      <c r="AL43" s="323"/>
      <c r="AM43" s="323"/>
      <c r="AN43" s="323"/>
      <c r="AO43" s="323"/>
      <c r="AP43" s="323"/>
      <c r="AQ43" s="323"/>
      <c r="AR43" s="323"/>
    </row>
    <row r="44" spans="2:44" ht="15" customHeight="1" x14ac:dyDescent="0.35">
      <c r="B44" s="41"/>
      <c r="C44" s="41"/>
      <c r="D44" s="41"/>
      <c r="E44" s="41"/>
      <c r="F44" s="41"/>
      <c r="G44" s="41"/>
      <c r="H44" s="41"/>
      <c r="I44" s="41"/>
      <c r="J44" s="41"/>
      <c r="K44" s="41"/>
      <c r="L44" s="420"/>
      <c r="M44" s="260"/>
      <c r="N44" s="260"/>
      <c r="O44" s="260"/>
      <c r="P44" s="260"/>
      <c r="Q44" s="260"/>
      <c r="R44" s="260"/>
      <c r="S44" s="260"/>
      <c r="T44" s="260"/>
      <c r="U44" s="260"/>
      <c r="V44" s="260"/>
      <c r="W44" s="260"/>
      <c r="X44" s="260"/>
      <c r="Y44" s="260"/>
      <c r="Z44" s="260"/>
      <c r="AB44" s="260"/>
      <c r="AC44" s="260"/>
      <c r="AD44" s="260"/>
      <c r="AE44" s="260"/>
      <c r="AF44" s="260"/>
      <c r="AG44" s="260"/>
      <c r="AK44" s="260"/>
      <c r="AL44" s="260"/>
      <c r="AM44" s="260"/>
      <c r="AN44" s="260"/>
      <c r="AO44" s="260"/>
      <c r="AP44" s="260"/>
      <c r="AQ44" s="260"/>
      <c r="AR44" s="260"/>
    </row>
    <row r="45" spans="2:44" ht="15" customHeight="1" x14ac:dyDescent="0.35">
      <c r="B45" s="68" t="s">
        <v>238</v>
      </c>
      <c r="C45" s="68"/>
      <c r="D45" s="68"/>
      <c r="E45" s="68"/>
      <c r="F45" s="68"/>
      <c r="G45" s="68"/>
      <c r="H45" s="68"/>
      <c r="I45" s="68"/>
      <c r="J45" s="68"/>
      <c r="K45" s="68"/>
      <c r="L45" s="322">
        <f t="shared" ref="L45:U45" si="70">L47+L61</f>
        <v>6437.35</v>
      </c>
      <c r="M45" s="322">
        <f t="shared" si="70"/>
        <v>7157.18</v>
      </c>
      <c r="N45" s="322">
        <f t="shared" si="70"/>
        <v>7597.02</v>
      </c>
      <c r="O45" s="322">
        <f t="shared" si="70"/>
        <v>7756.42</v>
      </c>
      <c r="P45" s="322">
        <f t="shared" si="70"/>
        <v>8149.4600000000009</v>
      </c>
      <c r="Q45" s="322">
        <f t="shared" si="70"/>
        <v>9281.3099999999977</v>
      </c>
      <c r="R45" s="322">
        <f t="shared" si="70"/>
        <v>10051.659999999998</v>
      </c>
      <c r="S45" s="322">
        <f t="shared" si="70"/>
        <v>10675.960000000001</v>
      </c>
      <c r="T45" s="322">
        <f t="shared" si="70"/>
        <v>11301.070000000002</v>
      </c>
      <c r="U45" s="322">
        <f t="shared" si="70"/>
        <v>10812.060000000001</v>
      </c>
      <c r="V45" s="322">
        <f>V47+V61</f>
        <v>11499.930000000002</v>
      </c>
      <c r="W45" s="322">
        <f>W47+W61</f>
        <v>12489.990000000002</v>
      </c>
      <c r="X45" s="322">
        <f t="shared" ref="X45" si="71">X47+X61</f>
        <v>13633.55</v>
      </c>
      <c r="Y45" s="322">
        <f>AE45</f>
        <v>15485.276993489999</v>
      </c>
      <c r="Z45" s="322">
        <f>AI45</f>
        <v>17785.224200000011</v>
      </c>
      <c r="AB45" s="322">
        <f t="shared" ref="AB45:AC45" si="72">AB47+AB61</f>
        <v>13683.77780561</v>
      </c>
      <c r="AC45" s="322">
        <f t="shared" si="72"/>
        <v>14097.342709749999</v>
      </c>
      <c r="AD45" s="322">
        <f t="shared" ref="AD45" si="73">AD47+AD61</f>
        <v>14076.54826928</v>
      </c>
      <c r="AE45" s="322">
        <f>AE47+AE61</f>
        <v>15485.276993489999</v>
      </c>
      <c r="AF45" s="322">
        <f>AF47+AF61</f>
        <v>15300.9023</v>
      </c>
      <c r="AG45" s="322">
        <f>AG47+AG61</f>
        <v>15492.767699999999</v>
      </c>
      <c r="AH45" s="322">
        <f>AH47+AH61</f>
        <v>15708.896499999992</v>
      </c>
      <c r="AI45" s="322">
        <f>AI47+AI61</f>
        <v>17785.224200000011</v>
      </c>
      <c r="AK45" s="323"/>
      <c r="AL45" s="323"/>
      <c r="AM45" s="323"/>
      <c r="AN45" s="323"/>
      <c r="AO45" s="323"/>
      <c r="AP45" s="323"/>
      <c r="AQ45" s="323"/>
      <c r="AR45" s="323"/>
    </row>
    <row r="46" spans="2:44" ht="15" customHeight="1" x14ac:dyDescent="0.35">
      <c r="B46" s="107"/>
      <c r="C46" s="107"/>
      <c r="D46" s="107"/>
      <c r="E46" s="107"/>
      <c r="F46" s="107"/>
      <c r="G46" s="107"/>
      <c r="H46" s="107"/>
      <c r="I46" s="107"/>
      <c r="J46" s="107"/>
      <c r="K46" s="107"/>
      <c r="L46" s="310"/>
      <c r="M46" s="310"/>
      <c r="N46" s="310"/>
      <c r="O46" s="310"/>
      <c r="P46" s="310"/>
      <c r="Q46" s="310"/>
      <c r="R46" s="310"/>
      <c r="S46" s="310"/>
      <c r="T46" s="310"/>
      <c r="U46" s="310"/>
      <c r="V46" s="310"/>
      <c r="W46" s="310"/>
      <c r="X46" s="310"/>
      <c r="Y46" s="310"/>
      <c r="Z46" s="310"/>
      <c r="AB46" s="310"/>
      <c r="AC46" s="310"/>
      <c r="AD46" s="310"/>
      <c r="AE46" s="310"/>
      <c r="AF46" s="310"/>
      <c r="AG46" s="310"/>
      <c r="AK46" s="323"/>
      <c r="AL46" s="323"/>
      <c r="AM46" s="323"/>
      <c r="AN46" s="323"/>
      <c r="AO46" s="323"/>
      <c r="AP46" s="323"/>
      <c r="AQ46" s="323"/>
      <c r="AR46" s="323"/>
    </row>
    <row r="47" spans="2:44" ht="15" customHeight="1" x14ac:dyDescent="0.35">
      <c r="B47" s="6" t="s">
        <v>239</v>
      </c>
      <c r="C47" s="6"/>
      <c r="D47" s="6"/>
      <c r="E47" s="6"/>
      <c r="F47" s="6"/>
      <c r="G47" s="6"/>
      <c r="H47" s="6"/>
      <c r="I47" s="6"/>
      <c r="J47" s="6"/>
      <c r="K47" s="6"/>
      <c r="L47" s="310">
        <f t="shared" ref="L47:U47" si="74">L48+L52+L56</f>
        <v>6437.35</v>
      </c>
      <c r="M47" s="310">
        <f t="shared" si="74"/>
        <v>7157.18</v>
      </c>
      <c r="N47" s="310">
        <f t="shared" si="74"/>
        <v>7558.2400000000007</v>
      </c>
      <c r="O47" s="310">
        <f t="shared" si="74"/>
        <v>7706.04</v>
      </c>
      <c r="P47" s="310">
        <f t="shared" si="74"/>
        <v>8067.0800000000008</v>
      </c>
      <c r="Q47" s="310">
        <f t="shared" si="74"/>
        <v>9198.9299999999985</v>
      </c>
      <c r="R47" s="310">
        <f t="shared" si="74"/>
        <v>9969.2799999999988</v>
      </c>
      <c r="S47" s="310">
        <f t="shared" si="74"/>
        <v>10530.77</v>
      </c>
      <c r="T47" s="310">
        <f t="shared" si="74"/>
        <v>11155.880000000001</v>
      </c>
      <c r="U47" s="310">
        <f t="shared" si="74"/>
        <v>10666.87</v>
      </c>
      <c r="V47" s="310">
        <f>V48+V52+V56</f>
        <v>11154.740000000002</v>
      </c>
      <c r="W47" s="310">
        <f>W48+W52+W56</f>
        <v>11845.150000000001</v>
      </c>
      <c r="X47" s="310">
        <f t="shared" ref="X47" si="75">X48+X52+X56</f>
        <v>12136.019999999999</v>
      </c>
      <c r="Y47" s="310">
        <f t="shared" ref="Y47:Y57" si="76">AE47</f>
        <v>12432.236999999999</v>
      </c>
      <c r="Z47" s="310">
        <f t="shared" ref="Z47:Z58" si="77">AI47</f>
        <v>12266.337</v>
      </c>
      <c r="AB47" s="310">
        <f t="shared" ref="AB47" si="78">AB48+AB52+AB56</f>
        <v>12161.576999999999</v>
      </c>
      <c r="AC47" s="310">
        <f t="shared" ref="AC47:AH47" si="79">AC48+AC52+AC56</f>
        <v>12279.757</v>
      </c>
      <c r="AD47" s="310">
        <f t="shared" si="79"/>
        <v>11878.666999999999</v>
      </c>
      <c r="AE47" s="310">
        <f t="shared" si="79"/>
        <v>12432.236999999999</v>
      </c>
      <c r="AF47" s="310">
        <f t="shared" si="79"/>
        <v>12134.437</v>
      </c>
      <c r="AG47" s="310">
        <f t="shared" si="79"/>
        <v>11943.736999999999</v>
      </c>
      <c r="AH47" s="310">
        <f t="shared" si="79"/>
        <v>11904.136999999999</v>
      </c>
      <c r="AI47" s="310">
        <f t="shared" ref="AI47" si="80">AI48+AI52+AI56</f>
        <v>12266.337</v>
      </c>
      <c r="AK47" s="323"/>
      <c r="AL47" s="323"/>
      <c r="AM47" s="323"/>
      <c r="AN47" s="323"/>
      <c r="AO47" s="323"/>
      <c r="AP47" s="323"/>
      <c r="AQ47" s="323"/>
      <c r="AR47" s="323"/>
    </row>
    <row r="48" spans="2:44" ht="15" customHeight="1" x14ac:dyDescent="0.35">
      <c r="B48" s="142" t="s">
        <v>231</v>
      </c>
      <c r="C48" s="142"/>
      <c r="D48" s="142"/>
      <c r="E48" s="142"/>
      <c r="F48" s="142"/>
      <c r="G48" s="142"/>
      <c r="H48" s="142"/>
      <c r="I48" s="142"/>
      <c r="J48" s="142"/>
      <c r="K48" s="142"/>
      <c r="L48" s="310">
        <f>L49+L50+L51</f>
        <v>3200.03</v>
      </c>
      <c r="M48" s="310">
        <f t="shared" ref="M48:U48" si="81">M49+M50+M51</f>
        <v>3651.86</v>
      </c>
      <c r="N48" s="310">
        <f t="shared" si="81"/>
        <v>3837.66</v>
      </c>
      <c r="O48" s="310">
        <f t="shared" si="81"/>
        <v>4116.34</v>
      </c>
      <c r="P48" s="310">
        <f t="shared" si="81"/>
        <v>4178.38</v>
      </c>
      <c r="Q48" s="310">
        <f t="shared" si="81"/>
        <v>4912.2299999999996</v>
      </c>
      <c r="R48" s="310">
        <f t="shared" si="81"/>
        <v>4934.08</v>
      </c>
      <c r="S48" s="310">
        <f t="shared" si="81"/>
        <v>5005.9799999999996</v>
      </c>
      <c r="T48" s="310">
        <f t="shared" si="81"/>
        <v>5217.08</v>
      </c>
      <c r="U48" s="310">
        <f t="shared" si="81"/>
        <v>4346.47</v>
      </c>
      <c r="V48" s="310">
        <f>V49+V50+V51</f>
        <v>4713.84</v>
      </c>
      <c r="W48" s="310">
        <f>W49+W50+W51</f>
        <v>5174.68</v>
      </c>
      <c r="X48" s="310">
        <f t="shared" ref="X48" si="82">X49+X50+X51</f>
        <v>5050.3499999999995</v>
      </c>
      <c r="Y48" s="310">
        <f t="shared" si="76"/>
        <v>4929.6149999999998</v>
      </c>
      <c r="Z48" s="310">
        <f t="shared" si="77"/>
        <v>4871.5150000000003</v>
      </c>
      <c r="AB48" s="310">
        <f t="shared" ref="AB48" si="83">AB49+AB50+AB51</f>
        <v>5078.8549999999996</v>
      </c>
      <c r="AC48" s="310">
        <f t="shared" ref="AC48:AH48" si="84">AC49+AC50+AC51</f>
        <v>5197.0349999999999</v>
      </c>
      <c r="AD48" s="310">
        <f t="shared" si="84"/>
        <v>4795.9450000000006</v>
      </c>
      <c r="AE48" s="310">
        <f t="shared" si="84"/>
        <v>4929.6149999999998</v>
      </c>
      <c r="AF48" s="310">
        <f t="shared" si="84"/>
        <v>4929.6149999999998</v>
      </c>
      <c r="AG48" s="310">
        <f t="shared" si="84"/>
        <v>4738.915</v>
      </c>
      <c r="AH48" s="310">
        <f t="shared" si="84"/>
        <v>4709.9149999999991</v>
      </c>
      <c r="AI48" s="310">
        <f t="shared" ref="AI48" si="85">AI49+AI50+AI51</f>
        <v>4871.5150000000003</v>
      </c>
      <c r="AK48" s="323"/>
      <c r="AL48" s="323"/>
      <c r="AM48" s="323"/>
      <c r="AN48" s="323"/>
      <c r="AO48" s="323"/>
      <c r="AP48" s="323"/>
      <c r="AQ48" s="323"/>
      <c r="AR48" s="323"/>
    </row>
    <row r="49" spans="1:44" ht="15" customHeight="1" x14ac:dyDescent="0.35">
      <c r="B49" s="38" t="s">
        <v>114</v>
      </c>
      <c r="C49" s="38"/>
      <c r="D49" s="38"/>
      <c r="E49" s="38"/>
      <c r="F49" s="38"/>
      <c r="G49" s="38"/>
      <c r="H49" s="38"/>
      <c r="I49" s="38"/>
      <c r="J49" s="38"/>
      <c r="K49" s="38"/>
      <c r="L49" s="311">
        <v>2049.61</v>
      </c>
      <c r="M49" s="311">
        <v>2200.94</v>
      </c>
      <c r="N49" s="311">
        <v>2310.44</v>
      </c>
      <c r="O49" s="311">
        <v>2194.0700000000002</v>
      </c>
      <c r="P49" s="311">
        <v>2194.0700000000002</v>
      </c>
      <c r="Q49" s="311">
        <v>2194.2199999999998</v>
      </c>
      <c r="R49" s="311">
        <v>2194.2199999999998</v>
      </c>
      <c r="S49" s="311">
        <v>2243.7199999999998</v>
      </c>
      <c r="T49" s="311">
        <v>2311.52</v>
      </c>
      <c r="U49" s="311">
        <v>1974.2</v>
      </c>
      <c r="V49" s="311">
        <v>2137.37</v>
      </c>
      <c r="W49" s="311">
        <v>2193.61</v>
      </c>
      <c r="X49" s="311">
        <v>2157.58</v>
      </c>
      <c r="Y49" s="311" vm="366">
        <f t="shared" si="76"/>
        <v>1966.72</v>
      </c>
      <c r="Z49" s="311" vm="825">
        <f t="shared" si="77"/>
        <v>1986.7200000000003</v>
      </c>
      <c r="AB49" s="311" vm="61">
        <v>2157.5849999999996</v>
      </c>
      <c r="AC49" s="311">
        <v>2202.3850000000002</v>
      </c>
      <c r="AD49" s="311" vm="218">
        <v>1946.5700000000004</v>
      </c>
      <c r="AE49" s="311" vm="366">
        <v>1966.72</v>
      </c>
      <c r="AF49" s="311" vm="394">
        <v>1966.7199999999998</v>
      </c>
      <c r="AG49" s="317" vm="539">
        <v>1966.72</v>
      </c>
      <c r="AH49" s="311" vm="665">
        <v>1966.72</v>
      </c>
      <c r="AI49" s="311" vm="825">
        <v>1986.7200000000003</v>
      </c>
      <c r="AK49" s="324"/>
      <c r="AL49" s="324"/>
      <c r="AM49" s="324"/>
      <c r="AN49" s="324"/>
      <c r="AO49" s="324"/>
      <c r="AP49" s="324"/>
      <c r="AQ49" s="324"/>
      <c r="AR49" s="324"/>
    </row>
    <row r="50" spans="1:44" ht="15" customHeight="1" x14ac:dyDescent="0.35">
      <c r="B50" s="38" t="s">
        <v>109</v>
      </c>
      <c r="C50" s="38"/>
      <c r="D50" s="38"/>
      <c r="E50" s="38"/>
      <c r="F50" s="38"/>
      <c r="G50" s="38"/>
      <c r="H50" s="38"/>
      <c r="I50" s="38"/>
      <c r="J50" s="38"/>
      <c r="K50" s="38"/>
      <c r="L50" s="311">
        <v>599.16999999999996</v>
      </c>
      <c r="M50" s="311">
        <v>613.07000000000005</v>
      </c>
      <c r="N50" s="311">
        <v>615.37</v>
      </c>
      <c r="O50" s="311">
        <v>619.37</v>
      </c>
      <c r="P50" s="311">
        <v>621.72</v>
      </c>
      <c r="Q50" s="311">
        <v>1244.92</v>
      </c>
      <c r="R50" s="311">
        <v>1248.77</v>
      </c>
      <c r="S50" s="311">
        <v>1248.77</v>
      </c>
      <c r="T50" s="311">
        <v>1304.07</v>
      </c>
      <c r="U50" s="311">
        <v>1159.97</v>
      </c>
      <c r="V50" s="311">
        <v>1223.97</v>
      </c>
      <c r="W50" s="311">
        <v>1137.67</v>
      </c>
      <c r="X50" s="311">
        <v>1155.57</v>
      </c>
      <c r="Y50" s="311" vm="286">
        <f t="shared" si="76"/>
        <v>1177.17</v>
      </c>
      <c r="Z50" s="311" vm="821">
        <f t="shared" si="77"/>
        <v>1177.17</v>
      </c>
      <c r="AB50" s="311" vm="62">
        <v>1155.57</v>
      </c>
      <c r="AC50" s="311">
        <v>1177.17</v>
      </c>
      <c r="AD50" s="311" vm="219">
        <v>1159.17</v>
      </c>
      <c r="AE50" s="311" vm="286">
        <v>1177.17</v>
      </c>
      <c r="AF50" s="311" vm="396">
        <v>1177.1699999999996</v>
      </c>
      <c r="AG50" s="317" vm="532">
        <v>1177.1699999999998</v>
      </c>
      <c r="AH50" s="311" vm="666">
        <v>1177.1699999999994</v>
      </c>
      <c r="AI50" s="311" vm="821">
        <v>1177.17</v>
      </c>
      <c r="AK50" s="324"/>
      <c r="AL50" s="324"/>
      <c r="AM50" s="324"/>
      <c r="AN50" s="324"/>
      <c r="AO50" s="324"/>
      <c r="AP50" s="324"/>
      <c r="AQ50" s="324"/>
      <c r="AR50" s="324"/>
    </row>
    <row r="51" spans="1:44" ht="15" customHeight="1" x14ac:dyDescent="0.35">
      <c r="B51" s="38" t="s">
        <v>240</v>
      </c>
      <c r="C51" s="38"/>
      <c r="D51" s="38"/>
      <c r="E51" s="38"/>
      <c r="F51" s="38"/>
      <c r="G51" s="38"/>
      <c r="H51" s="38"/>
      <c r="I51" s="38"/>
      <c r="J51" s="38"/>
      <c r="K51" s="38"/>
      <c r="L51" s="311">
        <v>551.25</v>
      </c>
      <c r="M51" s="311">
        <v>837.85</v>
      </c>
      <c r="N51" s="311">
        <v>911.85</v>
      </c>
      <c r="O51" s="311">
        <v>1302.9000000000001</v>
      </c>
      <c r="P51" s="311">
        <v>1362.5900000000001</v>
      </c>
      <c r="Q51" s="311">
        <v>1473.0900000000001</v>
      </c>
      <c r="R51" s="311">
        <v>1491.0900000000001</v>
      </c>
      <c r="S51" s="311">
        <v>1513.49</v>
      </c>
      <c r="T51" s="311">
        <v>1601.49</v>
      </c>
      <c r="U51" s="311">
        <v>1212.3</v>
      </c>
      <c r="V51" s="311">
        <v>1352.5</v>
      </c>
      <c r="W51" s="311">
        <v>1843.3999999999996</v>
      </c>
      <c r="X51" s="311">
        <v>1737.1999999999998</v>
      </c>
      <c r="Y51" s="311">
        <f t="shared" si="76"/>
        <v>1785.7249999999999</v>
      </c>
      <c r="Z51" s="311">
        <f t="shared" si="77"/>
        <v>1707.625</v>
      </c>
      <c r="AB51" s="311">
        <v>1765.6999999999998</v>
      </c>
      <c r="AC51" s="311">
        <v>1817.4799999999998</v>
      </c>
      <c r="AD51" s="311">
        <v>1690.2049999999999</v>
      </c>
      <c r="AE51" s="311">
        <v>1785.7249999999999</v>
      </c>
      <c r="AF51" s="311">
        <v>1785.7249999999999</v>
      </c>
      <c r="AG51" s="311">
        <v>1595.0250000000001</v>
      </c>
      <c r="AH51" s="311">
        <v>1566.0250000000001</v>
      </c>
      <c r="AI51" s="311">
        <v>1707.625</v>
      </c>
      <c r="AK51" s="324"/>
      <c r="AL51" s="324"/>
      <c r="AM51" s="324"/>
      <c r="AN51" s="324"/>
      <c r="AO51" s="324"/>
      <c r="AP51" s="324"/>
      <c r="AQ51" s="324"/>
      <c r="AR51" s="324"/>
    </row>
    <row r="52" spans="1:44" ht="15" customHeight="1" x14ac:dyDescent="0.35">
      <c r="B52" s="142" t="s">
        <v>9</v>
      </c>
      <c r="C52" s="142"/>
      <c r="D52" s="142"/>
      <c r="E52" s="142"/>
      <c r="F52" s="142"/>
      <c r="G52" s="142"/>
      <c r="H52" s="142"/>
      <c r="I52" s="142"/>
      <c r="J52" s="142"/>
      <c r="K52" s="142"/>
      <c r="L52" s="310">
        <f t="shared" ref="L52:U52" si="86">L53+L54+L55</f>
        <v>3223.52</v>
      </c>
      <c r="M52" s="310">
        <f t="shared" si="86"/>
        <v>3421.52</v>
      </c>
      <c r="N52" s="310">
        <f t="shared" si="86"/>
        <v>3636.78</v>
      </c>
      <c r="O52" s="310">
        <f t="shared" si="86"/>
        <v>3505.9</v>
      </c>
      <c r="P52" s="310">
        <f t="shared" si="86"/>
        <v>3804.9</v>
      </c>
      <c r="Q52" s="310">
        <f t="shared" si="86"/>
        <v>4202.8999999999996</v>
      </c>
      <c r="R52" s="310">
        <f t="shared" si="86"/>
        <v>4831.3999999999996</v>
      </c>
      <c r="S52" s="310">
        <f t="shared" si="86"/>
        <v>5194.09</v>
      </c>
      <c r="T52" s="310">
        <f t="shared" si="86"/>
        <v>5471.6</v>
      </c>
      <c r="U52" s="310">
        <f t="shared" si="86"/>
        <v>5853.2</v>
      </c>
      <c r="V52" s="310">
        <f>V53+V54+V55</f>
        <v>6005.2</v>
      </c>
      <c r="W52" s="310">
        <f>W53+W54+W55</f>
        <v>6079.27</v>
      </c>
      <c r="X52" s="310">
        <f t="shared" ref="X52" si="87">X53+X54+X55</f>
        <v>6175.27</v>
      </c>
      <c r="Y52" s="310">
        <f t="shared" si="76"/>
        <v>6671.021999999999</v>
      </c>
      <c r="Z52" s="310">
        <f t="shared" si="77"/>
        <v>6363.3220000000001</v>
      </c>
      <c r="AB52" s="310">
        <f t="shared" ref="AB52" si="88">AB53+AB54+AB55</f>
        <v>6172.3219999999992</v>
      </c>
      <c r="AC52" s="310">
        <f>AC53+AC54+AC55</f>
        <v>6172.3219999999992</v>
      </c>
      <c r="AD52" s="310">
        <f>AD53+AD54+AD55</f>
        <v>6172.3219999999992</v>
      </c>
      <c r="AE52" s="310">
        <f t="shared" ref="AE52:AF52" si="89">AE53+AE54+AE55</f>
        <v>6671.021999999999</v>
      </c>
      <c r="AF52" s="310">
        <f t="shared" si="89"/>
        <v>6373.9220000000005</v>
      </c>
      <c r="AG52" s="310">
        <f>AG53+AG54+AG55</f>
        <v>6373.9220000000005</v>
      </c>
      <c r="AH52" s="310">
        <f>AH53+AH54+AH55</f>
        <v>6363.3220000000001</v>
      </c>
      <c r="AI52" s="310">
        <f>AI53+AI54+AI55</f>
        <v>6363.3220000000001</v>
      </c>
      <c r="AK52" s="323"/>
      <c r="AL52" s="323"/>
      <c r="AM52" s="323"/>
      <c r="AN52" s="323"/>
      <c r="AO52" s="323"/>
      <c r="AP52" s="323"/>
      <c r="AQ52" s="323"/>
      <c r="AR52" s="323"/>
    </row>
    <row r="53" spans="1:44" ht="15" customHeight="1" x14ac:dyDescent="0.35">
      <c r="B53" s="38" t="s">
        <v>241</v>
      </c>
      <c r="C53" s="38"/>
      <c r="D53" s="38"/>
      <c r="E53" s="38"/>
      <c r="F53" s="38"/>
      <c r="G53" s="38"/>
      <c r="H53" s="38"/>
      <c r="I53" s="38"/>
      <c r="J53" s="38"/>
      <c r="K53" s="38"/>
      <c r="L53" s="311">
        <v>3223.52</v>
      </c>
      <c r="M53" s="311">
        <v>3421.52</v>
      </c>
      <c r="N53" s="311">
        <v>3636.78</v>
      </c>
      <c r="O53" s="311">
        <v>3475.9</v>
      </c>
      <c r="P53" s="311">
        <v>3774.9</v>
      </c>
      <c r="Q53" s="311">
        <v>4172.8999999999996</v>
      </c>
      <c r="R53" s="311">
        <v>4601.3999999999996</v>
      </c>
      <c r="S53" s="311">
        <v>4964.59</v>
      </c>
      <c r="T53" s="311">
        <v>5242.1000000000004</v>
      </c>
      <c r="U53" s="311">
        <v>5623.7</v>
      </c>
      <c r="V53" s="311">
        <v>5737.9</v>
      </c>
      <c r="W53" s="311">
        <v>5749.97</v>
      </c>
      <c r="X53" s="311">
        <v>5749.97</v>
      </c>
      <c r="Y53" s="311" vm="287">
        <f t="shared" si="76"/>
        <v>5948.6619999999994</v>
      </c>
      <c r="Z53" s="311" vm="793">
        <f t="shared" si="77"/>
        <v>5938.0619999999999</v>
      </c>
      <c r="AB53" s="311" vm="58">
        <v>5747.061999999999</v>
      </c>
      <c r="AC53" s="311">
        <v>5747.061999999999</v>
      </c>
      <c r="AD53" s="311" vm="221">
        <v>5747.061999999999</v>
      </c>
      <c r="AE53" s="311" vm="287">
        <v>5948.6619999999994</v>
      </c>
      <c r="AF53" s="311" vm="401">
        <v>5948.6620000000003</v>
      </c>
      <c r="AG53" s="317" vm="541">
        <v>5948.6620000000003</v>
      </c>
      <c r="AH53" s="311" vm="668">
        <v>5938.0619999999999</v>
      </c>
      <c r="AI53" s="311" vm="793">
        <v>5938.0619999999999</v>
      </c>
      <c r="AK53" s="324"/>
      <c r="AL53" s="324"/>
      <c r="AM53" s="324"/>
      <c r="AN53" s="324"/>
      <c r="AO53" s="324"/>
      <c r="AP53" s="324"/>
      <c r="AQ53" s="324"/>
      <c r="AR53" s="324"/>
    </row>
    <row r="54" spans="1:44" ht="15" customHeight="1" x14ac:dyDescent="0.35">
      <c r="B54" s="38" t="s">
        <v>242</v>
      </c>
      <c r="C54" s="38"/>
      <c r="D54" s="38"/>
      <c r="E54" s="38"/>
      <c r="F54" s="38"/>
      <c r="G54" s="38"/>
      <c r="H54" s="38"/>
      <c r="I54" s="38"/>
      <c r="J54" s="38"/>
      <c r="K54" s="38"/>
      <c r="L54" s="311">
        <v>0</v>
      </c>
      <c r="M54" s="311">
        <v>0</v>
      </c>
      <c r="N54" s="311">
        <v>0</v>
      </c>
      <c r="O54" s="311">
        <v>30</v>
      </c>
      <c r="P54" s="311">
        <v>30</v>
      </c>
      <c r="Q54" s="311">
        <v>30</v>
      </c>
      <c r="R54" s="311">
        <v>30</v>
      </c>
      <c r="S54" s="311">
        <v>30</v>
      </c>
      <c r="T54" s="311">
        <v>30</v>
      </c>
      <c r="U54" s="311">
        <v>30</v>
      </c>
      <c r="V54" s="311">
        <v>67.8</v>
      </c>
      <c r="W54" s="311">
        <v>129.80000000000001</v>
      </c>
      <c r="X54" s="311">
        <v>129.80000000000001</v>
      </c>
      <c r="Y54" s="311" vm="376">
        <f t="shared" si="76"/>
        <v>426.86</v>
      </c>
      <c r="Z54" s="311" vm="806">
        <f t="shared" si="77"/>
        <v>129.76</v>
      </c>
      <c r="AB54" s="311" vm="59">
        <v>129.76</v>
      </c>
      <c r="AC54" s="311" vm="457">
        <v>129.76</v>
      </c>
      <c r="AD54" s="311" vm="222">
        <v>129.76</v>
      </c>
      <c r="AE54" s="311" vm="376">
        <v>426.86</v>
      </c>
      <c r="AF54" s="311" vm="402">
        <v>129.76</v>
      </c>
      <c r="AG54" s="317" vm="513">
        <v>129.76</v>
      </c>
      <c r="AH54" s="311" vm="669">
        <v>129.76</v>
      </c>
      <c r="AI54" s="311" vm="806">
        <v>129.76</v>
      </c>
      <c r="AK54" s="324"/>
      <c r="AL54" s="324"/>
      <c r="AM54" s="324"/>
      <c r="AN54" s="324"/>
      <c r="AO54" s="324"/>
      <c r="AP54" s="324"/>
      <c r="AQ54" s="324"/>
      <c r="AR54" s="324"/>
    </row>
    <row r="55" spans="1:44" s="258" customFormat="1" ht="15" customHeight="1" x14ac:dyDescent="0.35">
      <c r="A55"/>
      <c r="B55" s="38" t="s">
        <v>243</v>
      </c>
      <c r="C55" s="38"/>
      <c r="D55" s="38"/>
      <c r="E55" s="38"/>
      <c r="F55" s="38"/>
      <c r="G55" s="38"/>
      <c r="H55" s="38"/>
      <c r="I55" s="38"/>
      <c r="J55" s="38"/>
      <c r="K55" s="38"/>
      <c r="L55" s="311">
        <v>0</v>
      </c>
      <c r="M55" s="311">
        <v>0</v>
      </c>
      <c r="N55" s="311">
        <v>0</v>
      </c>
      <c r="O55" s="311">
        <v>0</v>
      </c>
      <c r="P55" s="311">
        <v>0</v>
      </c>
      <c r="Q55" s="311">
        <v>0</v>
      </c>
      <c r="R55" s="311">
        <v>200</v>
      </c>
      <c r="S55" s="311">
        <v>199.5</v>
      </c>
      <c r="T55" s="311">
        <v>199.5</v>
      </c>
      <c r="U55" s="311">
        <v>199.5</v>
      </c>
      <c r="V55" s="311">
        <v>199.5</v>
      </c>
      <c r="W55" s="311">
        <v>199.5</v>
      </c>
      <c r="X55" s="311">
        <v>295.5</v>
      </c>
      <c r="Y55" s="311" vm="377">
        <f t="shared" si="76"/>
        <v>295.5</v>
      </c>
      <c r="Z55" s="311" vm="810">
        <f t="shared" si="77"/>
        <v>295.5</v>
      </c>
      <c r="AB55" s="311" vm="63">
        <v>295.5</v>
      </c>
      <c r="AC55" s="311">
        <v>295.5</v>
      </c>
      <c r="AD55" s="311" vm="294">
        <v>295.5</v>
      </c>
      <c r="AE55" s="311" vm="377">
        <v>295.5</v>
      </c>
      <c r="AF55" s="311" vm="403">
        <v>295.5</v>
      </c>
      <c r="AG55" s="317" vm="542">
        <v>295.5</v>
      </c>
      <c r="AH55" s="311" vm="670">
        <v>295.5</v>
      </c>
      <c r="AI55" s="311" vm="810">
        <v>295.5</v>
      </c>
      <c r="AK55" s="324"/>
      <c r="AL55" s="324"/>
      <c r="AM55" s="324"/>
      <c r="AN55" s="324"/>
      <c r="AO55" s="324"/>
      <c r="AP55" s="324"/>
      <c r="AQ55" s="324"/>
      <c r="AR55" s="324"/>
    </row>
    <row r="56" spans="1:44" ht="15" customHeight="1" x14ac:dyDescent="0.35">
      <c r="B56" s="142" t="s">
        <v>232</v>
      </c>
      <c r="C56" s="142"/>
      <c r="D56" s="142"/>
      <c r="E56" s="142"/>
      <c r="F56" s="142"/>
      <c r="G56" s="142"/>
      <c r="H56" s="142"/>
      <c r="I56" s="142"/>
      <c r="J56" s="142"/>
      <c r="K56" s="142"/>
      <c r="L56" s="310">
        <f>L57</f>
        <v>13.8</v>
      </c>
      <c r="M56" s="310">
        <f t="shared" ref="M56:U56" si="90">M57</f>
        <v>83.8</v>
      </c>
      <c r="N56" s="310">
        <f t="shared" si="90"/>
        <v>83.8</v>
      </c>
      <c r="O56" s="310">
        <f t="shared" si="90"/>
        <v>83.8</v>
      </c>
      <c r="P56" s="310">
        <f t="shared" si="90"/>
        <v>83.8</v>
      </c>
      <c r="Q56" s="310">
        <f t="shared" si="90"/>
        <v>83.8</v>
      </c>
      <c r="R56" s="310">
        <f t="shared" si="90"/>
        <v>203.8</v>
      </c>
      <c r="S56" s="310">
        <f t="shared" si="90"/>
        <v>330.7</v>
      </c>
      <c r="T56" s="310">
        <f t="shared" si="90"/>
        <v>467.2</v>
      </c>
      <c r="U56" s="310">
        <f t="shared" si="90"/>
        <v>467.2</v>
      </c>
      <c r="V56" s="310">
        <f>V57</f>
        <v>435.7</v>
      </c>
      <c r="W56" s="310">
        <f>W57</f>
        <v>591.20000000000005</v>
      </c>
      <c r="X56" s="310">
        <f t="shared" ref="X56" si="91">X57</f>
        <v>910.4</v>
      </c>
      <c r="Y56" s="310">
        <f t="shared" si="76"/>
        <v>831.60000000000014</v>
      </c>
      <c r="Z56" s="310">
        <f t="shared" si="77"/>
        <v>1031.5000000000002</v>
      </c>
      <c r="AB56" s="310" vm="57">
        <f t="shared" ref="AB56:AD56" si="92">AB57</f>
        <v>910.4</v>
      </c>
      <c r="AC56" s="310" vm="458">
        <f t="shared" si="92"/>
        <v>910.4</v>
      </c>
      <c r="AD56" s="310" vm="223">
        <f t="shared" si="92"/>
        <v>910.4</v>
      </c>
      <c r="AE56" s="310">
        <f>AE57+AE58</f>
        <v>831.60000000000014</v>
      </c>
      <c r="AF56" s="310">
        <f>AF57+AF58</f>
        <v>830.9</v>
      </c>
      <c r="AG56" s="310">
        <f>AG57+AG58</f>
        <v>830.9</v>
      </c>
      <c r="AH56" s="310">
        <f>AH57+AH58</f>
        <v>830.90000000000009</v>
      </c>
      <c r="AI56" s="310">
        <f>AI57+AI58</f>
        <v>1031.5000000000002</v>
      </c>
      <c r="AK56" s="323"/>
      <c r="AL56" s="323"/>
      <c r="AM56" s="323"/>
      <c r="AN56" s="323"/>
      <c r="AO56" s="323"/>
      <c r="AP56" s="323"/>
      <c r="AQ56" s="323"/>
      <c r="AR56" s="323"/>
    </row>
    <row r="57" spans="1:44" ht="15" customHeight="1" x14ac:dyDescent="0.35">
      <c r="B57" s="38" t="s">
        <v>115</v>
      </c>
      <c r="C57" s="38"/>
      <c r="D57" s="38"/>
      <c r="E57" s="38"/>
      <c r="F57" s="38"/>
      <c r="G57" s="38"/>
      <c r="H57" s="38"/>
      <c r="I57" s="38"/>
      <c r="J57" s="38"/>
      <c r="K57" s="38"/>
      <c r="L57" s="311">
        <v>13.8</v>
      </c>
      <c r="M57" s="311">
        <v>83.8</v>
      </c>
      <c r="N57" s="311">
        <v>83.8</v>
      </c>
      <c r="O57" s="311">
        <v>83.8</v>
      </c>
      <c r="P57" s="311">
        <v>83.8</v>
      </c>
      <c r="Q57" s="311">
        <v>83.8</v>
      </c>
      <c r="R57" s="311">
        <v>203.8</v>
      </c>
      <c r="S57" s="311">
        <v>330.7</v>
      </c>
      <c r="T57" s="311">
        <v>467.2</v>
      </c>
      <c r="U57" s="311">
        <v>467.2</v>
      </c>
      <c r="V57" s="311">
        <v>435.7</v>
      </c>
      <c r="W57" s="311">
        <v>591.20000000000005</v>
      </c>
      <c r="X57" s="311">
        <v>910.4</v>
      </c>
      <c r="Y57" s="311" vm="378">
        <f t="shared" si="76"/>
        <v>749.00000000000011</v>
      </c>
      <c r="Z57" s="311" vm="808">
        <f t="shared" si="77"/>
        <v>948.9000000000002</v>
      </c>
      <c r="AB57" s="311" vm="57">
        <v>910.4</v>
      </c>
      <c r="AC57" s="311" vm="458">
        <v>910.4</v>
      </c>
      <c r="AD57" s="311" vm="223">
        <v>910.4</v>
      </c>
      <c r="AE57" s="311" vm="378">
        <v>749.00000000000011</v>
      </c>
      <c r="AF57" s="311" vm="405">
        <v>748.3</v>
      </c>
      <c r="AG57" s="317" vm="544">
        <v>748.3</v>
      </c>
      <c r="AH57" s="311" vm="670">
        <v>748.30000000000007</v>
      </c>
      <c r="AI57" s="311" vm="808">
        <v>948.9000000000002</v>
      </c>
      <c r="AK57" s="324"/>
      <c r="AL57" s="324"/>
      <c r="AM57" s="324"/>
      <c r="AN57" s="324"/>
      <c r="AO57" s="324"/>
      <c r="AP57" s="324"/>
      <c r="AQ57" s="324"/>
      <c r="AR57" s="324"/>
    </row>
    <row r="58" spans="1:44" ht="15" customHeight="1" x14ac:dyDescent="0.35">
      <c r="B58" s="38" t="s">
        <v>244</v>
      </c>
      <c r="C58" s="38"/>
      <c r="D58" s="38"/>
      <c r="E58" s="38"/>
      <c r="F58" s="38"/>
      <c r="G58" s="38"/>
      <c r="H58" s="38"/>
      <c r="I58" s="38"/>
      <c r="J58" s="38"/>
      <c r="K58" s="38"/>
      <c r="L58" s="420" t="s">
        <v>14</v>
      </c>
      <c r="M58" s="420" t="s">
        <v>14</v>
      </c>
      <c r="N58" s="420" t="s">
        <v>14</v>
      </c>
      <c r="O58" s="420" t="s">
        <v>14</v>
      </c>
      <c r="P58" s="420" t="s">
        <v>14</v>
      </c>
      <c r="Q58" s="420" t="s">
        <v>14</v>
      </c>
      <c r="R58" s="420" t="s">
        <v>14</v>
      </c>
      <c r="S58" s="420" t="s">
        <v>14</v>
      </c>
      <c r="T58" s="420" t="s">
        <v>14</v>
      </c>
      <c r="U58" s="420" t="s">
        <v>14</v>
      </c>
      <c r="V58" s="420" t="s">
        <v>14</v>
      </c>
      <c r="W58" s="420" t="s">
        <v>14</v>
      </c>
      <c r="X58" s="420" t="s">
        <v>14</v>
      </c>
      <c r="Y58" s="420" t="s">
        <v>14</v>
      </c>
      <c r="Z58" s="420" vm="802">
        <f t="shared" si="77"/>
        <v>82.6</v>
      </c>
      <c r="AB58" s="420" t="s">
        <v>14</v>
      </c>
      <c r="AC58" s="420" t="s">
        <v>14</v>
      </c>
      <c r="AD58" s="420" t="s">
        <v>14</v>
      </c>
      <c r="AE58" s="420" vm="296">
        <v>82.6</v>
      </c>
      <c r="AF58" s="420" vm="407">
        <v>82.6</v>
      </c>
      <c r="AG58" s="404" vm="558">
        <v>82.6</v>
      </c>
      <c r="AH58" s="312" vm="673">
        <v>82.6</v>
      </c>
      <c r="AI58" s="312" vm="802">
        <v>82.6</v>
      </c>
      <c r="AK58" s="324"/>
      <c r="AL58" s="324"/>
      <c r="AM58" s="324"/>
      <c r="AN58" s="324"/>
      <c r="AO58" s="324"/>
      <c r="AP58" s="324"/>
      <c r="AQ58" s="324"/>
      <c r="AR58" s="324"/>
    </row>
    <row r="59" spans="1:44" ht="15" customHeight="1" x14ac:dyDescent="0.35">
      <c r="B59" s="142" t="s">
        <v>245</v>
      </c>
      <c r="C59" s="38"/>
      <c r="D59" s="38"/>
      <c r="E59" s="38"/>
      <c r="F59" s="38"/>
      <c r="G59" s="38"/>
      <c r="H59" s="38"/>
      <c r="I59" s="38"/>
      <c r="J59" s="38"/>
      <c r="K59" s="38"/>
      <c r="L59" s="421" t="s">
        <v>14</v>
      </c>
      <c r="M59" s="421" t="s">
        <v>14</v>
      </c>
      <c r="N59" s="421" t="s">
        <v>14</v>
      </c>
      <c r="O59" s="421" t="s">
        <v>14</v>
      </c>
      <c r="P59" s="421" t="s">
        <v>14</v>
      </c>
      <c r="Q59" s="421" t="s">
        <v>14</v>
      </c>
      <c r="R59" s="421" t="s">
        <v>14</v>
      </c>
      <c r="S59" s="421" t="s">
        <v>14</v>
      </c>
      <c r="T59" s="421" t="s">
        <v>14</v>
      </c>
      <c r="U59" s="421" t="s">
        <v>14</v>
      </c>
      <c r="V59" s="421" t="s">
        <v>14</v>
      </c>
      <c r="W59" s="421" t="s">
        <v>14</v>
      </c>
      <c r="X59" s="421" t="s">
        <v>14</v>
      </c>
      <c r="Y59" s="421" t="s">
        <v>14</v>
      </c>
      <c r="Z59" s="421" t="s">
        <v>14</v>
      </c>
      <c r="AB59" s="421" t="s">
        <v>14</v>
      </c>
      <c r="AC59" s="421" t="s">
        <v>14</v>
      </c>
      <c r="AD59" s="421" t="s">
        <v>14</v>
      </c>
      <c r="AE59" s="421" t="s">
        <v>14</v>
      </c>
      <c r="AF59" s="421" t="s">
        <v>14</v>
      </c>
      <c r="AG59" s="421" t="s">
        <v>14</v>
      </c>
      <c r="AH59" s="421" t="s">
        <v>14</v>
      </c>
      <c r="AI59" s="421" t="s">
        <v>14</v>
      </c>
      <c r="AK59" s="324"/>
      <c r="AL59" s="324"/>
      <c r="AM59" s="324"/>
      <c r="AN59" s="324"/>
      <c r="AO59" s="324"/>
      <c r="AP59" s="324"/>
      <c r="AQ59" s="324"/>
      <c r="AR59" s="324"/>
    </row>
    <row r="60" spans="1:44" ht="15" customHeight="1" x14ac:dyDescent="0.35">
      <c r="B60" s="20"/>
      <c r="C60" s="20"/>
      <c r="D60" s="20"/>
      <c r="E60" s="20"/>
      <c r="F60" s="20"/>
      <c r="G60" s="20"/>
      <c r="H60" s="20"/>
      <c r="I60" s="20"/>
      <c r="J60" s="20"/>
      <c r="K60" s="20"/>
      <c r="L60" s="311"/>
      <c r="M60" s="107"/>
      <c r="N60" s="107"/>
      <c r="O60" s="107"/>
      <c r="P60" s="107"/>
      <c r="Q60" s="319"/>
      <c r="R60" s="319"/>
      <c r="S60" s="319"/>
      <c r="T60" s="319"/>
      <c r="U60" s="319"/>
      <c r="V60" s="319"/>
      <c r="W60" s="319"/>
      <c r="X60" s="319"/>
      <c r="Y60" s="319"/>
      <c r="Z60" s="319"/>
      <c r="AB60" s="319"/>
      <c r="AC60" s="319"/>
      <c r="AD60" s="319"/>
      <c r="AE60" s="319"/>
      <c r="AF60" s="319"/>
      <c r="AG60" s="319"/>
      <c r="AK60" s="325"/>
      <c r="AL60" s="325"/>
      <c r="AM60" s="325"/>
      <c r="AN60" s="325"/>
      <c r="AO60" s="325"/>
      <c r="AP60" s="325"/>
      <c r="AQ60" s="325"/>
      <c r="AR60" s="325"/>
    </row>
    <row r="61" spans="1:44" s="258" customFormat="1" ht="15" customHeight="1" x14ac:dyDescent="0.35">
      <c r="A61"/>
      <c r="B61" s="6" t="s">
        <v>246</v>
      </c>
      <c r="C61" s="6"/>
      <c r="D61" s="6"/>
      <c r="E61" s="6"/>
      <c r="F61" s="6"/>
      <c r="G61" s="6"/>
      <c r="H61" s="6"/>
      <c r="I61" s="6"/>
      <c r="J61" s="6"/>
      <c r="K61" s="6"/>
      <c r="L61" s="269">
        <f>L62+L66+L70+L72</f>
        <v>0</v>
      </c>
      <c r="M61" s="269">
        <f t="shared" ref="M61:U61" si="93">M62+M66+M70+M72</f>
        <v>0</v>
      </c>
      <c r="N61" s="269">
        <f t="shared" si="93"/>
        <v>38.78</v>
      </c>
      <c r="O61" s="269">
        <f t="shared" si="93"/>
        <v>50.38</v>
      </c>
      <c r="P61" s="269">
        <f t="shared" si="93"/>
        <v>82.38</v>
      </c>
      <c r="Q61" s="269">
        <f t="shared" si="93"/>
        <v>82.38</v>
      </c>
      <c r="R61" s="269">
        <f t="shared" si="93"/>
        <v>82.38</v>
      </c>
      <c r="S61" s="269">
        <f t="shared" si="93"/>
        <v>145.19</v>
      </c>
      <c r="T61" s="269">
        <f t="shared" si="93"/>
        <v>145.19</v>
      </c>
      <c r="U61" s="269">
        <f t="shared" si="93"/>
        <v>145.19</v>
      </c>
      <c r="V61" s="269">
        <f>V62+V66+V70+V72</f>
        <v>345.19</v>
      </c>
      <c r="W61" s="269">
        <f>W62+W66+W70+W72</f>
        <v>644.83999999999992</v>
      </c>
      <c r="X61" s="269">
        <f t="shared" ref="X61" si="94">X62+X66+X70+X72</f>
        <v>1497.5300000000002</v>
      </c>
      <c r="Y61" s="269">
        <f t="shared" ref="Y61:Y71" si="95">AE61</f>
        <v>3053.0399934899992</v>
      </c>
      <c r="Z61" s="269">
        <f t="shared" ref="Z61:Z71" si="96">AI61</f>
        <v>5518.8872000000138</v>
      </c>
      <c r="AB61" s="269">
        <f t="shared" ref="AB61:AC61" si="97">AB62+AB66+AB70+AB72</f>
        <v>1522.2008056099999</v>
      </c>
      <c r="AC61" s="269">
        <f t="shared" si="97"/>
        <v>1817.5857097499998</v>
      </c>
      <c r="AD61" s="269">
        <f t="shared" ref="AD61:AE61" si="98">AD62+AD66+AD70+AD72</f>
        <v>2197.8812692799997</v>
      </c>
      <c r="AE61" s="269">
        <f t="shared" si="98"/>
        <v>3053.0399934899992</v>
      </c>
      <c r="AF61" s="269">
        <f>AF62+AF66+AF70+AF72</f>
        <v>3166.4652999999998</v>
      </c>
      <c r="AG61" s="269">
        <f>AG62+AG66+AG70+AG72</f>
        <v>3549.0306999999998</v>
      </c>
      <c r="AH61" s="269">
        <f>AH62+AH66+AH70+AH72</f>
        <v>3804.7594999999937</v>
      </c>
      <c r="AI61" s="269">
        <f>AI62+AI66+AI70+AI72</f>
        <v>5518.8872000000138</v>
      </c>
      <c r="AK61" s="269"/>
      <c r="AL61" s="269"/>
      <c r="AM61" s="269"/>
      <c r="AN61" s="269"/>
      <c r="AO61" s="269"/>
      <c r="AP61" s="269"/>
      <c r="AQ61" s="269"/>
      <c r="AR61" s="269"/>
    </row>
    <row r="62" spans="1:44" ht="15" customHeight="1" x14ac:dyDescent="0.35">
      <c r="B62" s="142" t="s">
        <v>231</v>
      </c>
      <c r="C62" s="142"/>
      <c r="D62" s="142"/>
      <c r="E62" s="142"/>
      <c r="F62" s="142"/>
      <c r="G62" s="142"/>
      <c r="H62" s="142"/>
      <c r="I62" s="142"/>
      <c r="J62" s="142"/>
      <c r="K62" s="142"/>
      <c r="L62" s="269">
        <f>SUM(L63:L65)</f>
        <v>0</v>
      </c>
      <c r="M62" s="269">
        <f t="shared" ref="M62:U62" si="99">SUM(M63:M65)</f>
        <v>0</v>
      </c>
      <c r="N62" s="269">
        <f t="shared" si="99"/>
        <v>38.78</v>
      </c>
      <c r="O62" s="269">
        <f t="shared" si="99"/>
        <v>50.38</v>
      </c>
      <c r="P62" s="269">
        <f t="shared" si="99"/>
        <v>52.38</v>
      </c>
      <c r="Q62" s="269">
        <f t="shared" si="99"/>
        <v>52.38</v>
      </c>
      <c r="R62" s="269">
        <f t="shared" si="99"/>
        <v>52.38</v>
      </c>
      <c r="S62" s="269">
        <f t="shared" si="99"/>
        <v>54.88</v>
      </c>
      <c r="T62" s="269">
        <f t="shared" si="99"/>
        <v>54.88</v>
      </c>
      <c r="U62" s="269">
        <f t="shared" si="99"/>
        <v>54.88</v>
      </c>
      <c r="V62" s="269">
        <f>SUM(V63:V65)</f>
        <v>54.88</v>
      </c>
      <c r="W62" s="269">
        <f>SUM(W63:W65)</f>
        <v>54.88</v>
      </c>
      <c r="X62" s="269">
        <f t="shared" ref="X62" si="100">SUM(X63:X65)</f>
        <v>107.78</v>
      </c>
      <c r="Y62" s="269">
        <f t="shared" si="95"/>
        <v>605.66</v>
      </c>
      <c r="Z62" s="269">
        <f t="shared" si="96"/>
        <v>1142.8360000000002</v>
      </c>
      <c r="AB62" s="269">
        <f t="shared" ref="AB62:AC62" si="101">SUM(AB63:AB65)</f>
        <v>107.78</v>
      </c>
      <c r="AC62" s="269">
        <f t="shared" si="101"/>
        <v>291.41999999999996</v>
      </c>
      <c r="AD62" s="269">
        <f t="shared" ref="AD62:AE62" si="102">SUM(AD63:AD65)</f>
        <v>511.41999999999996</v>
      </c>
      <c r="AE62" s="269">
        <f t="shared" si="102"/>
        <v>605.66</v>
      </c>
      <c r="AF62" s="269">
        <f>SUM(AF63:AF65)</f>
        <v>616.86</v>
      </c>
      <c r="AG62" s="269">
        <f>SUM(AG63:AG65)</f>
        <v>634.22</v>
      </c>
      <c r="AH62" s="269">
        <f>SUM(AH63:AH65)</f>
        <v>536.05000000000007</v>
      </c>
      <c r="AI62" s="269">
        <f>SUM(AI63:AI65)</f>
        <v>1142.8360000000002</v>
      </c>
      <c r="AK62" s="269"/>
      <c r="AL62" s="269"/>
      <c r="AM62" s="269"/>
      <c r="AN62" s="269"/>
      <c r="AO62" s="269"/>
      <c r="AP62" s="269"/>
      <c r="AQ62" s="269"/>
      <c r="AR62" s="269"/>
    </row>
    <row r="63" spans="1:44" s="258" customFormat="1" ht="15" customHeight="1" x14ac:dyDescent="0.35">
      <c r="A63"/>
      <c r="B63" s="38" t="s">
        <v>114</v>
      </c>
      <c r="C63" s="38"/>
      <c r="D63" s="38"/>
      <c r="E63" s="38"/>
      <c r="F63" s="38"/>
      <c r="G63" s="38"/>
      <c r="H63" s="38"/>
      <c r="I63" s="38"/>
      <c r="J63" s="38"/>
      <c r="K63" s="38"/>
      <c r="L63" s="311">
        <v>0</v>
      </c>
      <c r="M63" s="311">
        <v>0</v>
      </c>
      <c r="N63" s="311">
        <v>0</v>
      </c>
      <c r="O63" s="311">
        <v>0</v>
      </c>
      <c r="P63" s="311">
        <v>0</v>
      </c>
      <c r="Q63" s="311">
        <v>0</v>
      </c>
      <c r="R63" s="311">
        <v>0</v>
      </c>
      <c r="S63" s="311">
        <v>0</v>
      </c>
      <c r="T63" s="311">
        <v>0</v>
      </c>
      <c r="U63" s="311">
        <v>0</v>
      </c>
      <c r="V63" s="311">
        <v>0</v>
      </c>
      <c r="W63" s="311">
        <v>0</v>
      </c>
      <c r="X63" s="311">
        <v>8.5</v>
      </c>
      <c r="Y63" s="311" vm="296">
        <f t="shared" si="95"/>
        <v>74.87</v>
      </c>
      <c r="Z63" s="311" vm="827">
        <f t="shared" si="96"/>
        <v>347.90000000000003</v>
      </c>
      <c r="AB63" s="311" vm="109">
        <v>8.5</v>
      </c>
      <c r="AC63" s="311">
        <v>8.5</v>
      </c>
      <c r="AD63" s="311" vm="198">
        <v>8.5</v>
      </c>
      <c r="AE63" s="311" vm="296">
        <v>74.87</v>
      </c>
      <c r="AF63" s="311" vm="395">
        <v>74.87</v>
      </c>
      <c r="AG63" s="317" vm="512">
        <v>74.87</v>
      </c>
      <c r="AH63" s="311" vm="665">
        <v>82.12</v>
      </c>
      <c r="AI63" s="311" vm="827">
        <v>347.90000000000003</v>
      </c>
      <c r="AK63" s="324"/>
      <c r="AL63" s="324"/>
      <c r="AM63" s="324"/>
      <c r="AN63" s="324"/>
      <c r="AO63" s="324"/>
      <c r="AP63" s="324"/>
      <c r="AQ63" s="324"/>
      <c r="AR63" s="324"/>
    </row>
    <row r="64" spans="1:44" ht="15" customHeight="1" x14ac:dyDescent="0.35">
      <c r="B64" s="38" t="s">
        <v>109</v>
      </c>
      <c r="C64" s="38"/>
      <c r="D64" s="38"/>
      <c r="E64" s="38"/>
      <c r="F64" s="38"/>
      <c r="G64" s="38"/>
      <c r="H64" s="38"/>
      <c r="I64" s="38"/>
      <c r="J64" s="38"/>
      <c r="K64" s="38"/>
      <c r="L64" s="311">
        <v>0</v>
      </c>
      <c r="M64" s="311">
        <v>0</v>
      </c>
      <c r="N64" s="311">
        <v>0</v>
      </c>
      <c r="O64" s="311">
        <v>0</v>
      </c>
      <c r="P64" s="311">
        <v>2</v>
      </c>
      <c r="Q64" s="311">
        <v>2</v>
      </c>
      <c r="R64" s="311">
        <v>2</v>
      </c>
      <c r="S64" s="311">
        <v>4.5</v>
      </c>
      <c r="T64" s="311">
        <v>4.5</v>
      </c>
      <c r="U64" s="311">
        <v>4.5</v>
      </c>
      <c r="V64" s="311">
        <v>4.5</v>
      </c>
      <c r="W64" s="311">
        <v>4.5</v>
      </c>
      <c r="X64" s="311">
        <v>12.9</v>
      </c>
      <c r="Y64" s="311" vm="375">
        <f t="shared" si="95"/>
        <v>235.8</v>
      </c>
      <c r="Z64" s="311" vm="823">
        <f t="shared" si="96"/>
        <v>235.8</v>
      </c>
      <c r="AB64" s="311" vm="62">
        <v>12.9</v>
      </c>
      <c r="AC64" s="311" vm="456">
        <v>12.9</v>
      </c>
      <c r="AD64" s="311" vm="220">
        <v>232.9</v>
      </c>
      <c r="AE64" s="311" vm="375">
        <v>235.8</v>
      </c>
      <c r="AF64" s="311" vm="397">
        <v>235.8</v>
      </c>
      <c r="AG64" s="317" vm="540">
        <v>235.8</v>
      </c>
      <c r="AH64" s="311" vm="667">
        <v>235.8</v>
      </c>
      <c r="AI64" s="311" vm="823">
        <v>235.8</v>
      </c>
      <c r="AK64" s="324"/>
      <c r="AL64" s="324"/>
      <c r="AM64" s="324"/>
      <c r="AN64" s="324"/>
      <c r="AO64" s="324"/>
      <c r="AP64" s="324"/>
      <c r="AQ64" s="324"/>
      <c r="AR64" s="324"/>
    </row>
    <row r="65" spans="2:44" ht="15" customHeight="1" x14ac:dyDescent="0.35">
      <c r="B65" s="38" t="s">
        <v>240</v>
      </c>
      <c r="C65" s="38"/>
      <c r="D65" s="38"/>
      <c r="E65" s="38"/>
      <c r="F65" s="38"/>
      <c r="G65" s="38"/>
      <c r="H65" s="38"/>
      <c r="I65" s="38"/>
      <c r="J65" s="38"/>
      <c r="K65" s="38"/>
      <c r="L65" s="311">
        <v>0</v>
      </c>
      <c r="M65" s="311">
        <v>0</v>
      </c>
      <c r="N65" s="311">
        <v>38.78</v>
      </c>
      <c r="O65" s="311">
        <v>50.38</v>
      </c>
      <c r="P65" s="311">
        <v>50.38</v>
      </c>
      <c r="Q65" s="311">
        <v>50.38</v>
      </c>
      <c r="R65" s="311">
        <v>50.38</v>
      </c>
      <c r="S65" s="311">
        <v>50.38</v>
      </c>
      <c r="T65" s="311">
        <v>50.38</v>
      </c>
      <c r="U65" s="311">
        <v>50.38</v>
      </c>
      <c r="V65" s="311">
        <v>50.38</v>
      </c>
      <c r="W65" s="311">
        <v>50.38</v>
      </c>
      <c r="X65" s="311">
        <v>86.38</v>
      </c>
      <c r="Y65" s="311">
        <f t="shared" si="95"/>
        <v>294.98999999999995</v>
      </c>
      <c r="Z65" s="311">
        <f t="shared" si="96"/>
        <v>559.13600000000008</v>
      </c>
      <c r="AB65" s="311">
        <v>86.38</v>
      </c>
      <c r="AC65" s="311">
        <v>270.02</v>
      </c>
      <c r="AD65" s="311">
        <v>270.02</v>
      </c>
      <c r="AE65" s="311">
        <v>294.98999999999995</v>
      </c>
      <c r="AF65" s="311">
        <v>306.19</v>
      </c>
      <c r="AG65" s="311">
        <v>323.54999999999995</v>
      </c>
      <c r="AH65" s="311">
        <v>218.13000000000002</v>
      </c>
      <c r="AI65" s="311">
        <v>559.13600000000008</v>
      </c>
      <c r="AK65" s="324"/>
      <c r="AL65" s="324"/>
      <c r="AM65" s="324"/>
      <c r="AN65" s="324"/>
      <c r="AO65" s="324"/>
      <c r="AP65" s="324"/>
      <c r="AQ65" s="324"/>
      <c r="AR65" s="324"/>
    </row>
    <row r="66" spans="2:44" ht="15" customHeight="1" x14ac:dyDescent="0.35">
      <c r="B66" s="142" t="s">
        <v>9</v>
      </c>
      <c r="C66" s="142"/>
      <c r="D66" s="142"/>
      <c r="E66" s="142"/>
      <c r="F66" s="142"/>
      <c r="G66" s="142"/>
      <c r="H66" s="142"/>
      <c r="I66" s="142"/>
      <c r="J66" s="142"/>
      <c r="K66" s="142"/>
      <c r="L66" s="310">
        <f>SUM(L67:L69)</f>
        <v>0</v>
      </c>
      <c r="M66" s="310">
        <f t="shared" ref="M66:U66" si="103">SUM(M67:M69)</f>
        <v>0</v>
      </c>
      <c r="N66" s="310">
        <f t="shared" si="103"/>
        <v>0</v>
      </c>
      <c r="O66" s="310">
        <f t="shared" si="103"/>
        <v>0</v>
      </c>
      <c r="P66" s="310">
        <f t="shared" si="103"/>
        <v>30</v>
      </c>
      <c r="Q66" s="310">
        <f t="shared" si="103"/>
        <v>30</v>
      </c>
      <c r="R66" s="310">
        <f t="shared" si="103"/>
        <v>30</v>
      </c>
      <c r="S66" s="310">
        <f t="shared" si="103"/>
        <v>90.31</v>
      </c>
      <c r="T66" s="310">
        <f t="shared" si="103"/>
        <v>90.31</v>
      </c>
      <c r="U66" s="310">
        <f t="shared" si="103"/>
        <v>90.31</v>
      </c>
      <c r="V66" s="310">
        <f>SUM(V67:V69)</f>
        <v>290.31</v>
      </c>
      <c r="W66" s="310">
        <f>SUM(W67:W69)</f>
        <v>358.45</v>
      </c>
      <c r="X66" s="310">
        <f t="shared" ref="X66" si="104">SUM(X67:X69)</f>
        <v>474.91</v>
      </c>
      <c r="Y66" s="310">
        <f t="shared" si="95"/>
        <v>1141.8499999999999</v>
      </c>
      <c r="Z66" s="310">
        <f t="shared" si="96"/>
        <v>2683.8440000000132</v>
      </c>
      <c r="AB66" s="310">
        <f t="shared" ref="AB66:AC66" si="105">SUM(AB67:AB69)</f>
        <v>474.90999999999997</v>
      </c>
      <c r="AC66" s="310">
        <f t="shared" si="105"/>
        <v>532.55000000000007</v>
      </c>
      <c r="AD66" s="310">
        <f>SUM(AD67:AD69)</f>
        <v>650.8900000000001</v>
      </c>
      <c r="AE66" s="310">
        <f>SUM(AE67:AE69)</f>
        <v>1141.8499999999999</v>
      </c>
      <c r="AF66" s="310">
        <f t="shared" ref="AF66:AH66" si="106">SUM(AF67:AF69)</f>
        <v>1216.25</v>
      </c>
      <c r="AG66" s="310">
        <f t="shared" si="106"/>
        <v>1517.4839999999999</v>
      </c>
      <c r="AH66" s="310">
        <f t="shared" si="106"/>
        <v>1727.818999999994</v>
      </c>
      <c r="AI66" s="310">
        <f t="shared" ref="AI66" si="107">SUM(AI67:AI69)</f>
        <v>2683.8440000000132</v>
      </c>
      <c r="AK66" s="323"/>
      <c r="AL66" s="323"/>
      <c r="AM66" s="323"/>
      <c r="AN66" s="323"/>
      <c r="AO66" s="323"/>
      <c r="AP66" s="323"/>
      <c r="AQ66" s="323"/>
      <c r="AR66" s="323"/>
    </row>
    <row r="67" spans="2:44" ht="15" customHeight="1" x14ac:dyDescent="0.35">
      <c r="B67" s="38" t="s">
        <v>241</v>
      </c>
      <c r="C67" s="38"/>
      <c r="D67" s="38"/>
      <c r="E67" s="38"/>
      <c r="F67" s="38"/>
      <c r="G67" s="38"/>
      <c r="H67" s="38"/>
      <c r="I67" s="38"/>
      <c r="J67" s="38"/>
      <c r="K67" s="38"/>
      <c r="L67" s="311">
        <v>0</v>
      </c>
      <c r="M67" s="311">
        <v>0</v>
      </c>
      <c r="N67" s="311">
        <v>0</v>
      </c>
      <c r="O67" s="311">
        <v>0</v>
      </c>
      <c r="P67" s="311">
        <v>30</v>
      </c>
      <c r="Q67" s="311">
        <v>30</v>
      </c>
      <c r="R67" s="311">
        <v>30</v>
      </c>
      <c r="S67" s="311">
        <v>90.31</v>
      </c>
      <c r="T67" s="311">
        <v>90.31</v>
      </c>
      <c r="U67" s="311">
        <v>90.31</v>
      </c>
      <c r="V67" s="311">
        <v>90.31</v>
      </c>
      <c r="W67" s="311">
        <v>158.44999999999999</v>
      </c>
      <c r="X67" s="311">
        <v>274.91000000000003</v>
      </c>
      <c r="Y67" s="311">
        <f t="shared" si="95"/>
        <v>941.84999999999991</v>
      </c>
      <c r="Z67" s="311">
        <f t="shared" si="96"/>
        <v>2483.8440000000132</v>
      </c>
      <c r="AB67" s="311" vm="56">
        <v>274.90999999999997</v>
      </c>
      <c r="AC67" s="311">
        <v>332.55000000000007</v>
      </c>
      <c r="AD67" s="311">
        <v>450.89000000000004</v>
      </c>
      <c r="AE67" s="311">
        <v>941.84999999999991</v>
      </c>
      <c r="AF67" s="311">
        <v>1016.25</v>
      </c>
      <c r="AG67" s="311">
        <v>1317.4839999999999</v>
      </c>
      <c r="AH67" s="311">
        <v>1527.818999999994</v>
      </c>
      <c r="AI67" s="311">
        <v>2483.8440000000132</v>
      </c>
      <c r="AK67" s="324"/>
      <c r="AL67" s="324"/>
      <c r="AM67" s="324"/>
      <c r="AN67" s="324"/>
      <c r="AO67" s="324"/>
      <c r="AP67" s="324"/>
      <c r="AQ67" s="324"/>
      <c r="AR67" s="324"/>
    </row>
    <row r="68" spans="2:44" ht="15" customHeight="1" x14ac:dyDescent="0.35">
      <c r="B68" s="38" t="s">
        <v>242</v>
      </c>
      <c r="C68" s="38"/>
      <c r="D68" s="38"/>
      <c r="E68" s="38"/>
      <c r="F68" s="38"/>
      <c r="G68" s="38"/>
      <c r="H68" s="38"/>
      <c r="I68" s="38"/>
      <c r="J68" s="38"/>
      <c r="K68" s="38"/>
      <c r="L68" s="311">
        <v>0</v>
      </c>
      <c r="M68" s="311">
        <v>0</v>
      </c>
      <c r="N68" s="311">
        <v>0</v>
      </c>
      <c r="O68" s="311">
        <v>0</v>
      </c>
      <c r="P68" s="311">
        <v>0</v>
      </c>
      <c r="Q68" s="311">
        <v>0</v>
      </c>
      <c r="R68" s="311">
        <v>0</v>
      </c>
      <c r="S68" s="311">
        <v>0</v>
      </c>
      <c r="T68" s="311">
        <v>0</v>
      </c>
      <c r="U68" s="311">
        <v>0</v>
      </c>
      <c r="V68" s="311">
        <v>0</v>
      </c>
      <c r="W68" s="311">
        <v>0</v>
      </c>
      <c r="X68" s="311">
        <v>0</v>
      </c>
      <c r="Y68" s="311" t="str">
        <f t="shared" si="95"/>
        <v>-</v>
      </c>
      <c r="Z68" s="311" t="str">
        <f t="shared" si="96"/>
        <v>-</v>
      </c>
      <c r="AB68" s="311">
        <v>0</v>
      </c>
      <c r="AC68" s="311" t="s">
        <v>14</v>
      </c>
      <c r="AD68" s="311" t="s">
        <v>14</v>
      </c>
      <c r="AE68" s="311" t="s">
        <v>14</v>
      </c>
      <c r="AF68" s="311" t="s">
        <v>14</v>
      </c>
      <c r="AG68" s="311" t="s">
        <v>14</v>
      </c>
      <c r="AH68" s="311" t="s">
        <v>14</v>
      </c>
      <c r="AI68" s="311" t="s">
        <v>14</v>
      </c>
      <c r="AK68" s="324"/>
      <c r="AL68" s="324"/>
      <c r="AM68" s="324"/>
      <c r="AN68" s="324"/>
      <c r="AO68" s="324"/>
      <c r="AP68" s="324"/>
      <c r="AQ68" s="324"/>
      <c r="AR68" s="324"/>
    </row>
    <row r="69" spans="2:44" ht="15" customHeight="1" x14ac:dyDescent="0.35">
      <c r="B69" s="38" t="s">
        <v>243</v>
      </c>
      <c r="C69" s="38"/>
      <c r="D69" s="38"/>
      <c r="E69" s="38"/>
      <c r="F69" s="38"/>
      <c r="G69" s="38"/>
      <c r="H69" s="38"/>
      <c r="I69" s="38"/>
      <c r="J69" s="38"/>
      <c r="K69" s="38"/>
      <c r="L69" s="311">
        <v>0</v>
      </c>
      <c r="M69" s="311">
        <v>0</v>
      </c>
      <c r="N69" s="311">
        <v>0</v>
      </c>
      <c r="O69" s="311">
        <v>0</v>
      </c>
      <c r="P69" s="311">
        <v>0</v>
      </c>
      <c r="Q69" s="311">
        <v>0</v>
      </c>
      <c r="R69" s="311">
        <v>0</v>
      </c>
      <c r="S69" s="311">
        <v>0</v>
      </c>
      <c r="T69" s="311">
        <v>0</v>
      </c>
      <c r="U69" s="311">
        <v>0</v>
      </c>
      <c r="V69" s="311">
        <v>200</v>
      </c>
      <c r="W69" s="311">
        <v>200</v>
      </c>
      <c r="X69" s="311">
        <v>200</v>
      </c>
      <c r="Y69" s="311" vm="365">
        <f t="shared" si="95"/>
        <v>200</v>
      </c>
      <c r="Z69" s="311" vm="801">
        <f t="shared" si="96"/>
        <v>200</v>
      </c>
      <c r="AB69" s="311" vm="64">
        <v>200</v>
      </c>
      <c r="AC69" s="311">
        <v>200</v>
      </c>
      <c r="AD69" s="311" vm="221">
        <v>200</v>
      </c>
      <c r="AE69" s="311" vm="365">
        <v>200</v>
      </c>
      <c r="AF69" s="311" vm="404">
        <v>200</v>
      </c>
      <c r="AG69" s="317" vm="543">
        <v>200</v>
      </c>
      <c r="AH69" s="311" vm="671">
        <v>200</v>
      </c>
      <c r="AI69" s="311" vm="801">
        <v>200</v>
      </c>
      <c r="AK69" s="324"/>
      <c r="AL69" s="324"/>
      <c r="AM69" s="324"/>
      <c r="AN69" s="324"/>
      <c r="AO69" s="324"/>
      <c r="AP69" s="324"/>
      <c r="AQ69" s="324"/>
      <c r="AR69" s="324"/>
    </row>
    <row r="70" spans="2:44" ht="15" customHeight="1" x14ac:dyDescent="0.35">
      <c r="B70" s="142" t="s">
        <v>232</v>
      </c>
      <c r="C70" s="142"/>
      <c r="D70" s="142"/>
      <c r="E70" s="142"/>
      <c r="F70" s="142"/>
      <c r="G70" s="142"/>
      <c r="H70" s="142"/>
      <c r="I70" s="142"/>
      <c r="J70" s="142"/>
      <c r="K70" s="142"/>
      <c r="L70" s="310">
        <f>L71</f>
        <v>0</v>
      </c>
      <c r="M70" s="310">
        <f t="shared" ref="M70:U70" si="108">M71</f>
        <v>0</v>
      </c>
      <c r="N70" s="310">
        <f t="shared" si="108"/>
        <v>0</v>
      </c>
      <c r="O70" s="310">
        <f t="shared" si="108"/>
        <v>0</v>
      </c>
      <c r="P70" s="310">
        <f t="shared" si="108"/>
        <v>0</v>
      </c>
      <c r="Q70" s="310">
        <f t="shared" si="108"/>
        <v>0</v>
      </c>
      <c r="R70" s="310">
        <f t="shared" si="108"/>
        <v>0</v>
      </c>
      <c r="S70" s="310">
        <f t="shared" si="108"/>
        <v>0</v>
      </c>
      <c r="T70" s="310">
        <f t="shared" si="108"/>
        <v>0</v>
      </c>
      <c r="U70" s="310">
        <f t="shared" si="108"/>
        <v>0</v>
      </c>
      <c r="V70" s="310">
        <f>V71</f>
        <v>0</v>
      </c>
      <c r="W70" s="310">
        <f>W71</f>
        <v>203.51</v>
      </c>
      <c r="X70" s="310">
        <f t="shared" ref="X70" si="109">X71</f>
        <v>203.51</v>
      </c>
      <c r="Y70" s="310" vm="287">
        <f t="shared" si="95"/>
        <v>415.90999999999991</v>
      </c>
      <c r="Z70" s="310" vm="813">
        <f t="shared" si="96"/>
        <v>670.4101999999998</v>
      </c>
      <c r="AB70" s="310" vm="57">
        <f t="shared" ref="AB70:AF70" si="110">AB71</f>
        <v>203.51000000000002</v>
      </c>
      <c r="AC70" s="310">
        <f t="shared" si="110"/>
        <v>203.51000000000002</v>
      </c>
      <c r="AD70" s="310" vm="199">
        <f t="shared" si="110"/>
        <v>203.51000000000002</v>
      </c>
      <c r="AE70" s="310" vm="287">
        <f t="shared" si="110"/>
        <v>415.90999999999991</v>
      </c>
      <c r="AF70" s="310" vm="406">
        <f t="shared" si="110"/>
        <v>415.90999999999997</v>
      </c>
      <c r="AG70" s="349" vm="533">
        <v>458.32669999999996</v>
      </c>
      <c r="AH70" s="310" vm="672">
        <v>585.57680000000005</v>
      </c>
      <c r="AI70" s="310" vm="813">
        <v>670.4101999999998</v>
      </c>
      <c r="AK70" s="323"/>
      <c r="AL70" s="323"/>
      <c r="AM70" s="323"/>
      <c r="AN70" s="323"/>
      <c r="AO70" s="323"/>
      <c r="AP70" s="323"/>
      <c r="AQ70" s="323"/>
      <c r="AR70" s="323"/>
    </row>
    <row r="71" spans="2:44" ht="15" customHeight="1" x14ac:dyDescent="0.35">
      <c r="B71" s="38" t="s">
        <v>115</v>
      </c>
      <c r="C71" s="38"/>
      <c r="D71" s="38"/>
      <c r="E71" s="38"/>
      <c r="F71" s="38"/>
      <c r="G71" s="38"/>
      <c r="H71" s="38"/>
      <c r="I71" s="38"/>
      <c r="J71" s="38"/>
      <c r="K71" s="38"/>
      <c r="L71" s="311">
        <v>0</v>
      </c>
      <c r="M71" s="311">
        <v>0</v>
      </c>
      <c r="N71" s="311">
        <v>0</v>
      </c>
      <c r="O71" s="311">
        <v>0</v>
      </c>
      <c r="P71" s="311">
        <v>0</v>
      </c>
      <c r="Q71" s="311">
        <v>0</v>
      </c>
      <c r="R71" s="311">
        <v>0</v>
      </c>
      <c r="S71" s="311">
        <v>0</v>
      </c>
      <c r="T71" s="311">
        <v>0</v>
      </c>
      <c r="U71" s="311">
        <v>0</v>
      </c>
      <c r="V71" s="311">
        <v>0</v>
      </c>
      <c r="W71" s="311">
        <v>203.51</v>
      </c>
      <c r="X71" s="311">
        <v>203.51</v>
      </c>
      <c r="Y71" s="311" vm="287">
        <f t="shared" si="95"/>
        <v>415.90999999999991</v>
      </c>
      <c r="Z71" s="311" vm="813">
        <f t="shared" si="96"/>
        <v>670.4101999999998</v>
      </c>
      <c r="AB71" s="311" vm="57">
        <v>203.51000000000002</v>
      </c>
      <c r="AC71" s="311">
        <v>203.51000000000002</v>
      </c>
      <c r="AD71" s="311" vm="199">
        <v>203.51000000000002</v>
      </c>
      <c r="AE71" s="311" vm="287">
        <v>415.90999999999991</v>
      </c>
      <c r="AF71" s="311" vm="406">
        <v>415.90999999999997</v>
      </c>
      <c r="AG71" s="317" vm="533">
        <v>458.32669999999996</v>
      </c>
      <c r="AH71" s="311" vm="672">
        <v>585.57680000000005</v>
      </c>
      <c r="AI71" s="311" vm="813">
        <v>670.4101999999998</v>
      </c>
      <c r="AK71" s="324"/>
      <c r="AL71" s="324"/>
      <c r="AM71" s="324"/>
      <c r="AN71" s="324"/>
      <c r="AO71" s="324"/>
      <c r="AP71" s="324"/>
      <c r="AQ71" s="324"/>
      <c r="AR71" s="324"/>
    </row>
    <row r="72" spans="2:44" ht="15" customHeight="1" x14ac:dyDescent="0.35">
      <c r="B72" s="142" t="s">
        <v>245</v>
      </c>
      <c r="C72" s="142"/>
      <c r="D72" s="142"/>
      <c r="E72" s="142"/>
      <c r="F72" s="142"/>
      <c r="G72" s="142"/>
      <c r="H72" s="142"/>
      <c r="I72" s="142"/>
      <c r="J72" s="142"/>
      <c r="K72" s="142"/>
      <c r="L72" s="310">
        <f t="shared" ref="L72:V72" si="111">IFERROR(SUM(L73:L75),"-")</f>
        <v>0</v>
      </c>
      <c r="M72" s="310">
        <f t="shared" si="111"/>
        <v>0</v>
      </c>
      <c r="N72" s="310">
        <f t="shared" si="111"/>
        <v>0</v>
      </c>
      <c r="O72" s="310">
        <f t="shared" si="111"/>
        <v>0</v>
      </c>
      <c r="P72" s="310">
        <f t="shared" si="111"/>
        <v>0</v>
      </c>
      <c r="Q72" s="310">
        <f t="shared" si="111"/>
        <v>0</v>
      </c>
      <c r="R72" s="310">
        <f t="shared" si="111"/>
        <v>0</v>
      </c>
      <c r="S72" s="310">
        <f t="shared" si="111"/>
        <v>0</v>
      </c>
      <c r="T72" s="310">
        <f t="shared" si="111"/>
        <v>0</v>
      </c>
      <c r="U72" s="310">
        <f t="shared" si="111"/>
        <v>0</v>
      </c>
      <c r="V72" s="310">
        <f t="shared" si="111"/>
        <v>0</v>
      </c>
      <c r="W72" s="310">
        <f>IFERROR(SUM(W73:W75),"-")</f>
        <v>28</v>
      </c>
      <c r="X72" s="310">
        <f t="shared" ref="X72" si="112">IFERROR(SUM(X73:X75),"-")</f>
        <v>711.33</v>
      </c>
      <c r="Y72" s="310">
        <f>IFERROR(SUM(Y73:Y75),"-")</f>
        <v>889.61999348999973</v>
      </c>
      <c r="Z72" s="310">
        <f>IFERROR(SUM(Z73:Z75),"-")</f>
        <v>1021.7970000000003</v>
      </c>
      <c r="AB72" s="310">
        <f t="shared" ref="AB72:AC72" si="113">IFERROR(SUM(AB73:AB75),"-")</f>
        <v>736.00080560999993</v>
      </c>
      <c r="AC72" s="310">
        <f t="shared" si="113"/>
        <v>790.10570974999973</v>
      </c>
      <c r="AD72" s="310">
        <f t="shared" ref="AD72:AE72" si="114">IFERROR(SUM(AD73:AD75),"-")</f>
        <v>832.06126927999981</v>
      </c>
      <c r="AE72" s="310">
        <f t="shared" si="114"/>
        <v>889.61999348999973</v>
      </c>
      <c r="AF72" s="310">
        <f t="shared" ref="AF72:AH72" si="115">IFERROR(SUM(AF73:AF75),"-")</f>
        <v>917.44529999999975</v>
      </c>
      <c r="AG72" s="310">
        <f t="shared" si="115"/>
        <v>938.99999999999989</v>
      </c>
      <c r="AH72" s="310">
        <f t="shared" si="115"/>
        <v>955.31369999999993</v>
      </c>
      <c r="AI72" s="310">
        <f t="shared" ref="AI72" si="116">IFERROR(SUM(AI73:AI75),"-")</f>
        <v>1021.7970000000003</v>
      </c>
      <c r="AK72" s="323"/>
      <c r="AL72" s="323"/>
      <c r="AM72" s="323"/>
      <c r="AN72" s="323"/>
      <c r="AO72" s="323"/>
      <c r="AP72" s="323"/>
      <c r="AQ72" s="323"/>
      <c r="AR72" s="323"/>
    </row>
    <row r="73" spans="2:44" ht="15" customHeight="1" x14ac:dyDescent="0.35">
      <c r="B73" s="38" t="s">
        <v>247</v>
      </c>
      <c r="C73" s="38"/>
      <c r="D73" s="38"/>
      <c r="E73" s="38"/>
      <c r="F73" s="38"/>
      <c r="G73" s="38"/>
      <c r="H73" s="38"/>
      <c r="I73" s="38"/>
      <c r="J73" s="38"/>
      <c r="K73" s="38"/>
      <c r="L73" s="311">
        <v>0</v>
      </c>
      <c r="M73" s="311">
        <v>0</v>
      </c>
      <c r="N73" s="311">
        <v>0</v>
      </c>
      <c r="O73" s="311">
        <v>0</v>
      </c>
      <c r="P73" s="311">
        <v>0</v>
      </c>
      <c r="Q73" s="311">
        <v>0</v>
      </c>
      <c r="R73" s="311">
        <v>0</v>
      </c>
      <c r="S73" s="311">
        <v>0</v>
      </c>
      <c r="T73" s="311">
        <v>0</v>
      </c>
      <c r="U73" s="311">
        <v>0</v>
      </c>
      <c r="V73" s="311">
        <v>0</v>
      </c>
      <c r="W73" s="311">
        <v>28</v>
      </c>
      <c r="X73" s="311">
        <v>404.63</v>
      </c>
      <c r="Y73" s="311">
        <f>AE73</f>
        <v>402.47022004000002</v>
      </c>
      <c r="Z73" s="311">
        <f>AI73</f>
        <v>402.47019999999998</v>
      </c>
      <c r="AB73" s="311" vm="65">
        <v>411.80734583999998</v>
      </c>
      <c r="AC73" s="311">
        <v>411.81</v>
      </c>
      <c r="AD73" s="311" vm="224">
        <v>412.94500000000005</v>
      </c>
      <c r="AE73" s="311">
        <v>402.47022004000002</v>
      </c>
      <c r="AF73" s="311">
        <v>402.47020000000003</v>
      </c>
      <c r="AG73" s="311">
        <v>402.47020000000003</v>
      </c>
      <c r="AH73" s="311">
        <v>402.47020000000003</v>
      </c>
      <c r="AI73" s="311">
        <v>402.47019999999998</v>
      </c>
      <c r="AK73" s="324"/>
      <c r="AL73" s="324"/>
      <c r="AM73" s="324"/>
      <c r="AN73" s="324"/>
      <c r="AO73" s="324"/>
      <c r="AP73" s="324"/>
      <c r="AQ73" s="324"/>
      <c r="AR73" s="324"/>
    </row>
    <row r="74" spans="2:44" ht="15" customHeight="1" x14ac:dyDescent="0.35">
      <c r="B74" s="38" t="s">
        <v>248</v>
      </c>
      <c r="C74" s="38"/>
      <c r="D74" s="38"/>
      <c r="E74" s="38"/>
      <c r="F74" s="38"/>
      <c r="G74" s="38"/>
      <c r="H74" s="38"/>
      <c r="I74" s="38"/>
      <c r="J74" s="38"/>
      <c r="K74" s="38"/>
      <c r="L74" s="311">
        <v>0</v>
      </c>
      <c r="M74" s="311">
        <v>0</v>
      </c>
      <c r="N74" s="311">
        <v>0</v>
      </c>
      <c r="O74" s="311">
        <v>0</v>
      </c>
      <c r="P74" s="311">
        <v>0</v>
      </c>
      <c r="Q74" s="311">
        <v>0</v>
      </c>
      <c r="R74" s="311">
        <v>0</v>
      </c>
      <c r="S74" s="311">
        <v>0</v>
      </c>
      <c r="T74" s="311">
        <v>0</v>
      </c>
      <c r="U74" s="311">
        <v>0</v>
      </c>
      <c r="V74" s="311">
        <v>0</v>
      </c>
      <c r="W74" s="311">
        <v>0</v>
      </c>
      <c r="X74" s="311">
        <v>229.6</v>
      </c>
      <c r="Y74" s="311">
        <f>AE74</f>
        <v>314.95489431999977</v>
      </c>
      <c r="Z74" s="311">
        <f>AI74</f>
        <v>362.66540000000003</v>
      </c>
      <c r="AB74" s="311" vm="66">
        <v>243.53026812999997</v>
      </c>
      <c r="AC74" s="311">
        <v>266.56796395999982</v>
      </c>
      <c r="AD74" s="311" vm="225">
        <v>288.23356098999983</v>
      </c>
      <c r="AE74" s="311">
        <v>314.95489431999977</v>
      </c>
      <c r="AF74" s="311">
        <v>325.03509999999983</v>
      </c>
      <c r="AG74" s="311">
        <v>339.80309999999974</v>
      </c>
      <c r="AH74" s="311">
        <v>342.87269999999995</v>
      </c>
      <c r="AI74" s="311">
        <v>362.66540000000003</v>
      </c>
      <c r="AK74" s="324"/>
      <c r="AL74" s="324"/>
      <c r="AM74" s="324"/>
      <c r="AN74" s="324"/>
      <c r="AO74" s="324"/>
      <c r="AP74" s="324"/>
      <c r="AQ74" s="324"/>
      <c r="AR74" s="324"/>
    </row>
    <row r="75" spans="2:44" ht="15" customHeight="1" x14ac:dyDescent="0.35">
      <c r="B75" s="38" t="s">
        <v>249</v>
      </c>
      <c r="C75" s="38"/>
      <c r="D75" s="38"/>
      <c r="E75" s="38"/>
      <c r="F75" s="38"/>
      <c r="G75" s="38"/>
      <c r="H75" s="38"/>
      <c r="I75" s="38"/>
      <c r="J75" s="38"/>
      <c r="K75" s="38"/>
      <c r="L75" s="311">
        <v>0</v>
      </c>
      <c r="M75" s="311">
        <v>0</v>
      </c>
      <c r="N75" s="311">
        <v>0</v>
      </c>
      <c r="O75" s="311">
        <v>0</v>
      </c>
      <c r="P75" s="311">
        <v>0</v>
      </c>
      <c r="Q75" s="311">
        <v>0</v>
      </c>
      <c r="R75" s="311">
        <v>0</v>
      </c>
      <c r="S75" s="311">
        <v>0</v>
      </c>
      <c r="T75" s="311">
        <v>0</v>
      </c>
      <c r="U75" s="311">
        <v>0</v>
      </c>
      <c r="V75" s="311">
        <v>0</v>
      </c>
      <c r="W75" s="311">
        <v>0</v>
      </c>
      <c r="X75" s="311">
        <v>77.099999999999994</v>
      </c>
      <c r="Y75" s="311">
        <f>AE75</f>
        <v>172.19487912999998</v>
      </c>
      <c r="Z75" s="311">
        <f>AI75</f>
        <v>256.66140000000013</v>
      </c>
      <c r="AB75" s="311">
        <v>80.663191640000008</v>
      </c>
      <c r="AC75" s="311">
        <v>111.72774579</v>
      </c>
      <c r="AD75" s="311">
        <v>130.88270828999998</v>
      </c>
      <c r="AE75" s="311">
        <v>172.19487912999998</v>
      </c>
      <c r="AF75" s="311">
        <v>189.93999999999994</v>
      </c>
      <c r="AG75" s="311">
        <v>196.72670000000005</v>
      </c>
      <c r="AH75" s="311">
        <v>209.97079999999997</v>
      </c>
      <c r="AI75" s="311">
        <v>256.66140000000013</v>
      </c>
      <c r="AK75" s="324"/>
      <c r="AL75" s="324"/>
      <c r="AM75" s="324"/>
      <c r="AN75" s="324"/>
      <c r="AO75" s="324"/>
      <c r="AP75" s="324"/>
      <c r="AQ75" s="324"/>
      <c r="AR75" s="324"/>
    </row>
    <row r="76" spans="2:44" ht="15" customHeight="1" x14ac:dyDescent="0.35">
      <c r="B76" s="20"/>
      <c r="C76" s="20"/>
      <c r="D76" s="20"/>
      <c r="E76" s="20"/>
      <c r="F76" s="20"/>
      <c r="G76" s="20"/>
      <c r="H76" s="20"/>
      <c r="I76" s="20"/>
      <c r="J76" s="20"/>
      <c r="K76" s="20"/>
      <c r="Q76" s="311"/>
      <c r="R76" s="311"/>
      <c r="S76" s="311"/>
      <c r="T76" s="311"/>
      <c r="U76" s="311"/>
      <c r="V76" s="311"/>
      <c r="W76" s="311"/>
      <c r="X76" s="311"/>
      <c r="Y76" s="311"/>
      <c r="Z76" s="311"/>
      <c r="AB76" s="311"/>
      <c r="AC76" s="311"/>
      <c r="AD76" s="311"/>
      <c r="AE76" s="311"/>
      <c r="AF76" s="311"/>
      <c r="AG76" s="311"/>
      <c r="AK76" s="324"/>
      <c r="AL76" s="324"/>
      <c r="AM76" s="324"/>
      <c r="AN76" s="324"/>
      <c r="AO76" s="324"/>
      <c r="AP76" s="324"/>
      <c r="AQ76" s="324"/>
      <c r="AR76" s="324"/>
    </row>
    <row r="77" spans="2:44" ht="15" customHeight="1" outlineLevel="1" x14ac:dyDescent="0.35">
      <c r="B77" s="150" t="s">
        <v>250</v>
      </c>
      <c r="C77" s="150"/>
      <c r="D77" s="150"/>
      <c r="E77" s="150"/>
      <c r="F77" s="150"/>
      <c r="G77" s="150"/>
      <c r="H77" s="150"/>
      <c r="I77" s="150"/>
      <c r="J77" s="150"/>
      <c r="K77" s="150"/>
      <c r="L77" s="278">
        <f t="shared" ref="L77:V77" si="117">L78+L88+L83</f>
        <v>239</v>
      </c>
      <c r="M77" s="278">
        <f t="shared" si="117"/>
        <v>325.60000000000002</v>
      </c>
      <c r="N77" s="278">
        <f t="shared" si="117"/>
        <v>389.6</v>
      </c>
      <c r="O77" s="278">
        <f t="shared" si="117"/>
        <v>808.36000000000013</v>
      </c>
      <c r="P77" s="278">
        <f t="shared" si="117"/>
        <v>886.28</v>
      </c>
      <c r="Q77" s="278">
        <f t="shared" si="117"/>
        <v>355.95</v>
      </c>
      <c r="R77" s="278">
        <f t="shared" si="117"/>
        <v>355.95</v>
      </c>
      <c r="S77" s="278">
        <f t="shared" si="117"/>
        <v>331.2</v>
      </c>
      <c r="T77" s="278">
        <f t="shared" si="117"/>
        <v>371.19</v>
      </c>
      <c r="U77" s="278">
        <f t="shared" si="117"/>
        <v>550.04</v>
      </c>
      <c r="V77" s="278">
        <f t="shared" si="117"/>
        <v>668.55</v>
      </c>
      <c r="W77" s="278">
        <f>W78+W88+W83</f>
        <v>1268.5999999999999</v>
      </c>
      <c r="X77" s="278">
        <f t="shared" ref="X77" si="118">X78+X88+X83</f>
        <v>1283.56</v>
      </c>
      <c r="Y77" s="278">
        <f t="shared" ref="Y77" si="119">Y78+Y88+Y83</f>
        <v>1069.8153753300001</v>
      </c>
      <c r="Z77" s="278">
        <f>Z78+Z88+Z83</f>
        <v>1530.1682000000001</v>
      </c>
      <c r="AB77" s="278">
        <f t="shared" ref="AB77:AC77" si="120">AB78+AB88+AB83</f>
        <v>1283.5701585216998</v>
      </c>
      <c r="AC77" s="278">
        <f t="shared" si="120"/>
        <v>1069.8153753300001</v>
      </c>
      <c r="AD77" s="278">
        <f t="shared" ref="AD77:AE77" si="121">AD78+AD88+AD83</f>
        <v>1069.8153753300001</v>
      </c>
      <c r="AE77" s="278">
        <f t="shared" si="121"/>
        <v>1069.8153753300001</v>
      </c>
      <c r="AF77" s="278">
        <f>AF78+AF88+AF83</f>
        <v>1197.2154</v>
      </c>
      <c r="AG77" s="278">
        <f>AG78+AG88+AG83</f>
        <v>1118.3634</v>
      </c>
      <c r="AH77" s="278">
        <f>AH78+AH88+AH83</f>
        <v>1118.3634</v>
      </c>
      <c r="AI77" s="278">
        <f>AI78+AI88+AI83</f>
        <v>1530.1682000000001</v>
      </c>
      <c r="AK77" s="269"/>
      <c r="AL77" s="269"/>
      <c r="AM77" s="269"/>
      <c r="AN77" s="269"/>
      <c r="AO77" s="269"/>
      <c r="AP77" s="269"/>
      <c r="AQ77" s="269"/>
      <c r="AR77" s="269"/>
    </row>
    <row r="78" spans="2:44" ht="15" customHeight="1" outlineLevel="1" x14ac:dyDescent="0.35">
      <c r="B78" s="32" t="s">
        <v>251</v>
      </c>
      <c r="C78" s="32"/>
      <c r="D78" s="32"/>
      <c r="E78" s="32"/>
      <c r="F78" s="32"/>
      <c r="G78" s="32"/>
      <c r="H78" s="32"/>
      <c r="I78" s="32"/>
      <c r="J78" s="32"/>
      <c r="K78" s="32"/>
      <c r="L78" s="269">
        <f t="shared" ref="L78:U78" si="122">SUM(L79:L81)</f>
        <v>239</v>
      </c>
      <c r="M78" s="269">
        <f t="shared" si="122"/>
        <v>325.60000000000002</v>
      </c>
      <c r="N78" s="269">
        <f t="shared" si="122"/>
        <v>389.6</v>
      </c>
      <c r="O78" s="269">
        <f t="shared" si="122"/>
        <v>808.36000000000013</v>
      </c>
      <c r="P78" s="269">
        <f t="shared" si="122"/>
        <v>886.28</v>
      </c>
      <c r="Q78" s="269">
        <f t="shared" si="122"/>
        <v>355.95</v>
      </c>
      <c r="R78" s="269">
        <f t="shared" si="122"/>
        <v>355.95</v>
      </c>
      <c r="S78" s="269">
        <f t="shared" si="122"/>
        <v>331.2</v>
      </c>
      <c r="T78" s="269">
        <f t="shared" si="122"/>
        <v>371.19</v>
      </c>
      <c r="U78" s="269">
        <f t="shared" si="122"/>
        <v>411.03999999999996</v>
      </c>
      <c r="V78" s="269">
        <f>SUM(V79:V81)</f>
        <v>518.79999999999995</v>
      </c>
      <c r="W78" s="269">
        <f>SUM(W79:W81)</f>
        <v>767.39</v>
      </c>
      <c r="X78" s="269">
        <f t="shared" ref="X78" si="123">SUM(X79:X81)</f>
        <v>767.39</v>
      </c>
      <c r="Y78" s="269">
        <f>AE78</f>
        <v>552.83451211600004</v>
      </c>
      <c r="Z78" s="269">
        <f>AI78</f>
        <v>612.25249999999994</v>
      </c>
      <c r="AB78" s="269">
        <f t="shared" ref="AB78:AC78" si="124">SUM(AB79:AB81)</f>
        <v>767.39099211599989</v>
      </c>
      <c r="AC78" s="269">
        <f t="shared" si="124"/>
        <v>552.83451211600004</v>
      </c>
      <c r="AD78" s="269">
        <f t="shared" ref="AD78:AE78" si="125">SUM(AD79:AD81)</f>
        <v>552.83451211600004</v>
      </c>
      <c r="AE78" s="269">
        <f t="shared" si="125"/>
        <v>552.83451211600004</v>
      </c>
      <c r="AF78" s="269">
        <f>SUM(AF79:AF82)</f>
        <v>612.25450000000001</v>
      </c>
      <c r="AG78" s="269">
        <f>SUM(AG79:AG82)</f>
        <v>612.25249999999994</v>
      </c>
      <c r="AH78" s="269">
        <f>SUM(AH79:AH82)</f>
        <v>612.25249999999994</v>
      </c>
      <c r="AI78" s="269">
        <f>SUM(AI79:AI82)</f>
        <v>612.25249999999994</v>
      </c>
      <c r="AK78" s="269"/>
      <c r="AL78" s="269"/>
      <c r="AM78" s="269"/>
      <c r="AN78" s="269"/>
      <c r="AO78" s="269"/>
      <c r="AP78" s="269"/>
      <c r="AQ78" s="269"/>
      <c r="AR78" s="269"/>
    </row>
    <row r="79" spans="2:44" ht="15" customHeight="1" outlineLevel="1" x14ac:dyDescent="0.35">
      <c r="B79" s="9" t="s">
        <v>109</v>
      </c>
      <c r="C79" s="9"/>
      <c r="D79" s="9"/>
      <c r="E79" s="9"/>
      <c r="F79" s="9"/>
      <c r="G79" s="9"/>
      <c r="H79" s="9"/>
      <c r="I79" s="9"/>
      <c r="J79" s="9"/>
      <c r="K79" s="9"/>
      <c r="L79" s="311">
        <v>239</v>
      </c>
      <c r="M79" s="311">
        <v>325.60000000000002</v>
      </c>
      <c r="N79" s="311">
        <v>389.6</v>
      </c>
      <c r="O79" s="311">
        <v>455.12</v>
      </c>
      <c r="P79" s="311">
        <v>533.04</v>
      </c>
      <c r="Q79" s="311">
        <v>0</v>
      </c>
      <c r="R79" s="311">
        <v>0</v>
      </c>
      <c r="S79" s="311">
        <v>0</v>
      </c>
      <c r="T79" s="311">
        <v>0</v>
      </c>
      <c r="U79" s="311">
        <v>0</v>
      </c>
      <c r="V79" s="311">
        <v>20</v>
      </c>
      <c r="W79" s="311">
        <v>19.8</v>
      </c>
      <c r="X79" s="311">
        <v>19.8</v>
      </c>
      <c r="Y79" s="311" vm="297">
        <f>+AE79</f>
        <v>19.799999999999997</v>
      </c>
      <c r="Z79" s="311" vm="799">
        <f>+AI79</f>
        <v>19.799999999999997</v>
      </c>
      <c r="AB79" s="311">
        <v>19.799999999999997</v>
      </c>
      <c r="AC79" s="311">
        <v>19.799999999999997</v>
      </c>
      <c r="AD79" s="311" vm="226">
        <v>19.799999999999997</v>
      </c>
      <c r="AE79" s="311" vm="297">
        <v>19.799999999999997</v>
      </c>
      <c r="AF79" s="311">
        <v>19.799999999999997</v>
      </c>
      <c r="AG79" s="311" vm="545">
        <v>19.799999999999997</v>
      </c>
      <c r="AH79" s="311" vm="674">
        <v>19.799999999999997</v>
      </c>
      <c r="AI79" s="311" vm="799">
        <v>19.799999999999997</v>
      </c>
      <c r="AK79" s="324"/>
      <c r="AL79" s="324"/>
      <c r="AM79" s="324"/>
      <c r="AN79" s="324"/>
      <c r="AO79" s="324"/>
      <c r="AP79" s="324"/>
      <c r="AQ79" s="324"/>
      <c r="AR79" s="324"/>
    </row>
    <row r="80" spans="2:44" ht="15" customHeight="1" outlineLevel="1" x14ac:dyDescent="0.35">
      <c r="B80" s="9" t="s">
        <v>114</v>
      </c>
      <c r="C80" s="9"/>
      <c r="D80" s="9"/>
      <c r="E80" s="9"/>
      <c r="F80" s="9"/>
      <c r="G80" s="9"/>
      <c r="H80" s="9"/>
      <c r="I80" s="9"/>
      <c r="J80" s="9"/>
      <c r="K80" s="9"/>
      <c r="L80" s="311">
        <v>0</v>
      </c>
      <c r="M80" s="311">
        <v>0</v>
      </c>
      <c r="N80" s="311">
        <v>0</v>
      </c>
      <c r="O80" s="311">
        <v>173.8</v>
      </c>
      <c r="P80" s="311">
        <v>173.8</v>
      </c>
      <c r="Q80" s="311">
        <v>176.51</v>
      </c>
      <c r="R80" s="311">
        <v>176.51</v>
      </c>
      <c r="S80" s="311">
        <v>151.76</v>
      </c>
      <c r="T80" s="311">
        <v>151.76</v>
      </c>
      <c r="U80" s="311">
        <v>151.76</v>
      </c>
      <c r="V80" s="311">
        <v>166.9</v>
      </c>
      <c r="W80" s="311">
        <v>155.69</v>
      </c>
      <c r="X80" s="311">
        <v>155.69</v>
      </c>
      <c r="Y80" s="311" vm="379">
        <f>AE80</f>
        <v>120.132012116</v>
      </c>
      <c r="Z80" s="311" vm="800">
        <f>AI80</f>
        <v>120.13</v>
      </c>
      <c r="AB80" s="311" vm="68">
        <v>155.68849211599999</v>
      </c>
      <c r="AC80" s="311">
        <v>120.132012116</v>
      </c>
      <c r="AD80" s="311" vm="228">
        <v>120.132012116</v>
      </c>
      <c r="AE80" s="311" vm="379">
        <v>120.132012116</v>
      </c>
      <c r="AF80" s="311" vm="409">
        <v>120.13200000000001</v>
      </c>
      <c r="AG80" s="317" vm="546">
        <v>120.13000000000001</v>
      </c>
      <c r="AH80" s="311" vm="676">
        <v>120.13</v>
      </c>
      <c r="AI80" s="311" vm="800">
        <v>120.13</v>
      </c>
      <c r="AK80" s="324"/>
      <c r="AL80" s="324"/>
      <c r="AM80" s="324"/>
      <c r="AN80" s="324"/>
      <c r="AO80" s="324"/>
      <c r="AP80" s="324"/>
      <c r="AQ80" s="324"/>
      <c r="AR80" s="324"/>
    </row>
    <row r="81" spans="2:44" ht="15" customHeight="1" outlineLevel="1" x14ac:dyDescent="0.35">
      <c r="B81" s="9" t="s">
        <v>241</v>
      </c>
      <c r="C81" s="9"/>
      <c r="D81" s="9"/>
      <c r="E81" s="9"/>
      <c r="F81" s="9"/>
      <c r="G81" s="9"/>
      <c r="H81" s="9"/>
      <c r="I81" s="9"/>
      <c r="J81" s="9"/>
      <c r="K81" s="9"/>
      <c r="L81" s="311">
        <v>0</v>
      </c>
      <c r="M81" s="311">
        <v>0</v>
      </c>
      <c r="N81" s="311">
        <v>0</v>
      </c>
      <c r="O81" s="311">
        <v>179.44</v>
      </c>
      <c r="P81" s="311">
        <v>179.44</v>
      </c>
      <c r="Q81" s="311">
        <v>179.44</v>
      </c>
      <c r="R81" s="311">
        <v>179.44</v>
      </c>
      <c r="S81" s="311">
        <v>179.44</v>
      </c>
      <c r="T81" s="311">
        <v>219.43</v>
      </c>
      <c r="U81" s="311">
        <v>259.27999999999997</v>
      </c>
      <c r="V81" s="311">
        <v>331.9</v>
      </c>
      <c r="W81" s="311">
        <v>591.9</v>
      </c>
      <c r="X81" s="311">
        <v>591.9</v>
      </c>
      <c r="Y81" s="311" vm="380">
        <f>AE81</f>
        <v>412.90249999999997</v>
      </c>
      <c r="Z81" s="311" vm="804">
        <f>AI81</f>
        <v>412.90249999999997</v>
      </c>
      <c r="AB81" s="311">
        <v>591.90249999999992</v>
      </c>
      <c r="AC81" s="311">
        <v>412.90249999999997</v>
      </c>
      <c r="AD81" s="311" vm="229">
        <v>412.90249999999997</v>
      </c>
      <c r="AE81" s="311" vm="380">
        <v>412.90249999999997</v>
      </c>
      <c r="AF81" s="311" vm="410">
        <v>412.90250000000003</v>
      </c>
      <c r="AG81" s="317" vm="511">
        <v>412.90250000000003</v>
      </c>
      <c r="AH81" s="311" vm="677">
        <v>412.90250000000003</v>
      </c>
      <c r="AI81" s="311" vm="804">
        <v>412.90249999999997</v>
      </c>
      <c r="AK81" s="324"/>
      <c r="AL81" s="324"/>
      <c r="AM81" s="324"/>
      <c r="AN81" s="324"/>
      <c r="AO81" s="324"/>
      <c r="AP81" s="324"/>
      <c r="AQ81" s="324"/>
      <c r="AR81" s="324"/>
    </row>
    <row r="82" spans="2:44" ht="15" customHeight="1" outlineLevel="1" x14ac:dyDescent="0.35">
      <c r="B82" s="9" t="s">
        <v>252</v>
      </c>
      <c r="C82" s="9"/>
      <c r="D82" s="9"/>
      <c r="E82" s="9"/>
      <c r="F82" s="9"/>
      <c r="G82" s="9"/>
      <c r="H82" s="9"/>
      <c r="I82" s="9"/>
      <c r="J82" s="9"/>
      <c r="K82" s="9"/>
      <c r="L82" s="311"/>
      <c r="M82" s="311"/>
      <c r="N82" s="311"/>
      <c r="O82" s="311"/>
      <c r="P82" s="311"/>
      <c r="Q82" s="311"/>
      <c r="R82" s="311"/>
      <c r="S82" s="311"/>
      <c r="T82" s="311"/>
      <c r="U82" s="311"/>
      <c r="V82" s="311"/>
      <c r="W82" s="311"/>
      <c r="X82" s="311"/>
      <c r="Y82" s="311"/>
      <c r="Z82" s="311"/>
      <c r="AB82" s="311"/>
      <c r="AC82" s="311"/>
      <c r="AD82" s="311"/>
      <c r="AE82" s="311"/>
      <c r="AF82" s="311" vm="398">
        <v>59.42</v>
      </c>
      <c r="AG82" s="317" vm="548">
        <v>59.42</v>
      </c>
      <c r="AH82" s="311" vm="680">
        <v>59.42</v>
      </c>
      <c r="AI82" s="311" vm="796">
        <v>59.42</v>
      </c>
      <c r="AK82" s="324"/>
      <c r="AL82" s="324"/>
      <c r="AM82" s="324"/>
      <c r="AN82" s="324"/>
      <c r="AO82" s="324"/>
      <c r="AP82" s="324"/>
      <c r="AQ82" s="324"/>
      <c r="AR82" s="324"/>
    </row>
    <row r="83" spans="2:44" ht="15" customHeight="1" outlineLevel="1" x14ac:dyDescent="0.35">
      <c r="B83" s="32" t="s">
        <v>253</v>
      </c>
      <c r="C83" s="9"/>
      <c r="D83" s="9"/>
      <c r="E83" s="9"/>
      <c r="F83" s="9"/>
      <c r="G83" s="9"/>
      <c r="H83" s="9"/>
      <c r="I83" s="9"/>
      <c r="J83" s="9"/>
      <c r="K83" s="9"/>
      <c r="L83" s="269">
        <f>SUM(L84:L86)</f>
        <v>0</v>
      </c>
      <c r="M83" s="269">
        <f t="shared" ref="M83:U83" si="126">SUM(M84:M86)</f>
        <v>0</v>
      </c>
      <c r="N83" s="269">
        <f t="shared" si="126"/>
        <v>0</v>
      </c>
      <c r="O83" s="269">
        <f t="shared" si="126"/>
        <v>0</v>
      </c>
      <c r="P83" s="269">
        <f t="shared" si="126"/>
        <v>0</v>
      </c>
      <c r="Q83" s="269">
        <f t="shared" si="126"/>
        <v>0</v>
      </c>
      <c r="R83" s="269">
        <f t="shared" si="126"/>
        <v>0</v>
      </c>
      <c r="S83" s="269">
        <f t="shared" si="126"/>
        <v>0</v>
      </c>
      <c r="T83" s="269">
        <f t="shared" si="126"/>
        <v>0</v>
      </c>
      <c r="U83" s="269">
        <f t="shared" si="126"/>
        <v>0</v>
      </c>
      <c r="V83" s="269">
        <f>SUM(V84:V86)</f>
        <v>10.75</v>
      </c>
      <c r="W83" s="269">
        <f>SUM(W84:W86)</f>
        <v>322.21000000000004</v>
      </c>
      <c r="X83" s="269">
        <f t="shared" ref="X83" si="127">SUM(X84:X86)</f>
        <v>322.21000000000004</v>
      </c>
      <c r="Y83" s="269">
        <f t="shared" ref="Y83" si="128">SUM(Y84:Y86)</f>
        <v>322.22908987599999</v>
      </c>
      <c r="Z83" s="269">
        <f>SUM(Z84:Z86)</f>
        <v>659.77390000000003</v>
      </c>
      <c r="AB83" s="269">
        <f t="shared" ref="AB83:AC83" si="129">SUM(AB84:AB86)</f>
        <v>322.21563307600002</v>
      </c>
      <c r="AC83" s="269">
        <f t="shared" si="129"/>
        <v>322.22908987599999</v>
      </c>
      <c r="AD83" s="269">
        <f t="shared" ref="AD83:AE83" si="130">SUM(AD84:AD86)</f>
        <v>322.22908987599999</v>
      </c>
      <c r="AE83" s="269">
        <f t="shared" si="130"/>
        <v>322.22908987599999</v>
      </c>
      <c r="AF83" s="269">
        <f t="shared" ref="AF83:AH83" si="131">SUM(AF84:AF86)</f>
        <v>322.22910000000002</v>
      </c>
      <c r="AG83" s="269">
        <f t="shared" si="131"/>
        <v>243.37909999999999</v>
      </c>
      <c r="AH83" s="269">
        <f t="shared" si="131"/>
        <v>243.37909999999999</v>
      </c>
      <c r="AI83" s="269">
        <f t="shared" ref="AI83" si="132">SUM(AI84:AI86)</f>
        <v>659.77390000000003</v>
      </c>
      <c r="AK83" s="324"/>
      <c r="AL83" s="324"/>
      <c r="AM83" s="324"/>
      <c r="AN83" s="324"/>
      <c r="AO83" s="324"/>
      <c r="AP83" s="324"/>
      <c r="AQ83" s="324"/>
      <c r="AR83" s="324"/>
    </row>
    <row r="84" spans="2:44" ht="15" customHeight="1" outlineLevel="1" x14ac:dyDescent="0.35">
      <c r="B84" s="9" t="s">
        <v>109</v>
      </c>
      <c r="C84" s="9"/>
      <c r="D84" s="9"/>
      <c r="E84" s="9"/>
      <c r="F84" s="9"/>
      <c r="G84" s="9"/>
      <c r="H84" s="9"/>
      <c r="I84" s="9"/>
      <c r="J84" s="9"/>
      <c r="K84" s="9"/>
      <c r="L84" s="311">
        <v>0</v>
      </c>
      <c r="M84" s="311">
        <v>0</v>
      </c>
      <c r="N84" s="311">
        <v>0</v>
      </c>
      <c r="O84" s="311">
        <v>0</v>
      </c>
      <c r="P84" s="311">
        <v>0</v>
      </c>
      <c r="Q84" s="311">
        <v>0</v>
      </c>
      <c r="R84" s="311">
        <v>0</v>
      </c>
      <c r="S84" s="311">
        <v>0</v>
      </c>
      <c r="T84" s="311">
        <v>0</v>
      </c>
      <c r="U84" s="311">
        <v>0</v>
      </c>
      <c r="V84" s="311">
        <v>10.75</v>
      </c>
      <c r="W84" s="311">
        <v>10.75</v>
      </c>
      <c r="X84" s="311">
        <v>10.75</v>
      </c>
      <c r="Y84" s="311" vm="298">
        <f>+AE84</f>
        <v>10.766589875999999</v>
      </c>
      <c r="Z84" s="311" vm="789">
        <f>+AI84</f>
        <v>8.2113999999999994</v>
      </c>
      <c r="AB84" s="311" vm="67">
        <v>10.753133075999999</v>
      </c>
      <c r="AC84" s="311">
        <v>10.766589875999999</v>
      </c>
      <c r="AD84" s="311" vm="227">
        <v>10.766589875999999</v>
      </c>
      <c r="AE84" s="311" vm="298">
        <v>10.766589875999999</v>
      </c>
      <c r="AF84" s="311" vm="408">
        <v>10.7666</v>
      </c>
      <c r="AG84" s="317" vm="515">
        <v>10.7666</v>
      </c>
      <c r="AH84" s="311" vm="675">
        <v>10.7666</v>
      </c>
      <c r="AI84" s="311" vm="789">
        <v>8.2113999999999994</v>
      </c>
      <c r="AK84" s="324"/>
      <c r="AL84" s="324"/>
      <c r="AM84" s="324"/>
      <c r="AN84" s="324"/>
      <c r="AO84" s="324"/>
      <c r="AP84" s="324"/>
      <c r="AQ84" s="324"/>
      <c r="AR84" s="324"/>
    </row>
    <row r="85" spans="2:44" ht="15" customHeight="1" outlineLevel="1" x14ac:dyDescent="0.35">
      <c r="B85" s="9" t="s">
        <v>254</v>
      </c>
      <c r="C85" s="9"/>
      <c r="D85" s="9"/>
      <c r="E85" s="9"/>
      <c r="F85" s="9"/>
      <c r="G85" s="9"/>
      <c r="H85" s="9"/>
      <c r="I85" s="9"/>
      <c r="J85" s="9"/>
      <c r="K85" s="30">
        <v>0</v>
      </c>
      <c r="L85" s="311">
        <v>0</v>
      </c>
      <c r="M85" s="311">
        <v>0</v>
      </c>
      <c r="N85" s="311">
        <v>0</v>
      </c>
      <c r="O85" s="311">
        <v>0</v>
      </c>
      <c r="P85" s="311">
        <v>0</v>
      </c>
      <c r="Q85" s="311">
        <v>0</v>
      </c>
      <c r="R85" s="311">
        <v>0</v>
      </c>
      <c r="S85" s="311">
        <v>0</v>
      </c>
      <c r="T85" s="311">
        <v>0</v>
      </c>
      <c r="U85" s="311">
        <v>0</v>
      </c>
      <c r="V85" s="311">
        <v>0</v>
      </c>
      <c r="W85" s="311">
        <v>42.61</v>
      </c>
      <c r="X85" s="311">
        <v>42.61</v>
      </c>
      <c r="Y85" s="311" vm="382">
        <f>AE85</f>
        <v>42.612499999999997</v>
      </c>
      <c r="Z85" s="311" vm="803">
        <f>AI85</f>
        <v>42.612499999999997</v>
      </c>
      <c r="AB85" s="311" vm="69">
        <v>42.612499999999997</v>
      </c>
      <c r="AC85" s="311" vm="459">
        <v>42.612499999999997</v>
      </c>
      <c r="AD85" s="311" vm="231">
        <v>42.612499999999997</v>
      </c>
      <c r="AE85" s="311" vm="382">
        <v>42.612499999999997</v>
      </c>
      <c r="AF85" s="311" vm="412">
        <v>42.612499999999997</v>
      </c>
      <c r="AG85" s="317" vm="547">
        <v>42.612499999999997</v>
      </c>
      <c r="AH85" s="311" vm="678">
        <v>42.612499999999997</v>
      </c>
      <c r="AI85" s="311" vm="803">
        <v>42.612499999999997</v>
      </c>
      <c r="AK85" s="324"/>
      <c r="AL85" s="324"/>
      <c r="AM85" s="324"/>
      <c r="AN85" s="324"/>
      <c r="AO85" s="324"/>
      <c r="AP85" s="324"/>
      <c r="AQ85" s="324"/>
      <c r="AR85" s="324"/>
    </row>
    <row r="86" spans="2:44" ht="15" customHeight="1" outlineLevel="1" x14ac:dyDescent="0.35">
      <c r="B86" s="9" t="s">
        <v>255</v>
      </c>
      <c r="C86" s="9"/>
      <c r="D86" s="9"/>
      <c r="E86" s="9"/>
      <c r="F86" s="9"/>
      <c r="G86" s="9"/>
      <c r="H86" s="9"/>
      <c r="I86" s="9"/>
      <c r="J86" s="9"/>
      <c r="K86" s="9"/>
      <c r="L86" s="311">
        <v>0</v>
      </c>
      <c r="M86" s="311">
        <v>0</v>
      </c>
      <c r="N86" s="311">
        <v>0</v>
      </c>
      <c r="O86" s="311">
        <v>0</v>
      </c>
      <c r="P86" s="311">
        <v>0</v>
      </c>
      <c r="Q86" s="311">
        <v>0</v>
      </c>
      <c r="R86" s="311">
        <v>0</v>
      </c>
      <c r="S86" s="311">
        <v>0</v>
      </c>
      <c r="T86" s="311">
        <v>0</v>
      </c>
      <c r="U86" s="311">
        <v>0</v>
      </c>
      <c r="V86" s="311">
        <v>0</v>
      </c>
      <c r="W86" s="311">
        <v>268.85000000000002</v>
      </c>
      <c r="X86" s="311">
        <v>268.85000000000002</v>
      </c>
      <c r="Y86" s="311" vm="299">
        <f>+AE86</f>
        <v>268.85000000000002</v>
      </c>
      <c r="Z86" s="311" vm="792">
        <f>+AI86</f>
        <v>608.95000000000005</v>
      </c>
      <c r="AB86" s="311" vm="70">
        <v>268.85000000000002</v>
      </c>
      <c r="AC86" s="311" vm="460">
        <v>268.85000000000002</v>
      </c>
      <c r="AD86" s="311" vm="231">
        <v>268.85000000000002</v>
      </c>
      <c r="AE86" s="311" vm="299">
        <v>268.85000000000002</v>
      </c>
      <c r="AF86" s="311" vm="412">
        <v>268.85000000000002</v>
      </c>
      <c r="AG86" s="317" vm="517">
        <v>190</v>
      </c>
      <c r="AH86" s="311" vm="679">
        <v>190</v>
      </c>
      <c r="AI86" s="311" vm="792">
        <v>608.95000000000005</v>
      </c>
      <c r="AK86" s="324"/>
      <c r="AL86" s="324"/>
      <c r="AM86" s="324"/>
      <c r="AN86" s="324"/>
      <c r="AO86" s="324"/>
      <c r="AP86" s="324"/>
      <c r="AQ86" s="324"/>
      <c r="AR86" s="324"/>
    </row>
    <row r="87" spans="2:44" ht="15" customHeight="1" outlineLevel="1" x14ac:dyDescent="0.35">
      <c r="B87" s="32"/>
      <c r="C87" s="32"/>
      <c r="D87" s="32"/>
      <c r="E87" s="32"/>
      <c r="F87" s="32"/>
      <c r="G87" s="32"/>
      <c r="H87" s="32"/>
      <c r="I87" s="32"/>
      <c r="J87" s="32"/>
      <c r="K87" s="32"/>
      <c r="L87" s="258"/>
      <c r="M87" s="258"/>
      <c r="N87" s="258"/>
      <c r="O87" s="258"/>
      <c r="P87" s="258"/>
      <c r="Q87" s="310"/>
      <c r="R87" s="310"/>
      <c r="S87" s="310"/>
      <c r="T87" s="310"/>
      <c r="U87" s="310"/>
      <c r="V87" s="310"/>
      <c r="W87" s="310"/>
      <c r="X87" s="310"/>
      <c r="Y87" s="310"/>
      <c r="Z87" s="310"/>
      <c r="AB87" s="310"/>
      <c r="AC87" s="310"/>
      <c r="AD87" s="310"/>
      <c r="AE87" s="310"/>
      <c r="AF87" s="310"/>
      <c r="AG87" s="310"/>
      <c r="AH87" s="349"/>
      <c r="AI87" s="349"/>
      <c r="AK87" s="323"/>
      <c r="AL87" s="323"/>
      <c r="AM87" s="323"/>
      <c r="AN87" s="323"/>
      <c r="AO87" s="323"/>
      <c r="AP87" s="323"/>
      <c r="AQ87" s="323"/>
      <c r="AR87" s="323"/>
    </row>
    <row r="88" spans="2:44" ht="15" customHeight="1" outlineLevel="1" x14ac:dyDescent="0.35">
      <c r="B88" s="32" t="s">
        <v>256</v>
      </c>
      <c r="C88" s="32"/>
      <c r="D88" s="32"/>
      <c r="E88" s="32"/>
      <c r="F88" s="32"/>
      <c r="G88" s="32"/>
      <c r="H88" s="32"/>
      <c r="I88" s="32"/>
      <c r="J88" s="32"/>
      <c r="K88" s="32"/>
      <c r="L88" s="326">
        <f>L89</f>
        <v>0</v>
      </c>
      <c r="M88" s="326">
        <f t="shared" ref="M88:T88" si="133">M89</f>
        <v>0</v>
      </c>
      <c r="N88" s="326">
        <f t="shared" si="133"/>
        <v>0</v>
      </c>
      <c r="O88" s="326">
        <f t="shared" si="133"/>
        <v>0</v>
      </c>
      <c r="P88" s="326">
        <f t="shared" si="133"/>
        <v>0</v>
      </c>
      <c r="Q88" s="326">
        <f t="shared" si="133"/>
        <v>0</v>
      </c>
      <c r="R88" s="326">
        <f t="shared" si="133"/>
        <v>0</v>
      </c>
      <c r="S88" s="326">
        <f t="shared" si="133"/>
        <v>0</v>
      </c>
      <c r="T88" s="326">
        <f t="shared" si="133"/>
        <v>0</v>
      </c>
      <c r="U88" s="251">
        <f>SUM(U89:U90)</f>
        <v>139</v>
      </c>
      <c r="V88" s="251">
        <f>SUM(V89:V90)</f>
        <v>139</v>
      </c>
      <c r="W88" s="251">
        <f>SUM(W89:W90)</f>
        <v>179</v>
      </c>
      <c r="X88" s="251">
        <f t="shared" ref="X88" si="134">SUM(X89:X90)</f>
        <v>193.96</v>
      </c>
      <c r="Y88" s="251">
        <f>SUM(Y89:Y90)</f>
        <v>194.75177333799999</v>
      </c>
      <c r="Z88" s="251">
        <f>SUM(Z89:Z90)</f>
        <v>258.14179999999999</v>
      </c>
      <c r="AB88" s="251">
        <f t="shared" ref="AB88:AC88" si="135">SUM(AB89:AB90)</f>
        <v>193.9635333297</v>
      </c>
      <c r="AC88" s="251">
        <f t="shared" si="135"/>
        <v>194.75177333799999</v>
      </c>
      <c r="AD88" s="251">
        <f t="shared" ref="AD88:AE88" si="136">SUM(AD89:AD90)</f>
        <v>194.75177333799999</v>
      </c>
      <c r="AE88" s="251">
        <f t="shared" si="136"/>
        <v>194.75177333799999</v>
      </c>
      <c r="AF88" s="251">
        <f t="shared" ref="AF88:AH88" si="137">SUM(AF89:AF90)</f>
        <v>262.73180000000002</v>
      </c>
      <c r="AG88" s="251">
        <f t="shared" si="137"/>
        <v>262.73180000000002</v>
      </c>
      <c r="AH88" s="251">
        <f t="shared" si="137"/>
        <v>262.73180000000002</v>
      </c>
      <c r="AI88" s="251">
        <f t="shared" ref="AI88" si="138">SUM(AI89:AI90)</f>
        <v>258.14179999999999</v>
      </c>
      <c r="AK88" s="258"/>
      <c r="AL88" s="258"/>
      <c r="AM88" s="258"/>
      <c r="AN88" s="258"/>
      <c r="AO88" s="258"/>
      <c r="AP88" s="258"/>
      <c r="AQ88" s="258"/>
      <c r="AR88" s="258"/>
    </row>
    <row r="89" spans="2:44" ht="15" customHeight="1" outlineLevel="1" x14ac:dyDescent="0.35">
      <c r="B89" s="9" t="s">
        <v>241</v>
      </c>
      <c r="C89" s="9"/>
      <c r="D89" s="9"/>
      <c r="E89" s="9"/>
      <c r="F89" s="9"/>
      <c r="G89" s="9"/>
      <c r="H89" s="9"/>
      <c r="I89" s="9"/>
      <c r="J89" s="9"/>
      <c r="K89" s="9"/>
      <c r="L89" s="327">
        <v>0</v>
      </c>
      <c r="M89" s="327">
        <v>0</v>
      </c>
      <c r="N89" s="327">
        <v>0</v>
      </c>
      <c r="O89" s="327">
        <v>0</v>
      </c>
      <c r="P89" s="327">
        <v>0</v>
      </c>
      <c r="Q89" s="327">
        <v>0</v>
      </c>
      <c r="R89" s="327">
        <v>0</v>
      </c>
      <c r="S89" s="327">
        <v>0</v>
      </c>
      <c r="T89" s="327">
        <v>0</v>
      </c>
      <c r="U89" s="327">
        <v>139</v>
      </c>
      <c r="V89" s="231">
        <v>139</v>
      </c>
      <c r="W89" s="231">
        <v>179</v>
      </c>
      <c r="X89" s="245">
        <v>179</v>
      </c>
      <c r="Y89" s="327" vm="381">
        <f>AE89</f>
        <v>179</v>
      </c>
      <c r="Z89" s="327" vm="797">
        <f>AI89</f>
        <v>246.98000000000002</v>
      </c>
      <c r="AB89" s="231" vm="67">
        <v>179</v>
      </c>
      <c r="AC89" s="245">
        <v>179</v>
      </c>
      <c r="AD89" s="245" vm="230">
        <v>179</v>
      </c>
      <c r="AE89" s="245" vm="381">
        <v>179</v>
      </c>
      <c r="AF89" s="245" vm="411">
        <v>246.98000000000002</v>
      </c>
      <c r="AG89" s="245" vm="516">
        <v>246.98000000000002</v>
      </c>
      <c r="AH89" s="245" vm="672">
        <v>246.98000000000002</v>
      </c>
      <c r="AI89" s="245" vm="797">
        <v>246.98000000000002</v>
      </c>
    </row>
    <row r="90" spans="2:44" ht="15" customHeight="1" outlineLevel="1" x14ac:dyDescent="0.35">
      <c r="B90" s="9" t="s">
        <v>249</v>
      </c>
      <c r="C90" s="9"/>
      <c r="D90" s="9"/>
      <c r="E90" s="9"/>
      <c r="F90" s="9"/>
      <c r="G90" s="9"/>
      <c r="H90" s="9"/>
      <c r="I90" s="9"/>
      <c r="J90" s="9"/>
      <c r="K90" s="9"/>
      <c r="L90" s="327">
        <v>0</v>
      </c>
      <c r="M90" s="327">
        <v>0</v>
      </c>
      <c r="N90" s="327">
        <v>0</v>
      </c>
      <c r="O90" s="327">
        <v>0</v>
      </c>
      <c r="P90" s="327">
        <v>0</v>
      </c>
      <c r="Q90" s="327">
        <v>0</v>
      </c>
      <c r="R90" s="327">
        <v>0</v>
      </c>
      <c r="S90" s="327">
        <v>0</v>
      </c>
      <c r="T90" s="327">
        <v>0</v>
      </c>
      <c r="U90" s="327">
        <v>0</v>
      </c>
      <c r="V90" s="327">
        <v>0</v>
      </c>
      <c r="W90" s="327">
        <v>0</v>
      </c>
      <c r="X90" s="245">
        <v>14.96</v>
      </c>
      <c r="Y90" s="327" vm="383">
        <f>+AE90</f>
        <v>15.751773338</v>
      </c>
      <c r="Z90" s="327">
        <f>+AI90</f>
        <v>11.161799999999999</v>
      </c>
      <c r="AB90" s="245">
        <v>14.963533329699999</v>
      </c>
      <c r="AC90" s="245">
        <v>15.751773338</v>
      </c>
      <c r="AD90" s="245" vm="200">
        <v>15.751773338</v>
      </c>
      <c r="AE90" s="245" vm="383">
        <v>15.751773338</v>
      </c>
      <c r="AF90" s="245">
        <v>15.751799999999999</v>
      </c>
      <c r="AG90" s="245">
        <v>15.751799999999999</v>
      </c>
      <c r="AH90" s="245">
        <v>15.751799999999999</v>
      </c>
      <c r="AI90" s="245">
        <v>11.161799999999999</v>
      </c>
    </row>
    <row r="91" spans="2:44" ht="15" customHeight="1" outlineLevel="1" x14ac:dyDescent="0.35">
      <c r="B91" s="9"/>
      <c r="C91" s="9"/>
      <c r="D91" s="9"/>
      <c r="E91" s="9"/>
      <c r="F91" s="9"/>
      <c r="G91" s="9"/>
      <c r="H91" s="9"/>
      <c r="I91" s="9"/>
      <c r="J91" s="9"/>
      <c r="K91" s="9"/>
      <c r="L91" s="327"/>
      <c r="M91" s="327"/>
      <c r="N91" s="327"/>
      <c r="O91" s="327"/>
      <c r="P91" s="327"/>
      <c r="Q91" s="327"/>
      <c r="R91" s="327"/>
      <c r="S91" s="327"/>
      <c r="T91" s="327"/>
      <c r="U91" s="327"/>
      <c r="W91" s="327"/>
      <c r="Y91" s="327"/>
      <c r="Z91" s="327"/>
    </row>
    <row r="92" spans="2:44" ht="15" customHeight="1" outlineLevel="1" x14ac:dyDescent="0.35">
      <c r="B92" s="154"/>
      <c r="C92" s="154"/>
      <c r="D92" s="154"/>
      <c r="E92" s="154"/>
      <c r="F92" s="154"/>
      <c r="G92" s="154"/>
      <c r="H92" s="154"/>
      <c r="I92" s="154"/>
      <c r="J92" s="154"/>
      <c r="K92" s="154"/>
      <c r="L92" s="328"/>
      <c r="M92" s="328"/>
      <c r="N92" s="328"/>
      <c r="O92" s="328"/>
      <c r="P92" s="328"/>
      <c r="Q92" s="328"/>
      <c r="R92" s="328"/>
      <c r="S92" s="328"/>
      <c r="T92" s="328"/>
      <c r="U92" s="328"/>
      <c r="V92" s="328"/>
      <c r="W92" s="328"/>
      <c r="X92" s="328"/>
      <c r="Y92" s="329"/>
      <c r="Z92" s="329"/>
      <c r="AA92" s="328"/>
      <c r="AB92" s="328"/>
      <c r="AC92" s="328"/>
      <c r="AD92" s="328"/>
      <c r="AE92" s="328"/>
      <c r="AF92" s="328"/>
      <c r="AG92" s="328"/>
      <c r="AH92" s="328"/>
      <c r="AI92" s="328"/>
      <c r="AJ92" s="328"/>
      <c r="AK92" s="328"/>
      <c r="AL92" s="328"/>
      <c r="AM92" s="328"/>
      <c r="AN92" s="328"/>
      <c r="AO92" s="328"/>
      <c r="AP92" s="328"/>
      <c r="AQ92" s="328"/>
      <c r="AR92" s="328"/>
    </row>
    <row r="93" spans="2:44" ht="15" customHeight="1" outlineLevel="1" x14ac:dyDescent="0.35">
      <c r="B93" s="32"/>
      <c r="C93" s="32"/>
      <c r="D93" s="32"/>
      <c r="E93" s="32"/>
      <c r="F93" s="32"/>
      <c r="G93" s="32"/>
      <c r="H93" s="32"/>
      <c r="I93" s="32"/>
      <c r="J93" s="32"/>
      <c r="K93" s="32"/>
      <c r="L93" s="258"/>
      <c r="M93" s="258"/>
      <c r="N93" s="258"/>
      <c r="O93" s="258"/>
      <c r="P93" s="258"/>
      <c r="Q93" s="310"/>
      <c r="R93" s="310"/>
      <c r="S93" s="310"/>
      <c r="T93" s="310"/>
      <c r="U93" s="310"/>
      <c r="V93" s="310"/>
      <c r="W93" s="310"/>
      <c r="X93" s="310"/>
      <c r="Y93" s="310"/>
      <c r="Z93" s="310"/>
      <c r="AB93" s="310"/>
      <c r="AC93" s="310"/>
      <c r="AD93" s="310"/>
      <c r="AE93" s="310"/>
      <c r="AF93" s="310"/>
      <c r="AG93" s="310"/>
      <c r="AH93" s="310"/>
      <c r="AI93" s="310"/>
      <c r="AK93" s="323"/>
      <c r="AL93" s="323"/>
      <c r="AM93" s="323"/>
      <c r="AN93" s="323"/>
      <c r="AO93" s="323"/>
      <c r="AP93" s="323"/>
      <c r="AQ93" s="323"/>
      <c r="AR93" s="323"/>
    </row>
    <row r="94" spans="2:44" ht="15" customHeight="1" x14ac:dyDescent="0.35">
      <c r="B94" s="39" t="s">
        <v>128</v>
      </c>
      <c r="C94" s="39"/>
      <c r="D94" s="39"/>
      <c r="E94" s="39"/>
      <c r="F94" s="39"/>
      <c r="G94" s="39"/>
      <c r="H94" s="39"/>
      <c r="I94" s="39"/>
      <c r="J94" s="39"/>
      <c r="K94" s="39"/>
      <c r="L94" s="330">
        <v>0.28999999999999998</v>
      </c>
      <c r="M94" s="330">
        <v>0.28999999999999998</v>
      </c>
      <c r="N94" s="330">
        <v>0.28999999999999998</v>
      </c>
      <c r="O94" s="330">
        <v>0.3</v>
      </c>
      <c r="P94" s="330">
        <v>0.3</v>
      </c>
      <c r="Q94" s="330">
        <v>0.28999999999999998</v>
      </c>
      <c r="R94" s="330">
        <v>0.3</v>
      </c>
      <c r="S94" s="330">
        <v>0.31</v>
      </c>
      <c r="T94" s="330">
        <v>0.3</v>
      </c>
      <c r="U94" s="330">
        <v>0.32</v>
      </c>
      <c r="V94" s="330">
        <v>0.3</v>
      </c>
      <c r="W94" s="330">
        <v>0.28999999999999998</v>
      </c>
      <c r="X94" s="330">
        <v>0.3</v>
      </c>
      <c r="Y94" s="330" vm="374">
        <f t="shared" ref="Y94:Y104" si="139">AE94</f>
        <v>0.28527737940036429</v>
      </c>
      <c r="Z94" s="330" vm="725">
        <f t="shared" ref="Z94:Z104" si="140">AI94</f>
        <v>0.27949810330195163</v>
      </c>
      <c r="AB94" s="330" vm="53">
        <v>0.33626263206627777</v>
      </c>
      <c r="AC94" s="330" vm="455">
        <v>0.29728615955595317</v>
      </c>
      <c r="AD94" s="330" vm="217">
        <v>0.27573337063946446</v>
      </c>
      <c r="AE94" s="330" vm="374">
        <v>0.28527737940036429</v>
      </c>
      <c r="AF94" s="330" vm="392">
        <v>0.32542342211965336</v>
      </c>
      <c r="AG94" s="330" vm="510">
        <v>0.30208553049271686</v>
      </c>
      <c r="AH94" s="330" vm="661">
        <v>0.27330824547672677</v>
      </c>
      <c r="AI94" s="330" vm="725">
        <v>0.27949810330195163</v>
      </c>
      <c r="AK94" s="330"/>
      <c r="AL94" s="330"/>
      <c r="AM94" s="330"/>
      <c r="AN94" s="330"/>
      <c r="AO94" s="330"/>
      <c r="AP94" s="330"/>
      <c r="AQ94" s="330"/>
      <c r="AR94" s="330"/>
    </row>
    <row r="95" spans="2:44" ht="15" customHeight="1" x14ac:dyDescent="0.35">
      <c r="B95" s="142" t="s">
        <v>231</v>
      </c>
      <c r="C95" s="142"/>
      <c r="D95" s="142"/>
      <c r="E95" s="142"/>
      <c r="F95" s="142"/>
      <c r="G95" s="142"/>
      <c r="H95" s="142"/>
      <c r="I95" s="142"/>
      <c r="J95" s="142"/>
      <c r="K95" s="142"/>
      <c r="L95" s="330">
        <v>0.27</v>
      </c>
      <c r="M95" s="330">
        <v>0.25</v>
      </c>
      <c r="N95" s="330">
        <v>0.26</v>
      </c>
      <c r="O95" s="330">
        <v>0.28000000000000003</v>
      </c>
      <c r="P95" s="330">
        <v>0.27</v>
      </c>
      <c r="Q95" s="330">
        <v>0.26</v>
      </c>
      <c r="R95" s="330">
        <v>0.26</v>
      </c>
      <c r="S95" s="330">
        <v>0.27</v>
      </c>
      <c r="T95" s="330">
        <v>0.26</v>
      </c>
      <c r="U95" s="330">
        <v>0.28000000000000003</v>
      </c>
      <c r="V95" s="330">
        <v>0.26</v>
      </c>
      <c r="W95" s="330">
        <v>0.26</v>
      </c>
      <c r="X95" s="330">
        <v>0.26</v>
      </c>
      <c r="Y95" s="330" vm="301">
        <f t="shared" si="139"/>
        <v>0.26321205324859354</v>
      </c>
      <c r="Z95" s="330" vm="826">
        <f t="shared" si="140"/>
        <v>0.25368455574464371</v>
      </c>
      <c r="AB95" s="330" vm="71">
        <v>0.3215729723831095</v>
      </c>
      <c r="AC95" s="330" vm="462">
        <v>0.26804359303109049</v>
      </c>
      <c r="AD95" s="330" vm="214">
        <v>0.24735914030495981</v>
      </c>
      <c r="AE95" s="330" vm="301">
        <v>0.26321205324859354</v>
      </c>
      <c r="AF95" s="330" vm="414">
        <v>0.32921217874026948</v>
      </c>
      <c r="AG95" s="330" vm="508">
        <v>0.27284371821149445</v>
      </c>
      <c r="AH95" s="330" vm="649">
        <v>0.24930837722519625</v>
      </c>
      <c r="AI95" s="330" vm="826">
        <v>0.25368455574464371</v>
      </c>
      <c r="AK95"/>
      <c r="AL95"/>
      <c r="AM95"/>
      <c r="AN95"/>
      <c r="AO95"/>
      <c r="AP95"/>
      <c r="AQ95"/>
      <c r="AR95"/>
    </row>
    <row r="96" spans="2:44" ht="15" customHeight="1" x14ac:dyDescent="0.35">
      <c r="B96" s="38" t="s">
        <v>114</v>
      </c>
      <c r="C96" s="38"/>
      <c r="D96" s="38"/>
      <c r="E96" s="38"/>
      <c r="F96" s="38"/>
      <c r="G96" s="38"/>
      <c r="H96" s="38"/>
      <c r="I96" s="38"/>
      <c r="J96" s="38"/>
      <c r="K96" s="38"/>
      <c r="L96" s="314">
        <v>0.27</v>
      </c>
      <c r="M96" s="314">
        <v>0.25</v>
      </c>
      <c r="N96" s="314">
        <v>0.27</v>
      </c>
      <c r="O96" s="314">
        <v>0.28999999999999998</v>
      </c>
      <c r="P96" s="314">
        <v>0.28000000000000003</v>
      </c>
      <c r="Q96" s="314">
        <v>0.26</v>
      </c>
      <c r="R96" s="314">
        <v>0.26</v>
      </c>
      <c r="S96" s="314">
        <v>0.27</v>
      </c>
      <c r="T96" s="314">
        <v>0.26</v>
      </c>
      <c r="U96" s="314">
        <v>0.28000000000000003</v>
      </c>
      <c r="V96" s="314">
        <v>0.25</v>
      </c>
      <c r="W96" s="314">
        <v>0.26</v>
      </c>
      <c r="X96" s="314">
        <v>0.26</v>
      </c>
      <c r="Y96" s="314" vm="302">
        <f t="shared" si="139"/>
        <v>0.24897900934286077</v>
      </c>
      <c r="Z96" s="314" vm="824">
        <f t="shared" si="140"/>
        <v>0.24540733030288342</v>
      </c>
      <c r="AB96" s="314" vm="72">
        <v>0.30649670284200198</v>
      </c>
      <c r="AC96" s="314">
        <v>0.2571023614259581</v>
      </c>
      <c r="AD96" s="314" vm="203">
        <v>0.23254502942224883</v>
      </c>
      <c r="AE96" s="314" vm="302">
        <v>0.24897900934286077</v>
      </c>
      <c r="AF96" s="314" vm="415">
        <v>0.31167798326884799</v>
      </c>
      <c r="AG96" s="314" vm="535">
        <v>0.26319618070711875</v>
      </c>
      <c r="AH96" s="314" vm="683">
        <v>0.24061181104839141</v>
      </c>
      <c r="AI96" s="314" vm="824">
        <v>0.24540733030288342</v>
      </c>
      <c r="AK96"/>
      <c r="AL96"/>
      <c r="AM96"/>
      <c r="AN96"/>
      <c r="AO96"/>
      <c r="AP96"/>
      <c r="AQ96"/>
      <c r="AR96"/>
    </row>
    <row r="97" spans="2:44" ht="15" customHeight="1" x14ac:dyDescent="0.35">
      <c r="B97" s="38" t="s">
        <v>109</v>
      </c>
      <c r="C97" s="38"/>
      <c r="D97" s="38"/>
      <c r="E97" s="38"/>
      <c r="F97" s="38"/>
      <c r="G97" s="38"/>
      <c r="H97" s="38"/>
      <c r="I97" s="38"/>
      <c r="J97" s="38"/>
      <c r="K97" s="38"/>
      <c r="L97" s="314">
        <v>0.28999999999999998</v>
      </c>
      <c r="M97" s="314">
        <v>0.27</v>
      </c>
      <c r="N97" s="314">
        <v>0.27</v>
      </c>
      <c r="O97" s="314">
        <v>0.28999999999999998</v>
      </c>
      <c r="P97" s="314">
        <v>0.3</v>
      </c>
      <c r="Q97" s="314">
        <v>0.27</v>
      </c>
      <c r="R97" s="314">
        <v>0.28000000000000003</v>
      </c>
      <c r="S97" s="314">
        <v>0.27</v>
      </c>
      <c r="T97" s="314">
        <v>0.27</v>
      </c>
      <c r="U97" s="314">
        <v>0.28999999999999998</v>
      </c>
      <c r="V97" s="314">
        <v>0.26</v>
      </c>
      <c r="W97" s="314">
        <v>0.28000000000000003</v>
      </c>
      <c r="X97" s="314">
        <v>0.27</v>
      </c>
      <c r="Y97" s="314" vm="303">
        <f t="shared" si="139"/>
        <v>0.26889546935343944</v>
      </c>
      <c r="Z97" s="314" vm="818">
        <f t="shared" si="140"/>
        <v>0.27451005546440616</v>
      </c>
      <c r="AB97" s="314" vm="73">
        <v>0.2978303253647791</v>
      </c>
      <c r="AC97" s="314" vm="463">
        <v>0.26523761691727088</v>
      </c>
      <c r="AD97" s="314" vm="204">
        <v>0.26214824691524269</v>
      </c>
      <c r="AE97" s="314" vm="303">
        <v>0.26889546935343944</v>
      </c>
      <c r="AF97" s="314" vm="416">
        <v>0.34214525115606986</v>
      </c>
      <c r="AG97" s="314" vm="519">
        <v>0.29281977313206747</v>
      </c>
      <c r="AH97" s="314" vm="684">
        <v>0.27050587980392787</v>
      </c>
      <c r="AI97" s="314" vm="818">
        <v>0.27451005546440616</v>
      </c>
      <c r="AK97"/>
      <c r="AL97"/>
      <c r="AM97"/>
      <c r="AN97"/>
      <c r="AO97"/>
      <c r="AP97"/>
      <c r="AQ97"/>
      <c r="AR97"/>
    </row>
    <row r="98" spans="2:44" ht="15" customHeight="1" x14ac:dyDescent="0.35">
      <c r="B98" s="38" t="s">
        <v>240</v>
      </c>
      <c r="C98" s="38"/>
      <c r="D98" s="38"/>
      <c r="E98" s="38"/>
      <c r="F98" s="38"/>
      <c r="G98" s="38"/>
      <c r="H98" s="38"/>
      <c r="I98" s="38"/>
      <c r="J98" s="38"/>
      <c r="K98" s="38"/>
      <c r="L98" s="314">
        <v>0.24</v>
      </c>
      <c r="M98" s="314">
        <v>0.23</v>
      </c>
      <c r="N98" s="314">
        <v>0.24</v>
      </c>
      <c r="O98" s="314">
        <v>0.24</v>
      </c>
      <c r="P98" s="314">
        <v>0.24</v>
      </c>
      <c r="Q98" s="314">
        <v>0.27</v>
      </c>
      <c r="R98" s="314">
        <v>0.25</v>
      </c>
      <c r="S98" s="314">
        <v>0.27</v>
      </c>
      <c r="T98" s="314">
        <v>0.24</v>
      </c>
      <c r="U98" s="314">
        <v>0.26</v>
      </c>
      <c r="V98" s="314">
        <v>0.27</v>
      </c>
      <c r="W98" s="314">
        <v>0.26</v>
      </c>
      <c r="X98" s="314">
        <v>0.26</v>
      </c>
      <c r="Y98" s="314" vm="304">
        <f t="shared" si="139"/>
        <v>0.27684280734801137</v>
      </c>
      <c r="Z98" s="314" vm="815">
        <f t="shared" si="140"/>
        <v>0.24739039838613178</v>
      </c>
      <c r="AB98" s="314" vm="74">
        <v>0.35820821394623487</v>
      </c>
      <c r="AC98" s="314">
        <v>0.28394332476575135</v>
      </c>
      <c r="AD98" s="314" vm="204">
        <v>0.25591054265185953</v>
      </c>
      <c r="AE98" s="314" vm="304">
        <v>0.27684280734801137</v>
      </c>
      <c r="AF98" s="314" vm="417">
        <v>0.34009686675498563</v>
      </c>
      <c r="AG98" s="314" vm="475">
        <v>0.27013036761665482</v>
      </c>
      <c r="AH98" s="314" vm="622">
        <v>0.24375505761537528</v>
      </c>
      <c r="AI98" s="314" vm="815">
        <v>0.24739039838613178</v>
      </c>
      <c r="AK98"/>
      <c r="AL98"/>
      <c r="AM98"/>
      <c r="AN98"/>
      <c r="AO98"/>
      <c r="AP98"/>
      <c r="AQ98"/>
      <c r="AR98"/>
    </row>
    <row r="99" spans="2:44" ht="15" customHeight="1" x14ac:dyDescent="0.35">
      <c r="B99" s="143" t="s">
        <v>9</v>
      </c>
      <c r="C99" s="143"/>
      <c r="D99" s="143"/>
      <c r="E99" s="143"/>
      <c r="F99" s="143"/>
      <c r="G99" s="143"/>
      <c r="H99" s="143"/>
      <c r="I99" s="143"/>
      <c r="J99" s="143"/>
      <c r="K99" s="143"/>
      <c r="L99" s="330">
        <v>0.32</v>
      </c>
      <c r="M99" s="330">
        <v>0.33</v>
      </c>
      <c r="N99" s="330">
        <v>0.33</v>
      </c>
      <c r="O99" s="330">
        <v>0.32</v>
      </c>
      <c r="P99" s="330">
        <v>0.33</v>
      </c>
      <c r="Q99" s="330">
        <v>0.32</v>
      </c>
      <c r="R99" s="330">
        <v>0.33</v>
      </c>
      <c r="S99" s="330">
        <v>0.35</v>
      </c>
      <c r="T99" s="330">
        <v>0.34</v>
      </c>
      <c r="U99" s="330">
        <v>0.34</v>
      </c>
      <c r="V99" s="330">
        <v>0.33</v>
      </c>
      <c r="W99" s="330">
        <v>0.31</v>
      </c>
      <c r="X99" s="330">
        <v>0.33</v>
      </c>
      <c r="Y99" s="330" vm="295">
        <f t="shared" si="139"/>
        <v>0.29832014970912651</v>
      </c>
      <c r="Z99" s="330" vm="762">
        <f t="shared" si="140"/>
        <v>0.30475687144410402</v>
      </c>
      <c r="AB99" s="330" vm="49">
        <v>0.37091317349403086</v>
      </c>
      <c r="AC99" s="330">
        <v>0.3296663666568132</v>
      </c>
      <c r="AD99" s="330" vm="209">
        <v>0.29413697312415343</v>
      </c>
      <c r="AE99" s="330" vm="295">
        <v>0.29832014970912651</v>
      </c>
      <c r="AF99" s="330" vm="418">
        <v>0.34963577500832971</v>
      </c>
      <c r="AG99" s="330" vm="509">
        <v>0.34242772418171369</v>
      </c>
      <c r="AH99" s="330" vm="714">
        <v>0.29811779141734329</v>
      </c>
      <c r="AI99" s="330" vm="762">
        <v>0.30475687144410402</v>
      </c>
      <c r="AK99"/>
      <c r="AL99"/>
      <c r="AM99"/>
      <c r="AN99"/>
      <c r="AO99"/>
      <c r="AP99"/>
      <c r="AQ99"/>
      <c r="AR99"/>
    </row>
    <row r="100" spans="2:44" ht="15" customHeight="1" x14ac:dyDescent="0.35">
      <c r="B100" s="38" t="s">
        <v>241</v>
      </c>
      <c r="C100" s="38"/>
      <c r="D100" s="38"/>
      <c r="E100" s="38"/>
      <c r="F100" s="38"/>
      <c r="G100" s="38"/>
      <c r="H100" s="38"/>
      <c r="I100" s="38"/>
      <c r="J100" s="38"/>
      <c r="K100" s="38"/>
      <c r="L100" s="314">
        <v>0.32</v>
      </c>
      <c r="M100" s="314">
        <v>0.33</v>
      </c>
      <c r="N100" s="314">
        <v>0.33</v>
      </c>
      <c r="O100" s="314">
        <v>0.32</v>
      </c>
      <c r="P100" s="314">
        <v>0.33</v>
      </c>
      <c r="Q100" s="314">
        <v>0.32</v>
      </c>
      <c r="R100" s="314">
        <v>0.33</v>
      </c>
      <c r="S100" s="314">
        <v>0.35</v>
      </c>
      <c r="T100" s="314">
        <v>0.34</v>
      </c>
      <c r="U100" s="314">
        <v>0.34</v>
      </c>
      <c r="V100" s="314">
        <v>0.33</v>
      </c>
      <c r="W100" s="314">
        <v>0.31</v>
      </c>
      <c r="X100" s="314">
        <v>0.33</v>
      </c>
      <c r="Y100" s="314" vm="386">
        <f t="shared" si="139"/>
        <v>0.29526330755880803</v>
      </c>
      <c r="Z100" s="314" vm="760">
        <f t="shared" si="140"/>
        <v>0.30385606338637189</v>
      </c>
      <c r="AB100" s="314" vm="50">
        <v>0.37363530754947349</v>
      </c>
      <c r="AC100" s="314" vm="470">
        <v>0.32737707762797236</v>
      </c>
      <c r="AD100" s="314" vm="243">
        <v>0.28981645941774314</v>
      </c>
      <c r="AE100" s="314" vm="386">
        <v>0.29526330755880803</v>
      </c>
      <c r="AF100" s="314" vm="433">
        <v>0.34980274956480306</v>
      </c>
      <c r="AG100" s="314" vm="555">
        <v>0.34079643229987794</v>
      </c>
      <c r="AH100" s="314" vm="711">
        <v>0.29607239904052657</v>
      </c>
      <c r="AI100" s="314" vm="760">
        <v>0.30385606338637189</v>
      </c>
      <c r="AK100"/>
      <c r="AL100"/>
      <c r="AM100"/>
      <c r="AN100"/>
      <c r="AO100"/>
      <c r="AP100"/>
      <c r="AQ100"/>
      <c r="AR100"/>
    </row>
    <row r="101" spans="2:44" ht="15" customHeight="1" x14ac:dyDescent="0.35">
      <c r="B101" s="38" t="s">
        <v>242</v>
      </c>
      <c r="C101" s="38"/>
      <c r="D101" s="38"/>
      <c r="E101" s="38"/>
      <c r="F101" s="38"/>
      <c r="G101" s="38"/>
      <c r="H101" s="38"/>
      <c r="I101" s="38"/>
      <c r="J101" s="38"/>
      <c r="K101" s="38"/>
      <c r="L101" s="314" t="s">
        <v>14</v>
      </c>
      <c r="M101" s="314" t="s">
        <v>14</v>
      </c>
      <c r="N101" s="314" t="s">
        <v>14</v>
      </c>
      <c r="O101" s="314">
        <v>0</v>
      </c>
      <c r="P101" s="314">
        <v>0.27</v>
      </c>
      <c r="Q101" s="314">
        <v>0.27</v>
      </c>
      <c r="R101" s="314">
        <v>0.28000000000000003</v>
      </c>
      <c r="S101" s="314">
        <v>0.28000000000000003</v>
      </c>
      <c r="T101" s="314">
        <v>0.27</v>
      </c>
      <c r="U101" s="314">
        <v>0.27</v>
      </c>
      <c r="V101" s="314">
        <v>0.3</v>
      </c>
      <c r="W101" s="314">
        <v>0.28000000000000003</v>
      </c>
      <c r="X101" s="314">
        <v>0.32</v>
      </c>
      <c r="Y101" s="314" vm="373">
        <f t="shared" si="139"/>
        <v>0.26690283043616886</v>
      </c>
      <c r="Z101" s="314" vm="753">
        <f t="shared" si="140"/>
        <v>0.31855248814550474</v>
      </c>
      <c r="AB101" s="314" vm="79">
        <v>0.28116991489987214</v>
      </c>
      <c r="AC101" s="314" vm="471">
        <v>0.2727304486764629</v>
      </c>
      <c r="AD101" s="314" vm="162">
        <v>0.24365158398231962</v>
      </c>
      <c r="AE101" s="314" vm="373">
        <v>0.26690283043616886</v>
      </c>
      <c r="AF101" s="314" vm="434">
        <v>0.25672128069193018</v>
      </c>
      <c r="AG101" s="314" vm="526">
        <v>0.33679153594773698</v>
      </c>
      <c r="AH101" s="314" vm="712">
        <v>0.34103210721546712</v>
      </c>
      <c r="AI101" s="314" vm="753">
        <v>0.31855248814550474</v>
      </c>
      <c r="AK101"/>
      <c r="AL101"/>
      <c r="AM101"/>
      <c r="AN101"/>
      <c r="AO101"/>
      <c r="AP101"/>
      <c r="AQ101"/>
      <c r="AR101"/>
    </row>
    <row r="102" spans="2:44" ht="15" customHeight="1" x14ac:dyDescent="0.35">
      <c r="B102" s="38" t="s">
        <v>243</v>
      </c>
      <c r="C102" s="38"/>
      <c r="D102" s="38"/>
      <c r="E102" s="38"/>
      <c r="F102" s="38"/>
      <c r="G102" s="38"/>
      <c r="H102" s="38"/>
      <c r="I102" s="38"/>
      <c r="J102" s="38"/>
      <c r="K102" s="38"/>
      <c r="L102" s="314" t="s">
        <v>14</v>
      </c>
      <c r="M102" s="314" t="s">
        <v>14</v>
      </c>
      <c r="N102" s="314" t="s">
        <v>14</v>
      </c>
      <c r="O102" s="314" t="s">
        <v>14</v>
      </c>
      <c r="P102" s="314" t="s">
        <v>14</v>
      </c>
      <c r="Q102" s="314" t="s">
        <v>14</v>
      </c>
      <c r="R102" s="314" t="s">
        <v>14</v>
      </c>
      <c r="S102" s="314">
        <v>0.39</v>
      </c>
      <c r="T102" s="314">
        <v>0.4</v>
      </c>
      <c r="U102" s="314">
        <v>0.42</v>
      </c>
      <c r="V102" s="314">
        <v>0.41</v>
      </c>
      <c r="W102" s="314">
        <v>0.41</v>
      </c>
      <c r="X102" s="314">
        <v>0.45</v>
      </c>
      <c r="Y102" s="314" vm="373">
        <f t="shared" si="139"/>
        <v>0.35318107027305823</v>
      </c>
      <c r="Z102" s="314" vm="761">
        <f t="shared" si="140"/>
        <v>0.3068753590733771</v>
      </c>
      <c r="AB102" s="314" vm="80">
        <v>0.36028733149075226</v>
      </c>
      <c r="AC102" s="314" vm="472">
        <v>0.38160988704227433</v>
      </c>
      <c r="AD102" s="314" vm="244">
        <v>0.37366495768099928</v>
      </c>
      <c r="AE102" s="314" vm="373">
        <v>0.35318107027305823</v>
      </c>
      <c r="AF102" s="314" vm="435">
        <v>0.34823600759234508</v>
      </c>
      <c r="AG102" s="314" vm="527">
        <v>0.33899172292305779</v>
      </c>
      <c r="AH102" s="314" vm="713">
        <v>0.30343823803161624</v>
      </c>
      <c r="AI102" s="314" vm="761">
        <v>0.3068753590733771</v>
      </c>
      <c r="AK102"/>
      <c r="AL102"/>
      <c r="AM102"/>
      <c r="AN102"/>
      <c r="AO102"/>
      <c r="AP102"/>
      <c r="AQ102"/>
      <c r="AR102"/>
    </row>
    <row r="103" spans="2:44" ht="15" customHeight="1" x14ac:dyDescent="0.35">
      <c r="B103" s="143" t="s">
        <v>232</v>
      </c>
      <c r="C103" s="143"/>
      <c r="D103" s="143"/>
      <c r="E103" s="143"/>
      <c r="F103" s="143"/>
      <c r="G103" s="143"/>
      <c r="H103" s="143"/>
      <c r="I103" s="143"/>
      <c r="J103" s="143"/>
      <c r="K103" s="143"/>
      <c r="L103" s="330">
        <v>0.26</v>
      </c>
      <c r="M103" s="330">
        <v>0.35</v>
      </c>
      <c r="N103" s="330">
        <v>0.31</v>
      </c>
      <c r="O103" s="330">
        <v>0.31</v>
      </c>
      <c r="P103" s="330">
        <v>0.32</v>
      </c>
      <c r="Q103" s="330">
        <v>0.3</v>
      </c>
      <c r="R103" s="330">
        <v>0.35</v>
      </c>
      <c r="S103" s="330">
        <v>0.43</v>
      </c>
      <c r="T103" s="330">
        <v>0.4</v>
      </c>
      <c r="U103" s="330">
        <v>0.43</v>
      </c>
      <c r="V103" s="330">
        <v>0.38</v>
      </c>
      <c r="W103" s="330">
        <v>0.41</v>
      </c>
      <c r="X103" s="330">
        <v>0.39</v>
      </c>
      <c r="Y103" s="330" vm="328">
        <f t="shared" si="139"/>
        <v>0.40756977604240718</v>
      </c>
      <c r="Z103" s="330" vm="814">
        <f t="shared" si="140"/>
        <v>0.34185295611073863</v>
      </c>
      <c r="AB103" s="330" vm="81">
        <v>0.26843282250953593</v>
      </c>
      <c r="AC103" s="330">
        <v>0.32267147971699905</v>
      </c>
      <c r="AD103" s="330" vm="246">
        <v>0.38502090682924689</v>
      </c>
      <c r="AE103" s="330" vm="328">
        <v>0.40756977604240718</v>
      </c>
      <c r="AF103" s="330" vm="436">
        <v>0.28571248695807872</v>
      </c>
      <c r="AG103" s="330" vm="536">
        <v>0.29405189242135349</v>
      </c>
      <c r="AH103" s="330" vm="716">
        <v>0.32217012981927223</v>
      </c>
      <c r="AI103" s="330" vm="814">
        <v>0.34185295611073863</v>
      </c>
      <c r="AK103"/>
      <c r="AL103"/>
      <c r="AM103"/>
      <c r="AN103"/>
      <c r="AO103"/>
      <c r="AP103"/>
      <c r="AQ103"/>
      <c r="AR103"/>
    </row>
    <row r="104" spans="2:44" ht="15" customHeight="1" x14ac:dyDescent="0.35">
      <c r="B104" s="143" t="s">
        <v>245</v>
      </c>
      <c r="C104" s="143"/>
      <c r="D104" s="143"/>
      <c r="E104" s="143"/>
      <c r="F104" s="143"/>
      <c r="G104" s="143"/>
      <c r="H104" s="143"/>
      <c r="I104" s="143"/>
      <c r="J104" s="143"/>
      <c r="K104" s="143"/>
      <c r="L104" s="310">
        <v>0</v>
      </c>
      <c r="M104" s="310">
        <v>0</v>
      </c>
      <c r="N104" s="310">
        <v>0</v>
      </c>
      <c r="O104" s="310">
        <v>0</v>
      </c>
      <c r="P104" s="310">
        <v>0</v>
      </c>
      <c r="Q104" s="310">
        <v>0</v>
      </c>
      <c r="R104" s="310">
        <v>0</v>
      </c>
      <c r="S104" s="310">
        <v>0</v>
      </c>
      <c r="T104" s="310">
        <v>0</v>
      </c>
      <c r="U104" s="310">
        <v>0</v>
      </c>
      <c r="V104" s="310">
        <v>0</v>
      </c>
      <c r="W104" s="330">
        <v>0.2</v>
      </c>
      <c r="X104" s="330">
        <v>0.16</v>
      </c>
      <c r="Y104" s="355" vm="295">
        <f t="shared" si="139"/>
        <v>0.29832014970912651</v>
      </c>
      <c r="Z104" s="355" vm="822">
        <f t="shared" si="140"/>
        <v>0.168966314447727</v>
      </c>
      <c r="AB104" s="330" vm="60">
        <v>0.1775895414008275</v>
      </c>
      <c r="AC104" s="330">
        <v>0.3296663666568132</v>
      </c>
      <c r="AD104" s="330" vm="214">
        <v>0.29413697312415343</v>
      </c>
      <c r="AE104" s="330" vm="295">
        <v>0.29832014970912651</v>
      </c>
      <c r="AF104" s="330" vm="393">
        <v>0.34963577500832971</v>
      </c>
      <c r="AG104" s="330" vm="507">
        <v>0.17881674529507466</v>
      </c>
      <c r="AH104" s="330" vm="662">
        <v>0.17657597398366384</v>
      </c>
      <c r="AI104" s="330" vm="822">
        <v>0.168966314447727</v>
      </c>
      <c r="AK104"/>
      <c r="AL104"/>
      <c r="AM104"/>
      <c r="AN104"/>
      <c r="AO104"/>
      <c r="AP104"/>
      <c r="AQ104"/>
      <c r="AR104"/>
    </row>
    <row r="105" spans="2:44" ht="15" customHeight="1" x14ac:dyDescent="0.35">
      <c r="B105" s="107"/>
      <c r="C105" s="107"/>
      <c r="D105" s="107"/>
      <c r="E105" s="107"/>
      <c r="F105" s="107"/>
      <c r="G105" s="107"/>
      <c r="H105" s="107"/>
      <c r="I105" s="107"/>
      <c r="J105" s="107"/>
      <c r="K105" s="107"/>
      <c r="L105" s="107"/>
      <c r="M105" s="107"/>
      <c r="N105" s="107"/>
      <c r="O105" s="107"/>
      <c r="P105" s="107"/>
      <c r="Q105" s="331"/>
      <c r="R105" s="331"/>
      <c r="S105" s="331"/>
      <c r="T105" s="331"/>
      <c r="U105" s="331"/>
      <c r="V105" s="331"/>
      <c r="W105" s="331"/>
      <c r="X105" s="331"/>
      <c r="Y105" s="331"/>
      <c r="Z105" s="331"/>
      <c r="AB105" s="331"/>
      <c r="AC105" s="331"/>
      <c r="AD105" s="331"/>
      <c r="AE105" s="331"/>
      <c r="AK105" s="331"/>
      <c r="AL105" s="331"/>
      <c r="AM105" s="331"/>
      <c r="AN105" s="331"/>
      <c r="AO105" s="331"/>
      <c r="AP105" s="331"/>
      <c r="AQ105" s="331"/>
      <c r="AR105" s="331"/>
    </row>
    <row r="106" spans="2:44" ht="15" customHeight="1" x14ac:dyDescent="0.35">
      <c r="B106" s="36" t="s">
        <v>257</v>
      </c>
      <c r="C106" s="36"/>
      <c r="D106" s="36"/>
      <c r="E106" s="36"/>
      <c r="F106" s="36"/>
      <c r="G106" s="36"/>
      <c r="H106" s="36"/>
      <c r="I106" s="36"/>
      <c r="J106" s="36"/>
      <c r="K106" s="36"/>
      <c r="L106" s="310">
        <v>14351.9</v>
      </c>
      <c r="M106" s="310">
        <v>16800.48</v>
      </c>
      <c r="N106" s="310">
        <v>18444.759999999998</v>
      </c>
      <c r="O106" s="310">
        <v>19186.53</v>
      </c>
      <c r="P106" s="310">
        <v>19762.95</v>
      </c>
      <c r="Q106" s="310">
        <v>21388.16</v>
      </c>
      <c r="R106" s="310">
        <v>24472.71</v>
      </c>
      <c r="S106" s="310">
        <v>27621.040000000001</v>
      </c>
      <c r="T106" s="310">
        <v>28358.959999999999</v>
      </c>
      <c r="U106" s="310">
        <v>30040.51</v>
      </c>
      <c r="V106" s="310">
        <v>28537.49</v>
      </c>
      <c r="W106" s="310">
        <v>30323.39</v>
      </c>
      <c r="X106" s="310">
        <v>33400.53</v>
      </c>
      <c r="Y106" s="310">
        <f t="shared" ref="Y106:Y116" si="141">AE106</f>
        <v>34592.965724206675</v>
      </c>
      <c r="Z106" s="310">
        <f t="shared" ref="Z106:Z116" si="142">AI106</f>
        <v>36551.4770126</v>
      </c>
      <c r="AB106" s="310">
        <v>10248.015727054888</v>
      </c>
      <c r="AC106" s="310">
        <v>17985.535119891039</v>
      </c>
      <c r="AD106" s="310">
        <v>25186.038088377365</v>
      </c>
      <c r="AE106" s="310">
        <v>34592.965724206675</v>
      </c>
      <c r="AF106" s="310">
        <v>9920.9388783000031</v>
      </c>
      <c r="AG106" s="310">
        <v>18893.319490799997</v>
      </c>
      <c r="AH106" s="310">
        <v>26530.906017399997</v>
      </c>
      <c r="AI106" s="310">
        <v>36551.4770126</v>
      </c>
      <c r="AK106" s="310">
        <f t="shared" ref="AK106:AK116" si="143">AB106</f>
        <v>10248.015727054888</v>
      </c>
      <c r="AL106" s="310">
        <f t="shared" ref="AL106:AL116" si="144">AC106-AB106</f>
        <v>7737.5193928361514</v>
      </c>
      <c r="AM106" s="310">
        <f t="shared" ref="AM106:AM116" si="145">AD106-AC106</f>
        <v>7200.5029684863257</v>
      </c>
      <c r="AN106" s="310">
        <f t="shared" ref="AN106:AN116" si="146">AE106-AD106</f>
        <v>9406.92763582931</v>
      </c>
      <c r="AO106" s="310">
        <f t="shared" ref="AO106:AO116" si="147">AF106</f>
        <v>9920.9388783000031</v>
      </c>
      <c r="AP106" s="310">
        <f t="shared" ref="AP106:AQ116" si="148">AG106-AF106</f>
        <v>8972.3806124999937</v>
      </c>
      <c r="AQ106" s="310">
        <f t="shared" si="148"/>
        <v>7637.5865266000001</v>
      </c>
      <c r="AR106" s="310">
        <f t="shared" ref="AR106:AR116" si="149">AI106-AH106</f>
        <v>10020.570995200003</v>
      </c>
    </row>
    <row r="107" spans="2:44" ht="15" customHeight="1" x14ac:dyDescent="0.35">
      <c r="B107" s="142" t="s">
        <v>231</v>
      </c>
      <c r="C107" s="142"/>
      <c r="D107" s="142"/>
      <c r="E107" s="142"/>
      <c r="F107" s="142"/>
      <c r="G107" s="142"/>
      <c r="H107" s="142"/>
      <c r="I107" s="142"/>
      <c r="J107" s="142"/>
      <c r="K107" s="142"/>
      <c r="L107" s="310">
        <v>6631.63</v>
      </c>
      <c r="M107" s="310">
        <v>7300.52</v>
      </c>
      <c r="N107" s="310">
        <v>8276.75</v>
      </c>
      <c r="O107" s="310">
        <v>9187.3799999999992</v>
      </c>
      <c r="P107" s="310">
        <v>9323.23</v>
      </c>
      <c r="Q107" s="310">
        <v>10062.36</v>
      </c>
      <c r="R107" s="310">
        <v>11230.34</v>
      </c>
      <c r="S107" s="310">
        <v>11668.9</v>
      </c>
      <c r="T107" s="310">
        <v>11479.93</v>
      </c>
      <c r="U107" s="310">
        <v>11790.81</v>
      </c>
      <c r="V107" s="310">
        <v>10024.1</v>
      </c>
      <c r="W107" s="310">
        <v>11356.45</v>
      </c>
      <c r="X107" s="310">
        <v>11778.25</v>
      </c>
      <c r="Y107" s="310">
        <f t="shared" si="141"/>
        <v>11619.045380280855</v>
      </c>
      <c r="Z107" s="310">
        <f t="shared" si="142"/>
        <v>11544.7028261</v>
      </c>
      <c r="AB107" s="310">
        <v>3465.7206662447074</v>
      </c>
      <c r="AC107" s="310">
        <v>5867.0861628422963</v>
      </c>
      <c r="AD107" s="310">
        <v>8258.5559363175271</v>
      </c>
      <c r="AE107" s="310">
        <v>11619.045380280855</v>
      </c>
      <c r="AF107" s="310">
        <v>3579.9026200000012</v>
      </c>
      <c r="AG107" s="310">
        <v>6105.0805900000005</v>
      </c>
      <c r="AH107" s="310">
        <v>8521.0558865000003</v>
      </c>
      <c r="AI107" s="310">
        <v>11544.7028261</v>
      </c>
      <c r="AK107" s="310">
        <f t="shared" si="143"/>
        <v>3465.7206662447074</v>
      </c>
      <c r="AL107" s="310">
        <f t="shared" si="144"/>
        <v>2401.3654965975888</v>
      </c>
      <c r="AM107" s="310">
        <f t="shared" si="145"/>
        <v>2391.4697734752308</v>
      </c>
      <c r="AN107" s="310">
        <f t="shared" si="146"/>
        <v>3360.4894439633281</v>
      </c>
      <c r="AO107" s="310">
        <f t="shared" si="147"/>
        <v>3579.9026200000012</v>
      </c>
      <c r="AP107" s="310">
        <f t="shared" si="148"/>
        <v>2525.1779699999993</v>
      </c>
      <c r="AQ107" s="310">
        <f t="shared" si="148"/>
        <v>2415.9752964999998</v>
      </c>
      <c r="AR107" s="310">
        <f t="shared" si="149"/>
        <v>3023.6469395999993</v>
      </c>
    </row>
    <row r="108" spans="2:44" ht="15" customHeight="1" x14ac:dyDescent="0.35">
      <c r="B108" s="38" t="s">
        <v>114</v>
      </c>
      <c r="C108" s="38"/>
      <c r="D108" s="38"/>
      <c r="E108" s="38"/>
      <c r="F108" s="38"/>
      <c r="G108" s="38"/>
      <c r="H108" s="38"/>
      <c r="I108" s="38"/>
      <c r="J108" s="38"/>
      <c r="K108" s="38"/>
      <c r="L108" s="315">
        <v>4355.3100000000004</v>
      </c>
      <c r="M108" s="315">
        <v>4583.67</v>
      </c>
      <c r="N108" s="315">
        <v>5105.57</v>
      </c>
      <c r="O108" s="315">
        <v>5462.53</v>
      </c>
      <c r="P108" s="315">
        <v>5176.13</v>
      </c>
      <c r="Q108" s="315">
        <v>4846.7</v>
      </c>
      <c r="R108" s="315">
        <v>4926.3599999999997</v>
      </c>
      <c r="S108" s="315">
        <v>5095.41</v>
      </c>
      <c r="T108" s="315">
        <v>5163.88</v>
      </c>
      <c r="U108" s="315">
        <v>5298.3</v>
      </c>
      <c r="V108" s="315">
        <v>4346.1499999999996</v>
      </c>
      <c r="W108" s="315">
        <v>4979.04</v>
      </c>
      <c r="X108" s="315">
        <v>4885.12</v>
      </c>
      <c r="Y108" s="315">
        <f t="shared" si="141"/>
        <v>4490.9207105706701</v>
      </c>
      <c r="Z108" s="315">
        <f t="shared" si="142"/>
        <v>4304.5354699999998</v>
      </c>
      <c r="AB108" s="315">
        <v>1373.5500435826903</v>
      </c>
      <c r="AC108" s="315">
        <v>2353.6244400946898</v>
      </c>
      <c r="AD108" s="315">
        <v>3196.0912528126901</v>
      </c>
      <c r="AE108" s="315">
        <v>4490.9207105706701</v>
      </c>
      <c r="AF108" s="315">
        <v>1324.52252</v>
      </c>
      <c r="AG108" s="315">
        <v>2258.1268099999998</v>
      </c>
      <c r="AH108" s="315">
        <v>3152.3076299999993</v>
      </c>
      <c r="AI108" s="315">
        <v>4304.5354699999998</v>
      </c>
      <c r="AK108" s="315">
        <f t="shared" si="143"/>
        <v>1373.5500435826903</v>
      </c>
      <c r="AL108" s="315">
        <f t="shared" si="144"/>
        <v>980.07439651199957</v>
      </c>
      <c r="AM108" s="315">
        <f t="shared" si="145"/>
        <v>842.46681271800026</v>
      </c>
      <c r="AN108" s="315">
        <f t="shared" si="146"/>
        <v>1294.82945775798</v>
      </c>
      <c r="AO108" s="315">
        <f t="shared" si="147"/>
        <v>1324.52252</v>
      </c>
      <c r="AP108" s="315">
        <f t="shared" si="148"/>
        <v>933.60428999999976</v>
      </c>
      <c r="AQ108" s="315">
        <f t="shared" si="148"/>
        <v>894.18081999999958</v>
      </c>
      <c r="AR108" s="315">
        <f t="shared" si="149"/>
        <v>1152.2278400000005</v>
      </c>
    </row>
    <row r="109" spans="2:44" ht="15" customHeight="1" x14ac:dyDescent="0.35">
      <c r="B109" s="38" t="s">
        <v>109</v>
      </c>
      <c r="C109" s="38"/>
      <c r="D109" s="38"/>
      <c r="E109" s="38"/>
      <c r="F109" s="38"/>
      <c r="G109" s="38"/>
      <c r="H109" s="38"/>
      <c r="I109" s="38"/>
      <c r="J109" s="38"/>
      <c r="K109" s="38"/>
      <c r="L109" s="315">
        <v>1472.25</v>
      </c>
      <c r="M109" s="315">
        <v>1390.53</v>
      </c>
      <c r="N109" s="315">
        <v>1444.08</v>
      </c>
      <c r="O109" s="315">
        <v>1593.17</v>
      </c>
      <c r="P109" s="315">
        <v>1652.09</v>
      </c>
      <c r="Q109" s="315">
        <v>1991.16</v>
      </c>
      <c r="R109" s="315">
        <v>3047.17</v>
      </c>
      <c r="S109" s="315">
        <v>2911.64</v>
      </c>
      <c r="T109" s="315">
        <v>2995.03</v>
      </c>
      <c r="U109" s="315">
        <v>3159.58</v>
      </c>
      <c r="V109" s="315">
        <v>2623.9</v>
      </c>
      <c r="W109" s="315">
        <v>3048.87</v>
      </c>
      <c r="X109" s="315">
        <v>2715.38</v>
      </c>
      <c r="Y109" s="315">
        <f t="shared" si="141"/>
        <v>2700.5261351985</v>
      </c>
      <c r="Z109" s="315">
        <f t="shared" si="142"/>
        <v>3178.6281199999999</v>
      </c>
      <c r="AB109" s="315">
        <v>731.49982090600008</v>
      </c>
      <c r="AC109" s="315">
        <v>1306.3782606560001</v>
      </c>
      <c r="AD109" s="315">
        <v>1953.0670471660001</v>
      </c>
      <c r="AE109" s="315">
        <v>2700.5261351985</v>
      </c>
      <c r="AF109" s="315">
        <v>907.78638000000001</v>
      </c>
      <c r="AG109" s="315">
        <v>1584.0935500000003</v>
      </c>
      <c r="AH109" s="315">
        <v>2285.5031599999998</v>
      </c>
      <c r="AI109" s="315">
        <v>3178.6281199999999</v>
      </c>
      <c r="AK109" s="315">
        <f t="shared" si="143"/>
        <v>731.49982090600008</v>
      </c>
      <c r="AL109" s="315">
        <f t="shared" si="144"/>
        <v>574.87843974999998</v>
      </c>
      <c r="AM109" s="315">
        <f t="shared" si="145"/>
        <v>646.68878651</v>
      </c>
      <c r="AN109" s="315">
        <f t="shared" si="146"/>
        <v>747.45908803249995</v>
      </c>
      <c r="AO109" s="315">
        <f t="shared" si="147"/>
        <v>907.78638000000001</v>
      </c>
      <c r="AP109" s="315">
        <f t="shared" si="148"/>
        <v>676.30717000000027</v>
      </c>
      <c r="AQ109" s="315">
        <f t="shared" si="148"/>
        <v>701.40960999999947</v>
      </c>
      <c r="AR109" s="315">
        <f t="shared" si="149"/>
        <v>893.1249600000001</v>
      </c>
    </row>
    <row r="110" spans="2:44" ht="15" customHeight="1" x14ac:dyDescent="0.35">
      <c r="B110" s="38" t="s">
        <v>240</v>
      </c>
      <c r="C110" s="38"/>
      <c r="D110" s="38"/>
      <c r="E110" s="38"/>
      <c r="F110" s="38"/>
      <c r="G110" s="38"/>
      <c r="H110" s="38"/>
      <c r="I110" s="38"/>
      <c r="J110" s="38"/>
      <c r="K110" s="38"/>
      <c r="L110" s="315">
        <v>804.08</v>
      </c>
      <c r="M110" s="315">
        <v>1326.31</v>
      </c>
      <c r="N110" s="315">
        <v>1727.1</v>
      </c>
      <c r="O110" s="315">
        <v>2131.69</v>
      </c>
      <c r="P110" s="315">
        <v>2495.0100000000002</v>
      </c>
      <c r="Q110" s="315">
        <v>3224.51</v>
      </c>
      <c r="R110" s="315">
        <v>3256.81</v>
      </c>
      <c r="S110" s="315">
        <v>3661.85</v>
      </c>
      <c r="T110" s="315">
        <v>3321.02</v>
      </c>
      <c r="U110" s="315">
        <v>3332.93</v>
      </c>
      <c r="V110" s="315">
        <v>3054.05</v>
      </c>
      <c r="W110" s="315">
        <v>3328.54</v>
      </c>
      <c r="X110" s="315">
        <v>4177.75</v>
      </c>
      <c r="Y110" s="315">
        <f t="shared" si="141"/>
        <v>4427.5985345116906</v>
      </c>
      <c r="Z110" s="315">
        <f t="shared" si="142"/>
        <v>4061.5392360999995</v>
      </c>
      <c r="AB110" s="315">
        <v>1360.67080175602</v>
      </c>
      <c r="AC110" s="315">
        <v>2207.0834620916098</v>
      </c>
      <c r="AD110" s="315">
        <v>3109.3976363388397</v>
      </c>
      <c r="AE110" s="315">
        <v>4427.5985345116906</v>
      </c>
      <c r="AF110" s="315">
        <v>1347.5937200000001</v>
      </c>
      <c r="AG110" s="315">
        <v>2262.8602300000002</v>
      </c>
      <c r="AH110" s="315">
        <v>3083.2450964999994</v>
      </c>
      <c r="AI110" s="315">
        <v>4061.5392360999995</v>
      </c>
      <c r="AK110" s="315">
        <f t="shared" si="143"/>
        <v>1360.67080175602</v>
      </c>
      <c r="AL110" s="315">
        <f t="shared" si="144"/>
        <v>846.41266033558986</v>
      </c>
      <c r="AM110" s="315">
        <f t="shared" si="145"/>
        <v>902.31417424722986</v>
      </c>
      <c r="AN110" s="315">
        <f t="shared" si="146"/>
        <v>1318.2008981728509</v>
      </c>
      <c r="AO110" s="315">
        <f t="shared" si="147"/>
        <v>1347.5937200000001</v>
      </c>
      <c r="AP110" s="315">
        <f t="shared" si="148"/>
        <v>915.26651000000015</v>
      </c>
      <c r="AQ110" s="315">
        <f t="shared" si="148"/>
        <v>820.38486649999913</v>
      </c>
      <c r="AR110" s="315">
        <f t="shared" si="149"/>
        <v>978.29413960000011</v>
      </c>
    </row>
    <row r="111" spans="2:44" ht="15" customHeight="1" x14ac:dyDescent="0.35">
      <c r="B111" s="143" t="s">
        <v>9</v>
      </c>
      <c r="C111" s="143"/>
      <c r="D111" s="143"/>
      <c r="E111" s="143"/>
      <c r="F111" s="143"/>
      <c r="G111" s="143"/>
      <c r="H111" s="143"/>
      <c r="I111" s="143"/>
      <c r="J111" s="143"/>
      <c r="K111" s="143"/>
      <c r="L111" s="310">
        <v>7689.48</v>
      </c>
      <c r="M111" s="310">
        <v>9330.33</v>
      </c>
      <c r="N111" s="310">
        <v>9936.74</v>
      </c>
      <c r="O111" s="310">
        <v>9769.35</v>
      </c>
      <c r="P111" s="310">
        <v>10203.790000000001</v>
      </c>
      <c r="Q111" s="310">
        <v>11103.44</v>
      </c>
      <c r="R111" s="310">
        <v>12576.21</v>
      </c>
      <c r="S111" s="310">
        <v>15090.89</v>
      </c>
      <c r="T111" s="310">
        <v>15644.05</v>
      </c>
      <c r="U111" s="310">
        <v>16492.400000000001</v>
      </c>
      <c r="V111" s="310">
        <v>17420.77</v>
      </c>
      <c r="W111" s="310">
        <v>17056.53</v>
      </c>
      <c r="X111" s="310">
        <v>18361.919999999998</v>
      </c>
      <c r="Y111" s="310">
        <f t="shared" si="141"/>
        <v>17306.070312476</v>
      </c>
      <c r="Z111" s="310">
        <f t="shared" si="142"/>
        <v>20169.673006500001</v>
      </c>
      <c r="AB111" s="310">
        <v>5174.0593573863898</v>
      </c>
      <c r="AC111" s="310">
        <v>9320.9131755548988</v>
      </c>
      <c r="AD111" s="310">
        <v>12663.98945496064</v>
      </c>
      <c r="AE111" s="310">
        <v>17306.070312476</v>
      </c>
      <c r="AF111" s="310">
        <v>5397.9278583000005</v>
      </c>
      <c r="AG111" s="310">
        <v>10765.312300800002</v>
      </c>
      <c r="AH111" s="310">
        <v>14569.320450900002</v>
      </c>
      <c r="AI111" s="310">
        <v>20169.673006500001</v>
      </c>
      <c r="AK111" s="310">
        <f t="shared" si="143"/>
        <v>5174.0593573863898</v>
      </c>
      <c r="AL111" s="310">
        <f t="shared" si="144"/>
        <v>4146.853818168509</v>
      </c>
      <c r="AM111" s="310">
        <f t="shared" si="145"/>
        <v>3343.0762794057409</v>
      </c>
      <c r="AN111" s="310">
        <f t="shared" si="146"/>
        <v>4642.0808575153605</v>
      </c>
      <c r="AO111" s="310">
        <f t="shared" si="147"/>
        <v>5397.9278583000005</v>
      </c>
      <c r="AP111" s="310">
        <f t="shared" si="148"/>
        <v>5367.3844425000016</v>
      </c>
      <c r="AQ111" s="310">
        <f t="shared" si="148"/>
        <v>3804.0081501000004</v>
      </c>
      <c r="AR111" s="310">
        <f t="shared" si="149"/>
        <v>5600.3525555999986</v>
      </c>
    </row>
    <row r="112" spans="2:44" ht="15" customHeight="1" x14ac:dyDescent="0.35">
      <c r="B112" s="38" t="s">
        <v>241</v>
      </c>
      <c r="C112" s="38"/>
      <c r="D112" s="38"/>
      <c r="E112" s="38"/>
      <c r="F112" s="38"/>
      <c r="G112" s="38"/>
      <c r="H112" s="38"/>
      <c r="I112" s="38"/>
      <c r="J112" s="38"/>
      <c r="K112" s="38"/>
      <c r="L112" s="311">
        <v>7689.48</v>
      </c>
      <c r="M112" s="311">
        <v>9330.33</v>
      </c>
      <c r="N112" s="311">
        <v>9936.74</v>
      </c>
      <c r="O112" s="311">
        <v>9769.3499999999985</v>
      </c>
      <c r="P112" s="311">
        <v>10145.09</v>
      </c>
      <c r="Q112" s="311">
        <v>11031.320000000002</v>
      </c>
      <c r="R112" s="311">
        <v>12501.23</v>
      </c>
      <c r="S112" s="311">
        <v>14409.15</v>
      </c>
      <c r="T112" s="311">
        <v>14873.470000000001</v>
      </c>
      <c r="U112" s="311">
        <v>15696.3</v>
      </c>
      <c r="V112" s="311">
        <v>16633.32</v>
      </c>
      <c r="W112" s="311">
        <v>15814.43</v>
      </c>
      <c r="X112" s="311">
        <v>17028.57</v>
      </c>
      <c r="Y112" s="311">
        <f t="shared" si="141"/>
        <v>15428.198364733938</v>
      </c>
      <c r="Z112" s="311">
        <f t="shared" si="142"/>
        <v>18122.170566500004</v>
      </c>
      <c r="AB112" s="311">
        <v>4744.0355493581801</v>
      </c>
      <c r="AC112" s="311">
        <v>8403.9938256209898</v>
      </c>
      <c r="AD112" s="311">
        <v>11292.12738956973</v>
      </c>
      <c r="AE112" s="311">
        <v>15428.198364733938</v>
      </c>
      <c r="AF112" s="311">
        <v>4698.6038760000001</v>
      </c>
      <c r="AG112" s="311">
        <v>9534.2025214000041</v>
      </c>
      <c r="AH112" s="311">
        <v>12954.200470900007</v>
      </c>
      <c r="AI112" s="311">
        <v>18122.170566500004</v>
      </c>
      <c r="AK112" s="311">
        <f t="shared" si="143"/>
        <v>4744.0355493581801</v>
      </c>
      <c r="AL112" s="311">
        <f t="shared" si="144"/>
        <v>3659.9582762628097</v>
      </c>
      <c r="AM112" s="311">
        <f t="shared" si="145"/>
        <v>2888.1335639487406</v>
      </c>
      <c r="AN112" s="311">
        <f t="shared" si="146"/>
        <v>4136.070975164208</v>
      </c>
      <c r="AO112" s="311">
        <f t="shared" si="147"/>
        <v>4698.6038760000001</v>
      </c>
      <c r="AP112" s="311">
        <f t="shared" si="148"/>
        <v>4835.598645400004</v>
      </c>
      <c r="AQ112" s="311">
        <f t="shared" si="148"/>
        <v>3419.9979495000025</v>
      </c>
      <c r="AR112" s="311">
        <f t="shared" si="149"/>
        <v>5167.9700955999979</v>
      </c>
    </row>
    <row r="113" spans="2:44" ht="15" customHeight="1" x14ac:dyDescent="0.35">
      <c r="B113" s="38" t="s">
        <v>242</v>
      </c>
      <c r="C113" s="38"/>
      <c r="D113" s="38"/>
      <c r="E113" s="38"/>
      <c r="F113" s="38"/>
      <c r="G113" s="38"/>
      <c r="H113" s="38"/>
      <c r="I113" s="38"/>
      <c r="J113" s="38"/>
      <c r="K113" s="38"/>
      <c r="L113" s="311" t="s">
        <v>14</v>
      </c>
      <c r="M113" s="311" t="s">
        <v>14</v>
      </c>
      <c r="N113" s="311" t="s">
        <v>14</v>
      </c>
      <c r="O113" s="311">
        <v>0</v>
      </c>
      <c r="P113" s="311">
        <v>58.69</v>
      </c>
      <c r="Q113" s="311">
        <v>72.02</v>
      </c>
      <c r="R113" s="311">
        <v>74.98</v>
      </c>
      <c r="S113" s="311">
        <v>74.709999999999994</v>
      </c>
      <c r="T113" s="311">
        <v>71.23</v>
      </c>
      <c r="U113" s="311">
        <v>69.849999999999994</v>
      </c>
      <c r="V113" s="311">
        <v>77.95</v>
      </c>
      <c r="W113" s="311">
        <v>255.36</v>
      </c>
      <c r="X113" s="311">
        <v>360.48</v>
      </c>
      <c r="Y113" s="311">
        <f t="shared" si="141"/>
        <v>393.9619481327</v>
      </c>
      <c r="Z113" s="311">
        <f t="shared" si="142"/>
        <v>611.05101760000002</v>
      </c>
      <c r="AB113" s="311">
        <v>79.047007932</v>
      </c>
      <c r="AC113" s="311">
        <v>154.2195898377</v>
      </c>
      <c r="AD113" s="311">
        <v>207.80895673269998</v>
      </c>
      <c r="AE113" s="311">
        <v>393.9619481327</v>
      </c>
      <c r="AF113" s="311">
        <v>340.89448340000001</v>
      </c>
      <c r="AG113" s="311">
        <v>434.8349735000001</v>
      </c>
      <c r="AH113" s="311">
        <v>495.53101760000004</v>
      </c>
      <c r="AI113" s="311">
        <v>611.05101760000002</v>
      </c>
      <c r="AK113" s="311">
        <f t="shared" si="143"/>
        <v>79.047007932</v>
      </c>
      <c r="AL113" s="311">
        <f t="shared" si="144"/>
        <v>75.1725819057</v>
      </c>
      <c r="AM113" s="311">
        <f t="shared" si="145"/>
        <v>53.589366894999984</v>
      </c>
      <c r="AN113" s="311">
        <f t="shared" si="146"/>
        <v>186.15299140000002</v>
      </c>
      <c r="AO113" s="311">
        <f t="shared" si="147"/>
        <v>340.89448340000001</v>
      </c>
      <c r="AP113" s="311">
        <f t="shared" si="148"/>
        <v>93.94049010000009</v>
      </c>
      <c r="AQ113" s="311">
        <f t="shared" si="148"/>
        <v>60.696044099999938</v>
      </c>
      <c r="AR113" s="311">
        <f t="shared" si="149"/>
        <v>115.51999999999998</v>
      </c>
    </row>
    <row r="114" spans="2:44" ht="15" customHeight="1" x14ac:dyDescent="0.35">
      <c r="B114" s="38" t="s">
        <v>243</v>
      </c>
      <c r="C114" s="38"/>
      <c r="D114" s="38"/>
      <c r="E114" s="38"/>
      <c r="F114" s="38"/>
      <c r="G114" s="38"/>
      <c r="H114" s="38"/>
      <c r="I114" s="38"/>
      <c r="J114" s="38"/>
      <c r="K114" s="38"/>
      <c r="L114" s="311" t="s">
        <v>14</v>
      </c>
      <c r="M114" s="311" t="s">
        <v>14</v>
      </c>
      <c r="N114" s="311" t="s">
        <v>14</v>
      </c>
      <c r="O114" s="311" t="s">
        <v>14</v>
      </c>
      <c r="P114" s="311" t="s">
        <v>14</v>
      </c>
      <c r="Q114" s="311" t="s">
        <v>14</v>
      </c>
      <c r="R114" s="311">
        <v>0</v>
      </c>
      <c r="S114" s="311">
        <v>606.37</v>
      </c>
      <c r="T114" s="311">
        <v>699.79</v>
      </c>
      <c r="U114" s="311">
        <v>726.25</v>
      </c>
      <c r="V114" s="311">
        <v>709.82</v>
      </c>
      <c r="W114" s="311">
        <v>986.74</v>
      </c>
      <c r="X114" s="311">
        <v>972.87</v>
      </c>
      <c r="Y114" s="311">
        <f t="shared" si="141"/>
        <v>1483.9100007772099</v>
      </c>
      <c r="Z114" s="311">
        <f t="shared" si="142"/>
        <v>1436.4514224</v>
      </c>
      <c r="AB114" s="311">
        <v>350.97680009621001</v>
      </c>
      <c r="AC114" s="311">
        <v>762.69976009621007</v>
      </c>
      <c r="AD114" s="311">
        <v>1164.05310865821</v>
      </c>
      <c r="AE114" s="311">
        <v>1483.9100007772099</v>
      </c>
      <c r="AF114" s="311">
        <v>358.4294989</v>
      </c>
      <c r="AG114" s="311">
        <v>796.27480590000005</v>
      </c>
      <c r="AH114" s="311">
        <v>1119.5889623999999</v>
      </c>
      <c r="AI114" s="311">
        <v>1436.4514224</v>
      </c>
      <c r="AK114" s="311">
        <f t="shared" si="143"/>
        <v>350.97680009621001</v>
      </c>
      <c r="AL114" s="311">
        <f t="shared" si="144"/>
        <v>411.72296000000006</v>
      </c>
      <c r="AM114" s="311">
        <f t="shared" si="145"/>
        <v>401.35334856199995</v>
      </c>
      <c r="AN114" s="311">
        <f t="shared" si="146"/>
        <v>319.85689211899989</v>
      </c>
      <c r="AO114" s="311">
        <f t="shared" si="147"/>
        <v>358.4294989</v>
      </c>
      <c r="AP114" s="311">
        <f t="shared" si="148"/>
        <v>437.84530700000005</v>
      </c>
      <c r="AQ114" s="311">
        <f t="shared" si="148"/>
        <v>323.31415649999985</v>
      </c>
      <c r="AR114" s="311">
        <f t="shared" si="149"/>
        <v>316.86246000000006</v>
      </c>
    </row>
    <row r="115" spans="2:44" ht="15" customHeight="1" x14ac:dyDescent="0.35">
      <c r="B115" s="143" t="s">
        <v>232</v>
      </c>
      <c r="C115" s="143"/>
      <c r="D115" s="143"/>
      <c r="E115" s="143"/>
      <c r="F115" s="143"/>
      <c r="G115" s="143"/>
      <c r="H115" s="143"/>
      <c r="I115" s="143"/>
      <c r="J115" s="143"/>
      <c r="K115" s="143"/>
      <c r="L115" s="310">
        <v>30.78</v>
      </c>
      <c r="M115" s="310">
        <v>169.63</v>
      </c>
      <c r="N115" s="310">
        <v>231.26</v>
      </c>
      <c r="O115" s="310">
        <v>229.8</v>
      </c>
      <c r="P115" s="310">
        <v>235.93</v>
      </c>
      <c r="Q115" s="310">
        <v>222.35</v>
      </c>
      <c r="R115" s="310">
        <v>666.17</v>
      </c>
      <c r="S115" s="310">
        <v>861.25</v>
      </c>
      <c r="T115" s="310">
        <v>1234.98</v>
      </c>
      <c r="U115" s="310">
        <v>1757.3</v>
      </c>
      <c r="V115" s="310">
        <v>1092.6099999999999</v>
      </c>
      <c r="W115" s="310">
        <v>1887.6</v>
      </c>
      <c r="X115" s="310">
        <v>2624.86</v>
      </c>
      <c r="Y115" s="310">
        <f t="shared" si="141"/>
        <v>4483.3927465910201</v>
      </c>
      <c r="Z115" s="310">
        <f t="shared" si="142"/>
        <v>3440.9851900000008</v>
      </c>
      <c r="AB115" s="310">
        <v>1332.2888702600601</v>
      </c>
      <c r="AC115" s="310">
        <v>2209.7394912867699</v>
      </c>
      <c r="AD115" s="310">
        <v>3354.0633061011099</v>
      </c>
      <c r="AE115" s="310">
        <v>4483.3927465910201</v>
      </c>
      <c r="AF115" s="310">
        <v>607.2993899999999</v>
      </c>
      <c r="AG115" s="310">
        <v>1313.3503400000002</v>
      </c>
      <c r="AH115" s="310">
        <v>2355.17751</v>
      </c>
      <c r="AI115" s="310">
        <v>3440.9851900000008</v>
      </c>
      <c r="AK115" s="310">
        <f t="shared" si="143"/>
        <v>1332.2888702600601</v>
      </c>
      <c r="AL115" s="310">
        <f t="shared" si="144"/>
        <v>877.45062102670977</v>
      </c>
      <c r="AM115" s="310">
        <f t="shared" si="145"/>
        <v>1144.32381481434</v>
      </c>
      <c r="AN115" s="310">
        <f t="shared" si="146"/>
        <v>1129.3294404899102</v>
      </c>
      <c r="AO115" s="310">
        <f t="shared" si="147"/>
        <v>607.2993899999999</v>
      </c>
      <c r="AP115" s="310">
        <f t="shared" si="148"/>
        <v>706.05095000000028</v>
      </c>
      <c r="AQ115" s="310">
        <f t="shared" si="148"/>
        <v>1041.8271699999998</v>
      </c>
      <c r="AR115" s="310">
        <f t="shared" si="149"/>
        <v>1085.8076800000008</v>
      </c>
    </row>
    <row r="116" spans="2:44" ht="15" customHeight="1" x14ac:dyDescent="0.35">
      <c r="B116" s="143" t="s">
        <v>245</v>
      </c>
      <c r="C116" s="143"/>
      <c r="D116" s="143"/>
      <c r="E116" s="143"/>
      <c r="F116" s="143"/>
      <c r="G116" s="143"/>
      <c r="H116" s="143"/>
      <c r="I116" s="143"/>
      <c r="J116" s="143"/>
      <c r="K116" s="143"/>
      <c r="L116" s="310">
        <v>0</v>
      </c>
      <c r="M116" s="310">
        <v>0</v>
      </c>
      <c r="N116" s="310">
        <v>0</v>
      </c>
      <c r="O116" s="310">
        <v>0</v>
      </c>
      <c r="P116" s="310">
        <v>0</v>
      </c>
      <c r="Q116" s="310">
        <v>0</v>
      </c>
      <c r="R116" s="310">
        <v>0</v>
      </c>
      <c r="S116" s="310">
        <v>0</v>
      </c>
      <c r="T116" s="310">
        <v>0</v>
      </c>
      <c r="U116" s="310">
        <v>0</v>
      </c>
      <c r="V116" s="310">
        <v>0</v>
      </c>
      <c r="W116" s="310">
        <v>22.8</v>
      </c>
      <c r="X116" s="310">
        <v>635.51</v>
      </c>
      <c r="Y116" s="310">
        <f t="shared" si="141"/>
        <v>1184.4572848587898</v>
      </c>
      <c r="Z116" s="310">
        <f t="shared" si="142"/>
        <v>1396.1159899999996</v>
      </c>
      <c r="AB116" s="310">
        <v>275.94683316372993</v>
      </c>
      <c r="AC116" s="310">
        <v>587.79629020707</v>
      </c>
      <c r="AD116" s="310">
        <v>909.42939099807995</v>
      </c>
      <c r="AE116" s="310">
        <v>1184.4572848587898</v>
      </c>
      <c r="AF116" s="310">
        <v>335.80901</v>
      </c>
      <c r="AG116" s="310">
        <v>709.57625999999982</v>
      </c>
      <c r="AH116" s="310">
        <v>1085.3521700000001</v>
      </c>
      <c r="AI116" s="310">
        <v>1396.1159899999996</v>
      </c>
      <c r="AK116" s="310">
        <f t="shared" si="143"/>
        <v>275.94683316372993</v>
      </c>
      <c r="AL116" s="310">
        <f t="shared" si="144"/>
        <v>311.84945704334007</v>
      </c>
      <c r="AM116" s="310">
        <f t="shared" si="145"/>
        <v>321.63310079100995</v>
      </c>
      <c r="AN116" s="310">
        <f t="shared" si="146"/>
        <v>275.02789386070981</v>
      </c>
      <c r="AO116" s="310">
        <f t="shared" si="147"/>
        <v>335.80901</v>
      </c>
      <c r="AP116" s="310">
        <f t="shared" si="148"/>
        <v>373.76724999999982</v>
      </c>
      <c r="AQ116" s="310">
        <f t="shared" si="148"/>
        <v>375.77591000000029</v>
      </c>
      <c r="AR116" s="310">
        <f t="shared" si="149"/>
        <v>310.76381999999944</v>
      </c>
    </row>
    <row r="117" spans="2:44" ht="15" customHeight="1" x14ac:dyDescent="0.35">
      <c r="B117" s="20"/>
      <c r="C117" s="20"/>
      <c r="D117" s="20"/>
      <c r="E117" s="20"/>
      <c r="F117" s="20"/>
      <c r="G117" s="20"/>
      <c r="H117" s="20"/>
      <c r="I117" s="20"/>
      <c r="J117" s="20"/>
      <c r="K117" s="20"/>
      <c r="L117" s="333"/>
      <c r="M117" s="333"/>
      <c r="N117" s="333"/>
      <c r="O117" s="333"/>
      <c r="P117" s="333"/>
      <c r="Q117" s="333"/>
      <c r="R117" s="333"/>
      <c r="S117" s="333"/>
      <c r="T117" s="333"/>
      <c r="U117" s="333"/>
      <c r="V117" s="333"/>
      <c r="W117" s="333"/>
      <c r="X117" s="333"/>
      <c r="Y117" s="333"/>
      <c r="Z117" s="311"/>
      <c r="AB117" s="311"/>
      <c r="AC117" s="311"/>
      <c r="AD117" s="311"/>
      <c r="AE117" s="311"/>
      <c r="AF117" s="311"/>
      <c r="AG117" s="311"/>
      <c r="AH117" s="317"/>
      <c r="AI117" s="317"/>
      <c r="AK117" s="311"/>
      <c r="AL117" s="311"/>
      <c r="AM117" s="311"/>
      <c r="AN117" s="311"/>
      <c r="AO117" s="311"/>
      <c r="AP117" s="311"/>
      <c r="AQ117" s="311"/>
      <c r="AR117" s="311"/>
    </row>
    <row r="118" spans="2:44" ht="15" customHeight="1" x14ac:dyDescent="0.35">
      <c r="B118" s="36" t="s">
        <v>258</v>
      </c>
      <c r="C118" s="36"/>
      <c r="D118" s="36"/>
      <c r="E118" s="36"/>
      <c r="F118" s="36"/>
      <c r="G118" s="36"/>
      <c r="H118" s="36"/>
      <c r="I118" s="36"/>
      <c r="J118" s="36"/>
      <c r="K118" s="36"/>
      <c r="L118" s="332">
        <v>58.39</v>
      </c>
      <c r="M118" s="332">
        <v>57.68</v>
      </c>
      <c r="N118" s="332">
        <v>63.48</v>
      </c>
      <c r="O118" s="332">
        <v>62.59</v>
      </c>
      <c r="P118" s="332">
        <v>58.94</v>
      </c>
      <c r="Q118" s="332">
        <v>63.95</v>
      </c>
      <c r="R118" s="332">
        <v>60.51</v>
      </c>
      <c r="S118" s="332">
        <v>59.17</v>
      </c>
      <c r="T118" s="332">
        <v>53.74</v>
      </c>
      <c r="U118" s="332">
        <v>54.66</v>
      </c>
      <c r="V118" s="332">
        <v>53.22</v>
      </c>
      <c r="W118" s="332">
        <v>53.65</v>
      </c>
      <c r="X118" s="332">
        <v>64.67</v>
      </c>
      <c r="Y118" s="332">
        <f>AE118</f>
        <v>60.81</v>
      </c>
      <c r="Z118" s="332" vm="819">
        <f>AI118</f>
        <v>58.883061406252445</v>
      </c>
      <c r="AB118" s="332">
        <v>62.81</v>
      </c>
      <c r="AC118" s="332">
        <v>60.32</v>
      </c>
      <c r="AD118" s="332">
        <v>61.92</v>
      </c>
      <c r="AE118" s="332">
        <v>60.81</v>
      </c>
      <c r="AF118" s="332">
        <v>59.95</v>
      </c>
      <c r="AG118" s="332">
        <v>60.1</v>
      </c>
      <c r="AH118" s="332" vm="620">
        <v>59.400460694411706</v>
      </c>
      <c r="AI118" s="332" vm="819">
        <v>58.883061406252445</v>
      </c>
      <c r="AK118"/>
      <c r="AL118"/>
      <c r="AM118"/>
      <c r="AN118"/>
      <c r="AO118"/>
      <c r="AP118"/>
      <c r="AQ118"/>
      <c r="AR118"/>
    </row>
    <row r="119" spans="2:44" ht="15" customHeight="1" x14ac:dyDescent="0.35">
      <c r="B119" s="9" t="s">
        <v>259</v>
      </c>
      <c r="C119" s="9"/>
      <c r="D119" s="9"/>
      <c r="E119" s="9"/>
      <c r="F119" s="9"/>
      <c r="G119" s="9"/>
      <c r="H119" s="9"/>
      <c r="I119" s="9"/>
      <c r="J119" s="9"/>
      <c r="K119" s="9"/>
      <c r="L119" s="333">
        <v>84.17</v>
      </c>
      <c r="M119" s="333">
        <v>87.99</v>
      </c>
      <c r="N119" s="333">
        <v>94.23</v>
      </c>
      <c r="O119" s="333">
        <v>89.26</v>
      </c>
      <c r="P119" s="333">
        <v>80.260000000000005</v>
      </c>
      <c r="Q119" s="333">
        <v>83</v>
      </c>
      <c r="R119" s="333">
        <v>81.47</v>
      </c>
      <c r="S119" s="333">
        <v>81.02</v>
      </c>
      <c r="T119" s="333">
        <v>77.39</v>
      </c>
      <c r="U119" s="333">
        <v>77.290000000000006</v>
      </c>
      <c r="V119" s="333">
        <v>80.59</v>
      </c>
      <c r="W119" s="333">
        <v>80.98</v>
      </c>
      <c r="X119" s="333">
        <v>105.99</v>
      </c>
      <c r="Y119" s="333">
        <f>AE119</f>
        <v>95.59</v>
      </c>
      <c r="Z119" s="333" vm="816">
        <f>AI119</f>
        <v>92.0045406259039</v>
      </c>
      <c r="AB119" s="333">
        <v>106.94</v>
      </c>
      <c r="AC119" s="333">
        <v>94.49</v>
      </c>
      <c r="AD119" s="333">
        <v>98.11</v>
      </c>
      <c r="AE119" s="333">
        <v>95.59</v>
      </c>
      <c r="AF119" s="333">
        <v>89.43</v>
      </c>
      <c r="AG119" s="333">
        <v>90.47</v>
      </c>
      <c r="AH119" s="333" vm="663">
        <v>90.400343193066476</v>
      </c>
      <c r="AI119" s="333" vm="816">
        <v>92.0045406259039</v>
      </c>
      <c r="AK119"/>
      <c r="AL119"/>
      <c r="AM119"/>
      <c r="AN119"/>
      <c r="AO119"/>
      <c r="AP119"/>
      <c r="AQ119"/>
      <c r="AR119"/>
    </row>
    <row r="120" spans="2:44" ht="15" customHeight="1" x14ac:dyDescent="0.35">
      <c r="B120" s="9" t="s">
        <v>260</v>
      </c>
      <c r="C120" s="9"/>
      <c r="D120" s="9"/>
      <c r="E120" s="9"/>
      <c r="F120" s="9"/>
      <c r="G120" s="9"/>
      <c r="H120" s="9"/>
      <c r="I120" s="9"/>
      <c r="J120" s="9"/>
      <c r="K120" s="9"/>
      <c r="L120" s="333">
        <v>34.25</v>
      </c>
      <c r="M120" s="333">
        <v>32.83</v>
      </c>
      <c r="N120" s="333">
        <v>47.13</v>
      </c>
      <c r="O120" s="333">
        <v>48.41</v>
      </c>
      <c r="P120" s="333">
        <v>50.83</v>
      </c>
      <c r="Q120" s="333">
        <v>51.02</v>
      </c>
      <c r="R120" s="333">
        <v>46.44</v>
      </c>
      <c r="S120" s="333">
        <v>46.43</v>
      </c>
      <c r="T120" s="333">
        <v>45.3</v>
      </c>
      <c r="U120" s="333">
        <v>45.27</v>
      </c>
      <c r="V120" s="333">
        <v>43.96</v>
      </c>
      <c r="W120" s="333">
        <v>43.91</v>
      </c>
      <c r="X120" s="333">
        <v>42.59</v>
      </c>
      <c r="Y120" s="333">
        <f>AE120</f>
        <v>45.62</v>
      </c>
      <c r="Z120" s="333" vm="820">
        <f>AI120</f>
        <v>45.442865496147384</v>
      </c>
      <c r="AB120" s="333">
        <v>44.01</v>
      </c>
      <c r="AC120" s="333">
        <v>46.410000000000004</v>
      </c>
      <c r="AD120" s="333">
        <v>46.44</v>
      </c>
      <c r="AE120" s="333">
        <v>45.62</v>
      </c>
      <c r="AF120" s="333">
        <v>43.67</v>
      </c>
      <c r="AG120" s="333">
        <v>46.72</v>
      </c>
      <c r="AH120" s="333">
        <v>46.699572866871492</v>
      </c>
      <c r="AI120" s="333" vm="820">
        <v>45.442865496147384</v>
      </c>
      <c r="AK120"/>
      <c r="AL120"/>
      <c r="AM120"/>
      <c r="AN120"/>
      <c r="AO120"/>
      <c r="AP120"/>
      <c r="AQ120"/>
      <c r="AR120"/>
    </row>
    <row r="121" spans="2:44" ht="15" customHeight="1" x14ac:dyDescent="0.35">
      <c r="B121" s="9" t="s">
        <v>261</v>
      </c>
      <c r="C121" s="9"/>
      <c r="D121" s="9"/>
      <c r="E121" s="9"/>
      <c r="F121" s="9"/>
      <c r="G121" s="9"/>
      <c r="H121" s="9"/>
      <c r="I121" s="9"/>
      <c r="J121" s="9"/>
      <c r="K121" s="9"/>
      <c r="L121" s="333">
        <v>109.36</v>
      </c>
      <c r="M121" s="333">
        <v>119.67</v>
      </c>
      <c r="N121" s="333">
        <v>286.39</v>
      </c>
      <c r="O121" s="333">
        <v>309.20999999999998</v>
      </c>
      <c r="P121" s="333">
        <v>346.36</v>
      </c>
      <c r="Q121" s="333">
        <v>370.37</v>
      </c>
      <c r="R121" s="333">
        <v>216.09</v>
      </c>
      <c r="S121" s="333">
        <v>288.79000000000002</v>
      </c>
      <c r="T121" s="333">
        <v>195.39</v>
      </c>
      <c r="U121" s="333">
        <v>205.32</v>
      </c>
      <c r="V121" s="333">
        <v>217.56</v>
      </c>
      <c r="W121" s="333">
        <v>245.52</v>
      </c>
      <c r="X121" s="333">
        <v>219.19</v>
      </c>
      <c r="Y121" s="333">
        <f>AE121</f>
        <v>172.5</v>
      </c>
      <c r="Z121" s="333" vm="817">
        <f>AI121</f>
        <v>189.5575183088097</v>
      </c>
      <c r="AB121" s="333">
        <v>131.99</v>
      </c>
      <c r="AC121" s="333">
        <v>147.78</v>
      </c>
      <c r="AD121" s="333">
        <v>165.71</v>
      </c>
      <c r="AE121" s="333">
        <v>172.5</v>
      </c>
      <c r="AF121" s="333">
        <v>208.44</v>
      </c>
      <c r="AG121" s="333">
        <v>202.19</v>
      </c>
      <c r="AH121" s="333">
        <v>193.38625130802117</v>
      </c>
      <c r="AI121" s="333" vm="817">
        <v>189.5575183088097</v>
      </c>
      <c r="AK121"/>
      <c r="AL121"/>
      <c r="AM121"/>
      <c r="AN121"/>
      <c r="AO121"/>
      <c r="AP121"/>
      <c r="AQ121"/>
      <c r="AR121"/>
    </row>
    <row r="122" spans="2:44" ht="15" customHeight="1" x14ac:dyDescent="0.35">
      <c r="B122" s="9" t="s">
        <v>262</v>
      </c>
      <c r="C122" s="9"/>
      <c r="D122" s="9"/>
      <c r="E122" s="9"/>
      <c r="F122" s="9"/>
      <c r="G122" s="9"/>
      <c r="H122" s="9"/>
      <c r="I122" s="9"/>
      <c r="J122" s="9"/>
      <c r="K122" s="9"/>
      <c r="L122" s="311">
        <v>0</v>
      </c>
      <c r="M122" s="311">
        <v>0</v>
      </c>
      <c r="N122" s="311">
        <v>0</v>
      </c>
      <c r="O122" s="311">
        <v>0</v>
      </c>
      <c r="P122" s="311">
        <v>0</v>
      </c>
      <c r="Q122" s="311">
        <v>0</v>
      </c>
      <c r="R122" s="311">
        <v>0</v>
      </c>
      <c r="S122" s="311">
        <v>0</v>
      </c>
      <c r="T122" s="311">
        <v>0</v>
      </c>
      <c r="U122" s="311">
        <v>0</v>
      </c>
      <c r="V122" s="426">
        <v>0</v>
      </c>
      <c r="W122" s="426">
        <v>54.63</v>
      </c>
      <c r="X122" s="333">
        <v>104.21</v>
      </c>
      <c r="Y122" s="426">
        <f>+AE122</f>
        <v>98.74</v>
      </c>
      <c r="Z122" s="426" vm="828">
        <f>+AI122</f>
        <v>92.834415858645841</v>
      </c>
      <c r="AA122" s="427"/>
      <c r="AB122" s="426">
        <v>100.63</v>
      </c>
      <c r="AC122" s="333">
        <v>102.19</v>
      </c>
      <c r="AD122" s="333">
        <v>99.39</v>
      </c>
      <c r="AE122" s="333">
        <v>98.74</v>
      </c>
      <c r="AF122" s="333">
        <v>91.16</v>
      </c>
      <c r="AG122" s="333">
        <v>97.58</v>
      </c>
      <c r="AH122" s="333" vm="664">
        <v>90.767237192329901</v>
      </c>
      <c r="AI122" s="333" vm="828">
        <v>92.834415858645841</v>
      </c>
      <c r="AK122"/>
      <c r="AL122"/>
      <c r="AM122"/>
      <c r="AN122"/>
      <c r="AO122"/>
      <c r="AP122"/>
      <c r="AQ122"/>
      <c r="AR122"/>
    </row>
    <row r="123" spans="2:44" ht="15" customHeight="1" x14ac:dyDescent="0.35">
      <c r="AK123"/>
      <c r="AL123"/>
      <c r="AM123"/>
      <c r="AN123"/>
      <c r="AO123"/>
      <c r="AP123"/>
      <c r="AQ123"/>
      <c r="AR123"/>
    </row>
    <row r="124" spans="2:44" ht="30" customHeight="1" x14ac:dyDescent="0.35">
      <c r="B124" s="179" t="s">
        <v>9</v>
      </c>
      <c r="C124" s="179"/>
      <c r="D124" s="179"/>
      <c r="E124" s="179"/>
      <c r="F124" s="179"/>
      <c r="G124" s="179"/>
      <c r="H124" s="179"/>
      <c r="I124" s="179"/>
      <c r="J124" s="179"/>
      <c r="K124" s="179"/>
      <c r="L124" s="232"/>
      <c r="M124" s="232"/>
      <c r="N124" s="232"/>
      <c r="O124" s="232"/>
      <c r="P124" s="232"/>
      <c r="Q124" s="232"/>
      <c r="R124" s="232"/>
      <c r="S124" s="232"/>
      <c r="T124" s="232"/>
      <c r="U124" s="232"/>
      <c r="V124" s="233"/>
      <c r="AK124"/>
      <c r="AL124"/>
      <c r="AM124"/>
      <c r="AN124"/>
      <c r="AO124"/>
      <c r="AP124"/>
      <c r="AQ124"/>
      <c r="AR124"/>
    </row>
    <row r="125" spans="2:44" ht="15" customHeight="1" x14ac:dyDescent="0.35">
      <c r="B125" s="167" t="s">
        <v>263</v>
      </c>
      <c r="C125" s="167"/>
      <c r="D125" s="167"/>
      <c r="E125" s="167"/>
      <c r="F125" s="167"/>
      <c r="G125" s="167"/>
      <c r="H125" s="167"/>
      <c r="I125" s="167"/>
      <c r="J125" s="167"/>
      <c r="K125" s="167"/>
      <c r="L125" s="236">
        <v>2010</v>
      </c>
      <c r="M125" s="236">
        <v>2011</v>
      </c>
      <c r="N125" s="236">
        <v>2012</v>
      </c>
      <c r="O125" s="236">
        <v>2013</v>
      </c>
      <c r="P125" s="236">
        <v>2014</v>
      </c>
      <c r="Q125" s="236">
        <v>2015</v>
      </c>
      <c r="R125" s="236">
        <v>2016</v>
      </c>
      <c r="S125" s="236">
        <v>2017</v>
      </c>
      <c r="T125" s="236">
        <v>2018</v>
      </c>
      <c r="U125" s="236">
        <v>2019</v>
      </c>
      <c r="V125" s="236">
        <v>2020</v>
      </c>
      <c r="W125" s="236">
        <v>2021</v>
      </c>
      <c r="X125" s="239">
        <v>2022</v>
      </c>
      <c r="Y125" s="237">
        <v>2023</v>
      </c>
      <c r="Z125" s="238">
        <v>2024</v>
      </c>
      <c r="AB125" s="239" t="s">
        <v>3</v>
      </c>
      <c r="AC125" s="239" t="s">
        <v>4</v>
      </c>
      <c r="AD125" s="239" t="s">
        <v>5</v>
      </c>
      <c r="AE125" s="239">
        <v>2023</v>
      </c>
      <c r="AF125" s="240" t="s">
        <v>6</v>
      </c>
      <c r="AG125" s="240" t="s">
        <v>7</v>
      </c>
      <c r="AH125" s="240" t="s">
        <v>8</v>
      </c>
      <c r="AI125" s="240">
        <v>2024</v>
      </c>
      <c r="AK125" s="239" t="s">
        <v>3</v>
      </c>
      <c r="AL125" s="239" t="s">
        <v>20</v>
      </c>
      <c r="AM125" s="239" t="s">
        <v>21</v>
      </c>
      <c r="AN125" s="239" t="s">
        <v>22</v>
      </c>
      <c r="AO125" s="240" t="s">
        <v>6</v>
      </c>
      <c r="AP125" s="240" t="s">
        <v>23</v>
      </c>
      <c r="AQ125" s="240" t="s">
        <v>24</v>
      </c>
      <c r="AR125" s="240" t="s">
        <v>25</v>
      </c>
    </row>
    <row r="126" spans="2:44" ht="15" customHeight="1" x14ac:dyDescent="0.35">
      <c r="B126" s="131" t="s">
        <v>264</v>
      </c>
      <c r="C126" s="131"/>
      <c r="D126" s="131"/>
      <c r="E126" s="131"/>
      <c r="F126" s="131"/>
      <c r="G126" s="131"/>
      <c r="H126" s="131"/>
      <c r="I126" s="131"/>
      <c r="J126" s="131"/>
      <c r="K126" s="131"/>
      <c r="L126" s="320">
        <v>364.53</v>
      </c>
      <c r="M126" s="320">
        <v>421.61</v>
      </c>
      <c r="N126" s="320">
        <v>456.75</v>
      </c>
      <c r="O126" s="320">
        <v>461.89</v>
      </c>
      <c r="P126" s="320">
        <v>507.6</v>
      </c>
      <c r="Q126" s="320">
        <v>552.98</v>
      </c>
      <c r="R126" s="320">
        <v>561.87</v>
      </c>
      <c r="S126" s="320">
        <v>675.62</v>
      </c>
      <c r="T126" s="320">
        <v>682.44</v>
      </c>
      <c r="U126" s="320">
        <v>728.66</v>
      </c>
      <c r="V126" s="320">
        <v>764.52</v>
      </c>
      <c r="W126" s="320">
        <v>691.21</v>
      </c>
      <c r="X126" s="320">
        <v>756.38</v>
      </c>
      <c r="Y126" s="320">
        <f>AE126</f>
        <v>788.6421383822692</v>
      </c>
      <c r="Z126" s="320">
        <f>AI126</f>
        <v>875.59671696850023</v>
      </c>
      <c r="AB126" s="320">
        <v>239.39005262328152</v>
      </c>
      <c r="AC126" s="320">
        <v>425.85598507606289</v>
      </c>
      <c r="AD126" s="320">
        <v>589.67694181080685</v>
      </c>
      <c r="AE126" s="320">
        <v>788.6421383822692</v>
      </c>
      <c r="AF126" s="320">
        <v>218.4958218228</v>
      </c>
      <c r="AG126" s="320">
        <v>473.53031091329945</v>
      </c>
      <c r="AH126" s="320">
        <v>669.91602013399995</v>
      </c>
      <c r="AI126" s="320">
        <v>875.59671696850023</v>
      </c>
      <c r="AK126" s="320">
        <f t="shared" ref="AK126:AK135" si="150">AB126</f>
        <v>239.39005262328152</v>
      </c>
      <c r="AL126" s="320">
        <f t="shared" ref="AL126:AL135" si="151">AC126-AB126</f>
        <v>186.46593245278137</v>
      </c>
      <c r="AM126" s="320">
        <f t="shared" ref="AM126:AM135" si="152">AD126-AC126</f>
        <v>163.82095673474396</v>
      </c>
      <c r="AN126" s="320">
        <f t="shared" ref="AN126:AN135" si="153">AE126-AD126</f>
        <v>198.96519657146234</v>
      </c>
      <c r="AO126" s="320">
        <f t="shared" ref="AO126:AO135" si="154">AF126</f>
        <v>218.4958218228</v>
      </c>
      <c r="AP126" s="320">
        <f t="shared" ref="AP126:AQ135" si="155">AG126-AF126</f>
        <v>255.03448909049945</v>
      </c>
      <c r="AQ126" s="320">
        <f t="shared" si="155"/>
        <v>196.38570922070051</v>
      </c>
      <c r="AR126" s="320">
        <f t="shared" ref="AR126:AR135" si="156">AI126-AH126</f>
        <v>205.68069683450028</v>
      </c>
    </row>
    <row r="127" spans="2:44" ht="15" customHeight="1" x14ac:dyDescent="0.35">
      <c r="B127" s="129" t="s">
        <v>265</v>
      </c>
      <c r="C127" s="129"/>
      <c r="D127" s="129"/>
      <c r="E127" s="129"/>
      <c r="F127" s="129"/>
      <c r="G127" s="129"/>
      <c r="H127" s="129"/>
      <c r="I127" s="129"/>
      <c r="J127" s="129"/>
      <c r="K127" s="129"/>
      <c r="L127" s="320">
        <v>141.86000000000001</v>
      </c>
      <c r="M127" s="320">
        <v>155.36000000000001</v>
      </c>
      <c r="N127" s="320">
        <v>163.62</v>
      </c>
      <c r="O127" s="320">
        <v>166.15</v>
      </c>
      <c r="P127" s="320">
        <v>164.2</v>
      </c>
      <c r="Q127" s="320">
        <v>219.15</v>
      </c>
      <c r="R127" s="320">
        <v>218.65</v>
      </c>
      <c r="S127" s="320">
        <v>254.75</v>
      </c>
      <c r="T127" s="320">
        <v>218.69</v>
      </c>
      <c r="U127" s="320">
        <v>203.28</v>
      </c>
      <c r="V127" s="320">
        <v>230.46</v>
      </c>
      <c r="W127" s="320">
        <v>209.59</v>
      </c>
      <c r="X127" s="320">
        <v>245.89</v>
      </c>
      <c r="Y127" s="320">
        <f>AE127</f>
        <v>249.83231633000003</v>
      </c>
      <c r="Z127" s="320">
        <f>AI127</f>
        <v>328.07801276999999</v>
      </c>
      <c r="AB127" s="320">
        <v>68.124594079999994</v>
      </c>
      <c r="AC127" s="320">
        <v>132.71864915</v>
      </c>
      <c r="AD127" s="320">
        <v>183.14215091999998</v>
      </c>
      <c r="AE127" s="320">
        <v>249.83231633000003</v>
      </c>
      <c r="AF127" s="320">
        <v>79.390238789999998</v>
      </c>
      <c r="AG127" s="320">
        <v>153.76738734</v>
      </c>
      <c r="AH127" s="320">
        <v>227.65046125999993</v>
      </c>
      <c r="AI127" s="320">
        <v>328.07801276999999</v>
      </c>
      <c r="AK127" s="320">
        <f t="shared" si="150"/>
        <v>68.124594079999994</v>
      </c>
      <c r="AL127" s="320">
        <f t="shared" si="151"/>
        <v>64.59405507000001</v>
      </c>
      <c r="AM127" s="320">
        <f t="shared" si="152"/>
        <v>50.423501769999973</v>
      </c>
      <c r="AN127" s="320">
        <f t="shared" si="153"/>
        <v>66.690165410000048</v>
      </c>
      <c r="AO127" s="320">
        <f t="shared" si="154"/>
        <v>79.390238789999998</v>
      </c>
      <c r="AP127" s="320">
        <f t="shared" si="155"/>
        <v>74.377148550000001</v>
      </c>
      <c r="AQ127" s="320">
        <f t="shared" si="155"/>
        <v>73.88307391999993</v>
      </c>
      <c r="AR127" s="320">
        <f t="shared" si="156"/>
        <v>100.42755151000006</v>
      </c>
    </row>
    <row r="128" spans="2:44" ht="15" customHeight="1" x14ac:dyDescent="0.35">
      <c r="B128" s="40" t="s">
        <v>26</v>
      </c>
      <c r="C128" s="40"/>
      <c r="D128" s="40"/>
      <c r="E128" s="40"/>
      <c r="F128" s="40"/>
      <c r="G128" s="40"/>
      <c r="H128" s="40"/>
      <c r="I128" s="40"/>
      <c r="J128" s="40"/>
      <c r="K128" s="40"/>
      <c r="L128" s="310">
        <v>506.39</v>
      </c>
      <c r="M128" s="310">
        <v>576.97</v>
      </c>
      <c r="N128" s="310">
        <v>620.37</v>
      </c>
      <c r="O128" s="310">
        <v>628.04</v>
      </c>
      <c r="P128" s="310">
        <v>671.81</v>
      </c>
      <c r="Q128" s="310">
        <v>772.13</v>
      </c>
      <c r="R128" s="310">
        <v>780.52</v>
      </c>
      <c r="S128" s="310">
        <v>930.37</v>
      </c>
      <c r="T128" s="310">
        <v>901.14</v>
      </c>
      <c r="U128" s="310">
        <v>931.94</v>
      </c>
      <c r="V128" s="310">
        <v>994.98</v>
      </c>
      <c r="W128" s="310">
        <v>900.8</v>
      </c>
      <c r="X128" s="310">
        <v>1002.27</v>
      </c>
      <c r="Y128" s="310">
        <f>AE128</f>
        <v>1038.4744547122691</v>
      </c>
      <c r="Z128" s="310">
        <f>AI128</f>
        <v>1203.6747297385002</v>
      </c>
      <c r="AB128" s="310">
        <v>307.51464670328153</v>
      </c>
      <c r="AC128" s="310">
        <v>558.57463422606293</v>
      </c>
      <c r="AD128" s="310">
        <v>772.8190927308068</v>
      </c>
      <c r="AE128" s="310">
        <v>1038.4744547122691</v>
      </c>
      <c r="AF128" s="310">
        <v>297.88606061280001</v>
      </c>
      <c r="AG128" s="310">
        <v>627.29769825329947</v>
      </c>
      <c r="AH128" s="310">
        <v>897.56648139399988</v>
      </c>
      <c r="AI128" s="310">
        <v>1203.6747297385002</v>
      </c>
      <c r="AK128" s="310">
        <f t="shared" si="150"/>
        <v>307.51464670328153</v>
      </c>
      <c r="AL128" s="310">
        <f t="shared" si="151"/>
        <v>251.0599875227814</v>
      </c>
      <c r="AM128" s="310">
        <f t="shared" si="152"/>
        <v>214.24445850474387</v>
      </c>
      <c r="AN128" s="310">
        <f t="shared" si="153"/>
        <v>265.65536198146231</v>
      </c>
      <c r="AO128" s="310">
        <f t="shared" si="154"/>
        <v>297.88606061280001</v>
      </c>
      <c r="AP128" s="310">
        <f t="shared" si="155"/>
        <v>329.41163764049946</v>
      </c>
      <c r="AQ128" s="310">
        <f t="shared" si="155"/>
        <v>270.26878314070041</v>
      </c>
      <c r="AR128" s="310">
        <f t="shared" si="156"/>
        <v>306.10824834450034</v>
      </c>
    </row>
    <row r="129" spans="2:44" ht="15" customHeight="1" x14ac:dyDescent="0.35">
      <c r="B129" s="131" t="s">
        <v>266</v>
      </c>
      <c r="C129" s="131"/>
      <c r="D129" s="131"/>
      <c r="E129" s="131"/>
      <c r="F129" s="131"/>
      <c r="G129" s="131"/>
      <c r="H129" s="131"/>
      <c r="I129" s="131"/>
      <c r="J129" s="131"/>
      <c r="K129" s="131"/>
      <c r="L129" s="320">
        <v>61.01</v>
      </c>
      <c r="M129" s="320">
        <v>24.65</v>
      </c>
      <c r="N129" s="320">
        <v>25.43</v>
      </c>
      <c r="O129" s="320">
        <v>39.880000000000003</v>
      </c>
      <c r="P129" s="320">
        <v>22.62</v>
      </c>
      <c r="Q129" s="320">
        <v>21.78</v>
      </c>
      <c r="R129" s="320">
        <v>25.71</v>
      </c>
      <c r="S129" s="320">
        <v>24.97</v>
      </c>
      <c r="T129" s="320">
        <v>175.27</v>
      </c>
      <c r="U129" s="320">
        <v>56.37</v>
      </c>
      <c r="V129" s="320">
        <v>249.64</v>
      </c>
      <c r="W129" s="320">
        <v>331.78</v>
      </c>
      <c r="X129" s="320">
        <v>92.32</v>
      </c>
      <c r="Y129" s="320">
        <f>AE129</f>
        <v>46.185914951717109</v>
      </c>
      <c r="Z129" s="320">
        <f>AI129</f>
        <v>162.38153503270024</v>
      </c>
      <c r="AB129" s="320">
        <v>12.302630811888022</v>
      </c>
      <c r="AC129" s="320">
        <v>21.468067271083157</v>
      </c>
      <c r="AD129" s="320">
        <v>39.767050432980909</v>
      </c>
      <c r="AE129" s="320">
        <v>46.185914951717109</v>
      </c>
      <c r="AF129" s="320">
        <v>87.439294644599883</v>
      </c>
      <c r="AG129" s="320">
        <v>123.5519899650001</v>
      </c>
      <c r="AH129" s="320">
        <v>137.63745727560126</v>
      </c>
      <c r="AI129" s="320">
        <v>162.38153503270024</v>
      </c>
      <c r="AK129" s="320">
        <f t="shared" si="150"/>
        <v>12.302630811888022</v>
      </c>
      <c r="AL129" s="320">
        <f t="shared" si="151"/>
        <v>9.1654364591951349</v>
      </c>
      <c r="AM129" s="320">
        <f t="shared" si="152"/>
        <v>18.298983161897752</v>
      </c>
      <c r="AN129" s="320">
        <f t="shared" si="153"/>
        <v>6.4188645187361999</v>
      </c>
      <c r="AO129" s="320">
        <f t="shared" si="154"/>
        <v>87.439294644599883</v>
      </c>
      <c r="AP129" s="320">
        <f t="shared" si="155"/>
        <v>36.112695320400221</v>
      </c>
      <c r="AQ129" s="320">
        <f t="shared" si="155"/>
        <v>14.08546731060116</v>
      </c>
      <c r="AR129" s="320">
        <f t="shared" si="156"/>
        <v>24.744077757098978</v>
      </c>
    </row>
    <row r="130" spans="2:44" ht="15" customHeight="1" x14ac:dyDescent="0.35">
      <c r="B130" s="131" t="s">
        <v>267</v>
      </c>
      <c r="C130" s="131"/>
      <c r="D130" s="131"/>
      <c r="E130" s="131"/>
      <c r="F130" s="131"/>
      <c r="G130" s="131"/>
      <c r="H130" s="131"/>
      <c r="I130" s="131"/>
      <c r="J130" s="131"/>
      <c r="K130" s="131"/>
      <c r="L130" s="320">
        <v>185.15</v>
      </c>
      <c r="M130" s="320">
        <v>225.55</v>
      </c>
      <c r="N130" s="320">
        <v>237.67</v>
      </c>
      <c r="O130" s="320">
        <v>230.31</v>
      </c>
      <c r="P130" s="320">
        <v>217.05</v>
      </c>
      <c r="Q130" s="320">
        <v>281.23</v>
      </c>
      <c r="R130" s="320">
        <v>251.11</v>
      </c>
      <c r="S130" s="320">
        <v>279.32</v>
      </c>
      <c r="T130" s="320">
        <v>327.06</v>
      </c>
      <c r="U130" s="320">
        <v>300.22000000000003</v>
      </c>
      <c r="V130" s="320">
        <v>330.67</v>
      </c>
      <c r="W130" s="320">
        <v>355.19</v>
      </c>
      <c r="X130" s="320">
        <v>443.46</v>
      </c>
      <c r="Y130" s="320">
        <f>(AE130)</f>
        <v>486.44095569490861</v>
      </c>
      <c r="Z130" s="320">
        <f>(AI130)</f>
        <v>482.16128283580082</v>
      </c>
      <c r="AA130" s="320"/>
      <c r="AB130" s="320">
        <v>139.42012998572136</v>
      </c>
      <c r="AC130" s="320">
        <v>251.75993958680215</v>
      </c>
      <c r="AD130" s="320">
        <v>349.91004195996862</v>
      </c>
      <c r="AE130" s="320">
        <v>486.44095569490861</v>
      </c>
      <c r="AF130" s="320">
        <v>150.5225344582997</v>
      </c>
      <c r="AG130" s="320">
        <v>261.85696800579984</v>
      </c>
      <c r="AH130" s="320">
        <v>369.47324515109972</v>
      </c>
      <c r="AI130" s="320">
        <v>482.16128283580082</v>
      </c>
      <c r="AK130" s="320">
        <f t="shared" si="150"/>
        <v>139.42012998572136</v>
      </c>
      <c r="AL130" s="320">
        <f t="shared" si="151"/>
        <v>112.33980960108079</v>
      </c>
      <c r="AM130" s="320">
        <f t="shared" si="152"/>
        <v>98.150102373166476</v>
      </c>
      <c r="AN130" s="320">
        <f t="shared" si="153"/>
        <v>136.53091373493999</v>
      </c>
      <c r="AO130" s="320">
        <f t="shared" si="154"/>
        <v>150.5225344582997</v>
      </c>
      <c r="AP130" s="320">
        <f t="shared" si="155"/>
        <v>111.33443354750014</v>
      </c>
      <c r="AQ130" s="320">
        <f t="shared" si="155"/>
        <v>107.61627714529988</v>
      </c>
      <c r="AR130" s="320">
        <f t="shared" si="156"/>
        <v>112.6880376847011</v>
      </c>
    </row>
    <row r="131" spans="2:44" ht="15" customHeight="1" x14ac:dyDescent="0.35">
      <c r="B131" s="132" t="s">
        <v>268</v>
      </c>
      <c r="C131" s="132"/>
      <c r="D131" s="132"/>
      <c r="E131" s="132"/>
      <c r="F131" s="132"/>
      <c r="G131" s="132"/>
      <c r="H131" s="132"/>
      <c r="I131" s="132"/>
      <c r="J131" s="132"/>
      <c r="K131" s="132"/>
      <c r="L131" s="320">
        <v>123.33</v>
      </c>
      <c r="M131" s="320">
        <v>140.94999999999999</v>
      </c>
      <c r="N131" s="320">
        <v>149.62</v>
      </c>
      <c r="O131" s="320">
        <v>143.44</v>
      </c>
      <c r="P131" s="320">
        <v>144.51</v>
      </c>
      <c r="Q131" s="320">
        <v>149.02000000000001</v>
      </c>
      <c r="R131" s="320">
        <v>154.38999999999999</v>
      </c>
      <c r="S131" s="320">
        <v>176.05</v>
      </c>
      <c r="T131" s="320">
        <v>189.3</v>
      </c>
      <c r="U131" s="320">
        <v>165.9</v>
      </c>
      <c r="V131" s="320">
        <v>186.47</v>
      </c>
      <c r="W131" s="320">
        <v>185.33</v>
      </c>
      <c r="X131" s="320">
        <v>213.13</v>
      </c>
      <c r="Y131" s="320">
        <f>(AE131)</f>
        <v>231.97628973043959</v>
      </c>
      <c r="Z131" s="320">
        <f>(AI131)</f>
        <v>261.82516524740072</v>
      </c>
      <c r="AA131" s="320"/>
      <c r="AB131" s="320">
        <v>57.197964585858713</v>
      </c>
      <c r="AC131" s="320">
        <v>113.15943060728543</v>
      </c>
      <c r="AD131" s="320">
        <v>171.42304505481124</v>
      </c>
      <c r="AE131" s="320">
        <v>231.97628973043959</v>
      </c>
      <c r="AF131" s="320">
        <v>57.540938394799781</v>
      </c>
      <c r="AG131" s="320">
        <v>127.10851227879985</v>
      </c>
      <c r="AH131" s="320">
        <v>197.55555362209972</v>
      </c>
      <c r="AI131" s="320">
        <v>261.82516524740072</v>
      </c>
      <c r="AK131" s="320">
        <f t="shared" si="150"/>
        <v>57.197964585858713</v>
      </c>
      <c r="AL131" s="320">
        <f t="shared" si="151"/>
        <v>55.961466021426716</v>
      </c>
      <c r="AM131" s="320">
        <f t="shared" si="152"/>
        <v>58.263614447525811</v>
      </c>
      <c r="AN131" s="320">
        <f t="shared" si="153"/>
        <v>60.553244675628349</v>
      </c>
      <c r="AO131" s="320">
        <f t="shared" si="154"/>
        <v>57.540938394799781</v>
      </c>
      <c r="AP131" s="320">
        <f t="shared" si="155"/>
        <v>69.567573884000069</v>
      </c>
      <c r="AQ131" s="320">
        <f t="shared" si="155"/>
        <v>70.447041343299873</v>
      </c>
      <c r="AR131" s="320">
        <f t="shared" si="156"/>
        <v>64.269611625300996</v>
      </c>
    </row>
    <row r="132" spans="2:44" ht="15" customHeight="1" x14ac:dyDescent="0.35">
      <c r="B132" s="132" t="s">
        <v>269</v>
      </c>
      <c r="C132" s="132"/>
      <c r="D132" s="132"/>
      <c r="E132" s="132"/>
      <c r="F132" s="132"/>
      <c r="G132" s="132"/>
      <c r="H132" s="132"/>
      <c r="I132" s="132"/>
      <c r="J132" s="132"/>
      <c r="K132" s="132"/>
      <c r="L132" s="320">
        <v>32.26</v>
      </c>
      <c r="M132" s="320">
        <v>36.1</v>
      </c>
      <c r="N132" s="320">
        <v>37.28</v>
      </c>
      <c r="O132" s="320">
        <v>38.21</v>
      </c>
      <c r="P132" s="320">
        <v>36.96</v>
      </c>
      <c r="Q132" s="320">
        <v>44.57</v>
      </c>
      <c r="R132" s="320">
        <v>48.56</v>
      </c>
      <c r="S132" s="320">
        <v>56.61</v>
      </c>
      <c r="T132" s="320">
        <v>68.78</v>
      </c>
      <c r="U132" s="320">
        <v>70.86</v>
      </c>
      <c r="V132" s="320">
        <v>86.97</v>
      </c>
      <c r="W132" s="320">
        <v>105.78</v>
      </c>
      <c r="X132" s="320">
        <v>131.04</v>
      </c>
      <c r="Y132" s="320">
        <f>(AE132)</f>
        <v>126.62516136396385</v>
      </c>
      <c r="Z132" s="320">
        <f>(AI132)</f>
        <v>119.3843051038</v>
      </c>
      <c r="AA132" s="320"/>
      <c r="AB132" s="320">
        <v>31.004011491314518</v>
      </c>
      <c r="AC132" s="320">
        <v>61.097432363431267</v>
      </c>
      <c r="AD132" s="320">
        <v>92.406518011379447</v>
      </c>
      <c r="AE132" s="320">
        <v>126.62516136396385</v>
      </c>
      <c r="AF132" s="320">
        <v>29.860640490499957</v>
      </c>
      <c r="AG132" s="320">
        <v>57.491288076199979</v>
      </c>
      <c r="AH132" s="320">
        <v>88.610711199700006</v>
      </c>
      <c r="AI132" s="320">
        <v>119.3843051038</v>
      </c>
      <c r="AK132" s="320">
        <f t="shared" si="150"/>
        <v>31.004011491314518</v>
      </c>
      <c r="AL132" s="320">
        <f t="shared" si="151"/>
        <v>30.093420872116749</v>
      </c>
      <c r="AM132" s="320">
        <f t="shared" si="152"/>
        <v>31.30908564794818</v>
      </c>
      <c r="AN132" s="320">
        <f t="shared" si="153"/>
        <v>34.218643352584408</v>
      </c>
      <c r="AO132" s="320">
        <f t="shared" si="154"/>
        <v>29.860640490499957</v>
      </c>
      <c r="AP132" s="320">
        <f t="shared" si="155"/>
        <v>27.630647585700022</v>
      </c>
      <c r="AQ132" s="320">
        <f t="shared" si="155"/>
        <v>31.119423123500027</v>
      </c>
      <c r="AR132" s="320">
        <f t="shared" si="156"/>
        <v>30.773593904099997</v>
      </c>
    </row>
    <row r="133" spans="2:44" ht="15" customHeight="1" x14ac:dyDescent="0.35">
      <c r="B133" s="132" t="s">
        <v>270</v>
      </c>
      <c r="C133" s="132"/>
      <c r="D133" s="132"/>
      <c r="E133" s="132"/>
      <c r="F133" s="132"/>
      <c r="G133" s="132"/>
      <c r="H133" s="132"/>
      <c r="I133" s="132"/>
      <c r="J133" s="132"/>
      <c r="K133" s="132"/>
      <c r="L133" s="320">
        <v>29.57</v>
      </c>
      <c r="M133" s="320">
        <v>48.5</v>
      </c>
      <c r="N133" s="320">
        <v>50.77</v>
      </c>
      <c r="O133" s="320">
        <v>48.66</v>
      </c>
      <c r="P133" s="320">
        <v>35.58</v>
      </c>
      <c r="Q133" s="320">
        <v>87.64</v>
      </c>
      <c r="R133" s="320">
        <v>48.16</v>
      </c>
      <c r="S133" s="320">
        <v>46.66</v>
      </c>
      <c r="T133" s="320">
        <v>68.98</v>
      </c>
      <c r="U133" s="320">
        <v>63.46</v>
      </c>
      <c r="V133" s="320">
        <v>57.23</v>
      </c>
      <c r="W133" s="320">
        <v>64.08</v>
      </c>
      <c r="X133" s="320">
        <v>99.29</v>
      </c>
      <c r="Y133" s="320">
        <f>(AE133)</f>
        <v>127.83950460050518</v>
      </c>
      <c r="Z133" s="320">
        <f>(AI133)</f>
        <v>100.95181248460013</v>
      </c>
      <c r="AA133" s="320"/>
      <c r="AB133" s="320">
        <v>51.218153908548118</v>
      </c>
      <c r="AC133" s="320">
        <v>77.503076616085451</v>
      </c>
      <c r="AD133" s="320">
        <v>86.080478893777908</v>
      </c>
      <c r="AE133" s="320">
        <v>127.83950460050518</v>
      </c>
      <c r="AF133" s="320">
        <v>63.120955572999968</v>
      </c>
      <c r="AG133" s="320">
        <v>77.2571676508</v>
      </c>
      <c r="AH133" s="320">
        <v>83.306980329300018</v>
      </c>
      <c r="AI133" s="320">
        <v>100.95181248460013</v>
      </c>
      <c r="AK133" s="320">
        <f t="shared" si="150"/>
        <v>51.218153908548118</v>
      </c>
      <c r="AL133" s="320">
        <f t="shared" si="151"/>
        <v>26.284922707537334</v>
      </c>
      <c r="AM133" s="320">
        <f t="shared" si="152"/>
        <v>8.5774022776924568</v>
      </c>
      <c r="AN133" s="320">
        <f t="shared" si="153"/>
        <v>41.759025706727272</v>
      </c>
      <c r="AO133" s="320">
        <f t="shared" si="154"/>
        <v>63.120955572999968</v>
      </c>
      <c r="AP133" s="320">
        <f t="shared" si="155"/>
        <v>14.136212077800032</v>
      </c>
      <c r="AQ133" s="320">
        <f t="shared" si="155"/>
        <v>6.0498126785000181</v>
      </c>
      <c r="AR133" s="320">
        <f t="shared" si="156"/>
        <v>17.644832155300108</v>
      </c>
    </row>
    <row r="134" spans="2:44" ht="15" customHeight="1" x14ac:dyDescent="0.35">
      <c r="B134" s="131" t="s">
        <v>271</v>
      </c>
      <c r="C134" s="131"/>
      <c r="D134" s="131"/>
      <c r="E134" s="131"/>
      <c r="F134" s="131"/>
      <c r="G134" s="131"/>
      <c r="H134" s="131"/>
      <c r="I134" s="131"/>
      <c r="J134" s="131"/>
      <c r="K134" s="131"/>
      <c r="L134" s="320">
        <v>0</v>
      </c>
      <c r="M134" s="320">
        <v>0</v>
      </c>
      <c r="N134" s="320">
        <v>0</v>
      </c>
      <c r="O134" s="320">
        <v>0</v>
      </c>
      <c r="P134" s="320">
        <v>0</v>
      </c>
      <c r="Q134" s="320">
        <v>0</v>
      </c>
      <c r="R134" s="320">
        <v>0</v>
      </c>
      <c r="S134" s="320">
        <v>0</v>
      </c>
      <c r="T134" s="320">
        <v>0</v>
      </c>
      <c r="U134" s="320">
        <v>0</v>
      </c>
      <c r="V134" s="320">
        <v>-0.21</v>
      </c>
      <c r="W134" s="320">
        <v>17.920000000000002</v>
      </c>
      <c r="X134" s="320">
        <v>37.18</v>
      </c>
      <c r="Y134" s="320">
        <f>AE134</f>
        <v>32.920137364999995</v>
      </c>
      <c r="Z134" s="320">
        <f>AI134</f>
        <v>45.489758802200036</v>
      </c>
      <c r="AB134" s="320">
        <v>5.7501443849999996</v>
      </c>
      <c r="AC134" s="320">
        <v>17.344773649999997</v>
      </c>
      <c r="AD134" s="320">
        <v>20.436850524999997</v>
      </c>
      <c r="AE134" s="320">
        <v>32.920137364999995</v>
      </c>
      <c r="AF134" s="320">
        <v>6.8949649659000034</v>
      </c>
      <c r="AG134" s="320">
        <v>21.481535288099995</v>
      </c>
      <c r="AH134" s="320">
        <v>30.498608823600023</v>
      </c>
      <c r="AI134" s="320">
        <v>45.489758802200036</v>
      </c>
      <c r="AK134" s="320">
        <f t="shared" si="150"/>
        <v>5.7501443849999996</v>
      </c>
      <c r="AL134" s="320">
        <f t="shared" si="151"/>
        <v>11.594629264999998</v>
      </c>
      <c r="AM134" s="320">
        <f t="shared" si="152"/>
        <v>3.0920768750000001</v>
      </c>
      <c r="AN134" s="320">
        <f t="shared" si="153"/>
        <v>12.483286839999998</v>
      </c>
      <c r="AO134" s="320">
        <f t="shared" si="154"/>
        <v>6.8949649659000034</v>
      </c>
      <c r="AP134" s="320">
        <f t="shared" si="155"/>
        <v>14.586570322199991</v>
      </c>
      <c r="AQ134" s="320">
        <f t="shared" si="155"/>
        <v>9.0170735355000282</v>
      </c>
      <c r="AR134" s="320">
        <f t="shared" si="156"/>
        <v>14.991149978600014</v>
      </c>
    </row>
    <row r="135" spans="2:44" ht="15" customHeight="1" x14ac:dyDescent="0.35">
      <c r="B135" s="40" t="s">
        <v>191</v>
      </c>
      <c r="C135" s="40"/>
      <c r="D135" s="40"/>
      <c r="E135" s="40"/>
      <c r="F135" s="40"/>
      <c r="G135" s="40"/>
      <c r="H135" s="40"/>
      <c r="I135" s="40"/>
      <c r="J135" s="40"/>
      <c r="K135" s="40"/>
      <c r="L135" s="310">
        <v>382.25</v>
      </c>
      <c r="M135" s="310">
        <v>376.07</v>
      </c>
      <c r="N135" s="310">
        <v>408.13</v>
      </c>
      <c r="O135" s="310">
        <v>437.6</v>
      </c>
      <c r="P135" s="310">
        <v>477.38</v>
      </c>
      <c r="Q135" s="310">
        <v>512.66999999999996</v>
      </c>
      <c r="R135" s="310">
        <v>555.11</v>
      </c>
      <c r="S135" s="310">
        <v>676.02</v>
      </c>
      <c r="T135" s="310">
        <v>749.34</v>
      </c>
      <c r="U135" s="310">
        <v>688.09</v>
      </c>
      <c r="V135" s="310">
        <v>913.73</v>
      </c>
      <c r="W135" s="310">
        <v>895.31</v>
      </c>
      <c r="X135" s="310">
        <v>688.32</v>
      </c>
      <c r="Y135" s="310">
        <f>AE135</f>
        <v>631.13955133407762</v>
      </c>
      <c r="Z135" s="310">
        <f>AI135</f>
        <v>929.3847407375988</v>
      </c>
      <c r="AB135" s="310">
        <v>186.14729191444818</v>
      </c>
      <c r="AC135" s="310">
        <v>345.62753556034392</v>
      </c>
      <c r="AD135" s="310">
        <v>483.11295172881916</v>
      </c>
      <c r="AE135" s="310">
        <v>631.13955133407762</v>
      </c>
      <c r="AF135" s="310">
        <v>241.69778576500011</v>
      </c>
      <c r="AG135" s="310">
        <v>510.47425550059984</v>
      </c>
      <c r="AH135" s="310">
        <v>696.22930234210219</v>
      </c>
      <c r="AI135" s="310">
        <v>929.3847407375988</v>
      </c>
      <c r="AK135" s="310">
        <f t="shared" si="150"/>
        <v>186.14729191444818</v>
      </c>
      <c r="AL135" s="310">
        <f t="shared" si="151"/>
        <v>159.48024364589574</v>
      </c>
      <c r="AM135" s="310">
        <f t="shared" si="152"/>
        <v>137.48541616847524</v>
      </c>
      <c r="AN135" s="310">
        <f t="shared" si="153"/>
        <v>148.02659960525847</v>
      </c>
      <c r="AO135" s="310">
        <f t="shared" si="154"/>
        <v>241.69778576500011</v>
      </c>
      <c r="AP135" s="310">
        <f t="shared" si="155"/>
        <v>268.77646973559973</v>
      </c>
      <c r="AQ135" s="310">
        <f t="shared" si="155"/>
        <v>185.75504684150235</v>
      </c>
      <c r="AR135" s="310">
        <f t="shared" si="156"/>
        <v>233.15543839549662</v>
      </c>
    </row>
    <row r="136" spans="2:44" ht="15" customHeight="1" x14ac:dyDescent="0.35">
      <c r="B136" s="133" t="s">
        <v>272</v>
      </c>
      <c r="C136" s="133"/>
      <c r="D136" s="133"/>
      <c r="E136" s="133"/>
      <c r="F136" s="133"/>
      <c r="G136" s="133"/>
      <c r="H136" s="133"/>
      <c r="I136" s="133"/>
      <c r="J136" s="133"/>
      <c r="K136" s="133"/>
      <c r="L136" s="334">
        <v>0.75</v>
      </c>
      <c r="M136" s="334">
        <v>0.65</v>
      </c>
      <c r="N136" s="334">
        <v>0.66</v>
      </c>
      <c r="O136" s="334">
        <v>0.7</v>
      </c>
      <c r="P136" s="334">
        <v>0.71</v>
      </c>
      <c r="Q136" s="334">
        <v>0.66</v>
      </c>
      <c r="R136" s="334">
        <v>0.71</v>
      </c>
      <c r="S136" s="334">
        <v>0.73</v>
      </c>
      <c r="T136" s="334">
        <v>0.83</v>
      </c>
      <c r="U136" s="334">
        <v>0.74</v>
      </c>
      <c r="V136" s="334">
        <v>0.92</v>
      </c>
      <c r="W136" s="334">
        <v>0.99</v>
      </c>
      <c r="X136" s="334">
        <v>0.69</v>
      </c>
      <c r="Y136" s="334">
        <f>AE136</f>
        <v>0.60775645319936922</v>
      </c>
      <c r="Z136" s="334">
        <f>AI136</f>
        <v>0.77212283167189921</v>
      </c>
      <c r="AB136" s="334">
        <v>0.60532821415189453</v>
      </c>
      <c r="AC136" s="334">
        <v>0.61876697290278959</v>
      </c>
      <c r="AD136" s="334">
        <v>0.62513071464333003</v>
      </c>
      <c r="AE136" s="334">
        <v>0.60775645319936922</v>
      </c>
      <c r="AF136" s="334">
        <v>0.81137662255087906</v>
      </c>
      <c r="AG136" s="334">
        <v>0.81376714265333239</v>
      </c>
      <c r="AH136" s="334">
        <v>0.7756854971464584</v>
      </c>
      <c r="AI136" s="334">
        <v>0.77212283167189921</v>
      </c>
      <c r="AK136" s="334"/>
      <c r="AL136" s="334"/>
      <c r="AM136" s="334"/>
      <c r="AN136" s="334"/>
      <c r="AO136" s="334"/>
      <c r="AP136" s="334"/>
      <c r="AQ136" s="334"/>
      <c r="AR136" s="334"/>
    </row>
    <row r="137" spans="2:44" ht="15" customHeight="1" x14ac:dyDescent="0.35">
      <c r="B137" s="130" t="s">
        <v>273</v>
      </c>
      <c r="C137" s="130"/>
      <c r="D137" s="130"/>
      <c r="E137" s="130"/>
      <c r="F137" s="130"/>
      <c r="G137" s="130"/>
      <c r="H137" s="130"/>
      <c r="I137" s="130"/>
      <c r="J137" s="130"/>
      <c r="K137" s="130"/>
      <c r="L137" s="320">
        <v>0</v>
      </c>
      <c r="M137" s="320">
        <v>0</v>
      </c>
      <c r="N137" s="320">
        <v>0</v>
      </c>
      <c r="O137" s="320">
        <v>1.55</v>
      </c>
      <c r="P137" s="320">
        <v>0</v>
      </c>
      <c r="Q137" s="320">
        <v>-0.21</v>
      </c>
      <c r="R137" s="320">
        <v>-0.1</v>
      </c>
      <c r="S137" s="320">
        <v>-0.41</v>
      </c>
      <c r="T137" s="320">
        <v>-0.34</v>
      </c>
      <c r="U137" s="320">
        <v>0</v>
      </c>
      <c r="V137" s="320">
        <v>0</v>
      </c>
      <c r="W137" s="320">
        <v>0.92</v>
      </c>
      <c r="X137" s="320">
        <v>-0.08</v>
      </c>
      <c r="Y137" s="320">
        <f>(AE137)</f>
        <v>-0.34</v>
      </c>
      <c r="Z137" s="320">
        <f>(AI137)</f>
        <v>0</v>
      </c>
      <c r="AB137" s="320">
        <v>0</v>
      </c>
      <c r="AC137" s="320">
        <v>0</v>
      </c>
      <c r="AD137" s="320">
        <v>0</v>
      </c>
      <c r="AE137" s="320">
        <v>-0.34</v>
      </c>
      <c r="AF137" s="320">
        <v>0</v>
      </c>
      <c r="AG137" s="320">
        <v>0</v>
      </c>
      <c r="AH137" s="320">
        <v>0</v>
      </c>
      <c r="AI137" s="320">
        <v>0</v>
      </c>
      <c r="AK137" s="320">
        <f>AB137</f>
        <v>0</v>
      </c>
      <c r="AL137" s="320">
        <f t="shared" ref="AL137:AR140" si="157">AC137-AB137</f>
        <v>0</v>
      </c>
      <c r="AM137" s="320">
        <f t="shared" si="157"/>
        <v>0</v>
      </c>
      <c r="AN137" s="320">
        <f t="shared" si="157"/>
        <v>-0.34</v>
      </c>
      <c r="AO137" s="320">
        <f t="shared" ref="AO137:AO140" si="158">AF137</f>
        <v>0</v>
      </c>
      <c r="AP137" s="320">
        <f t="shared" si="157"/>
        <v>0</v>
      </c>
      <c r="AQ137" s="320">
        <f t="shared" si="157"/>
        <v>0</v>
      </c>
      <c r="AR137" s="320">
        <f t="shared" si="157"/>
        <v>0</v>
      </c>
    </row>
    <row r="138" spans="2:44" ht="15" customHeight="1" x14ac:dyDescent="0.35">
      <c r="B138" s="130" t="s">
        <v>274</v>
      </c>
      <c r="C138" s="130"/>
      <c r="D138" s="130"/>
      <c r="E138" s="130"/>
      <c r="F138" s="130"/>
      <c r="G138" s="130"/>
      <c r="H138" s="130"/>
      <c r="I138" s="130"/>
      <c r="J138" s="130"/>
      <c r="K138" s="130"/>
      <c r="L138" s="320">
        <v>294.66000000000003</v>
      </c>
      <c r="M138" s="320">
        <v>291.83</v>
      </c>
      <c r="N138" s="320">
        <v>299.94</v>
      </c>
      <c r="O138" s="320">
        <v>287.94</v>
      </c>
      <c r="P138" s="320">
        <v>292.08</v>
      </c>
      <c r="Q138" s="320">
        <v>319.56</v>
      </c>
      <c r="R138" s="320">
        <v>343.13</v>
      </c>
      <c r="S138" s="320">
        <v>310.61</v>
      </c>
      <c r="T138" s="320">
        <v>340.96</v>
      </c>
      <c r="U138" s="320">
        <v>373.02</v>
      </c>
      <c r="V138" s="320">
        <v>428.2</v>
      </c>
      <c r="W138" s="320">
        <v>414.58</v>
      </c>
      <c r="X138" s="320">
        <v>438.91</v>
      </c>
      <c r="Y138" s="320">
        <f>(AE138)</f>
        <v>478.19665850377913</v>
      </c>
      <c r="Z138" s="320">
        <f>(AI138)</f>
        <v>528.6425186422</v>
      </c>
      <c r="AB138" s="320">
        <v>110.10513432116841</v>
      </c>
      <c r="AC138" s="320">
        <v>221.75292914992275</v>
      </c>
      <c r="AD138" s="320">
        <v>333.76867530427904</v>
      </c>
      <c r="AE138" s="320">
        <v>478.19665850377913</v>
      </c>
      <c r="AF138" s="320">
        <v>118.95608326770001</v>
      </c>
      <c r="AG138" s="320">
        <v>237.10651726580008</v>
      </c>
      <c r="AH138" s="320">
        <v>364.12264251369993</v>
      </c>
      <c r="AI138" s="320">
        <v>528.6425186422</v>
      </c>
      <c r="AK138" s="320">
        <f>AB138</f>
        <v>110.10513432116841</v>
      </c>
      <c r="AL138" s="320">
        <f t="shared" si="157"/>
        <v>111.64779482875434</v>
      </c>
      <c r="AM138" s="320">
        <f t="shared" si="157"/>
        <v>112.01574615435629</v>
      </c>
      <c r="AN138" s="320">
        <f t="shared" si="157"/>
        <v>144.42798319950009</v>
      </c>
      <c r="AO138" s="320">
        <f t="shared" si="158"/>
        <v>118.95608326770001</v>
      </c>
      <c r="AP138" s="320">
        <f t="shared" si="157"/>
        <v>118.15043399810007</v>
      </c>
      <c r="AQ138" s="320">
        <f t="shared" si="157"/>
        <v>127.01612524789985</v>
      </c>
      <c r="AR138" s="320">
        <f>AI138-AH138</f>
        <v>164.51987612850007</v>
      </c>
    </row>
    <row r="139" spans="2:44" ht="15" customHeight="1" x14ac:dyDescent="0.35">
      <c r="B139" s="130" t="s">
        <v>275</v>
      </c>
      <c r="C139" s="130"/>
      <c r="D139" s="130"/>
      <c r="E139" s="130"/>
      <c r="F139" s="130"/>
      <c r="G139" s="130"/>
      <c r="H139" s="130"/>
      <c r="I139" s="130"/>
      <c r="J139" s="130"/>
      <c r="K139" s="130"/>
      <c r="L139" s="320">
        <v>13.08</v>
      </c>
      <c r="M139" s="320">
        <v>19.059999999999999</v>
      </c>
      <c r="N139" s="320">
        <v>18.13</v>
      </c>
      <c r="O139" s="320">
        <v>23.08</v>
      </c>
      <c r="P139" s="320">
        <v>23.09</v>
      </c>
      <c r="Q139" s="320">
        <v>23.11</v>
      </c>
      <c r="R139" s="320">
        <v>23.11</v>
      </c>
      <c r="S139" s="320">
        <v>18.23</v>
      </c>
      <c r="T139" s="320">
        <v>18.23</v>
      </c>
      <c r="U139" s="320">
        <v>18.23</v>
      </c>
      <c r="V139" s="320">
        <v>18.23</v>
      </c>
      <c r="W139" s="320">
        <v>18.23</v>
      </c>
      <c r="X139" s="320">
        <v>18.36</v>
      </c>
      <c r="Y139" s="320">
        <f>AE139</f>
        <v>0</v>
      </c>
      <c r="Z139" s="320">
        <f>AI139</f>
        <v>23.596096489999997</v>
      </c>
      <c r="AB139" s="320">
        <v>4.6058062724997901</v>
      </c>
      <c r="AC139" s="320">
        <v>9.2226896722619838</v>
      </c>
      <c r="AD139" s="320">
        <v>13.84886931735987</v>
      </c>
      <c r="AE139" s="320">
        <v>0</v>
      </c>
      <c r="AF139" s="320">
        <v>4.6395285599999996</v>
      </c>
      <c r="AG139" s="320">
        <v>9.2984726300000009</v>
      </c>
      <c r="AH139" s="320">
        <v>13.961361119999999</v>
      </c>
      <c r="AI139" s="320">
        <v>23.596096489999997</v>
      </c>
      <c r="AK139" s="320">
        <f>AB139</f>
        <v>4.6058062724997901</v>
      </c>
      <c r="AL139" s="320">
        <f t="shared" si="157"/>
        <v>4.6168833997621936</v>
      </c>
      <c r="AM139" s="320">
        <f t="shared" si="157"/>
        <v>4.6261796450978867</v>
      </c>
      <c r="AN139" s="320">
        <f t="shared" si="157"/>
        <v>-13.84886931735987</v>
      </c>
      <c r="AO139" s="320">
        <f t="shared" si="158"/>
        <v>4.6395285599999996</v>
      </c>
      <c r="AP139" s="320">
        <f t="shared" si="157"/>
        <v>4.6589440700000013</v>
      </c>
      <c r="AQ139" s="320">
        <f t="shared" si="157"/>
        <v>4.6628884899999985</v>
      </c>
      <c r="AR139" s="320">
        <f>AI139-AH139</f>
        <v>9.6347353699999978</v>
      </c>
    </row>
    <row r="140" spans="2:44" ht="15" customHeight="1" x14ac:dyDescent="0.35">
      <c r="B140" s="6" t="s">
        <v>193</v>
      </c>
      <c r="C140" s="6"/>
      <c r="D140" s="6"/>
      <c r="E140" s="6"/>
      <c r="F140" s="6"/>
      <c r="G140" s="6"/>
      <c r="H140" s="6"/>
      <c r="I140" s="6"/>
      <c r="J140" s="6"/>
      <c r="K140" s="6"/>
      <c r="L140" s="310">
        <v>100.67</v>
      </c>
      <c r="M140" s="310">
        <v>103.3</v>
      </c>
      <c r="N140" s="310">
        <v>126.32</v>
      </c>
      <c r="O140" s="310">
        <v>171.19</v>
      </c>
      <c r="P140" s="310">
        <v>208.4</v>
      </c>
      <c r="Q140" s="310">
        <v>216.44</v>
      </c>
      <c r="R140" s="310">
        <v>235.2</v>
      </c>
      <c r="S140" s="310">
        <v>384.06</v>
      </c>
      <c r="T140" s="310">
        <v>426.95</v>
      </c>
      <c r="U140" s="310">
        <v>333.3</v>
      </c>
      <c r="V140" s="310">
        <v>503.76</v>
      </c>
      <c r="W140" s="310">
        <v>498.04</v>
      </c>
      <c r="X140" s="310">
        <v>267.87</v>
      </c>
      <c r="Y140" s="310">
        <f>AE140</f>
        <v>153.28289283029849</v>
      </c>
      <c r="Z140" s="310">
        <f>AI140</f>
        <v>424.33831858539986</v>
      </c>
      <c r="AB140" s="310">
        <v>80.648089431851574</v>
      </c>
      <c r="AC140" s="310">
        <v>133.09756816156738</v>
      </c>
      <c r="AD140" s="310">
        <v>163.19380799017091</v>
      </c>
      <c r="AE140" s="310">
        <v>153.28289283029849</v>
      </c>
      <c r="AF140" s="310">
        <v>127.38123105730021</v>
      </c>
      <c r="AG140" s="310">
        <v>282.66621086479961</v>
      </c>
      <c r="AH140" s="310">
        <v>346.06802094840191</v>
      </c>
      <c r="AI140" s="310">
        <v>424.33831858539986</v>
      </c>
      <c r="AK140" s="310">
        <f>AB140</f>
        <v>80.648089431851574</v>
      </c>
      <c r="AL140" s="310">
        <f t="shared" si="157"/>
        <v>52.449478729715807</v>
      </c>
      <c r="AM140" s="310">
        <f t="shared" si="157"/>
        <v>30.09623982860353</v>
      </c>
      <c r="AN140" s="310">
        <f t="shared" si="157"/>
        <v>-9.9109151598724168</v>
      </c>
      <c r="AO140" s="310">
        <f t="shared" si="158"/>
        <v>127.38123105730021</v>
      </c>
      <c r="AP140" s="310">
        <f t="shared" si="157"/>
        <v>155.28497980749938</v>
      </c>
      <c r="AQ140" s="310">
        <f t="shared" si="157"/>
        <v>63.4018100836023</v>
      </c>
      <c r="AR140" s="310">
        <f>AI140-AH140</f>
        <v>78.270297636997952</v>
      </c>
    </row>
    <row r="141" spans="2:44" ht="15" customHeight="1" x14ac:dyDescent="0.35">
      <c r="B141" s="130"/>
      <c r="C141" s="130"/>
      <c r="D141" s="130"/>
      <c r="E141" s="130"/>
      <c r="F141" s="130"/>
      <c r="G141" s="130"/>
      <c r="H141" s="130"/>
      <c r="I141" s="130"/>
      <c r="J141" s="130"/>
      <c r="K141" s="130"/>
      <c r="L141" s="258"/>
      <c r="M141" s="258"/>
      <c r="N141" s="258"/>
      <c r="O141" s="258"/>
      <c r="P141" s="258"/>
      <c r="Q141" s="323"/>
      <c r="R141" s="323"/>
      <c r="S141" s="323"/>
      <c r="T141" s="323"/>
      <c r="U141" s="323"/>
    </row>
    <row r="142" spans="2:44" ht="15" customHeight="1" x14ac:dyDescent="0.35">
      <c r="B142" s="167" t="s">
        <v>230</v>
      </c>
      <c r="C142" s="167"/>
      <c r="D142" s="167"/>
      <c r="E142" s="167"/>
      <c r="F142" s="167"/>
      <c r="G142" s="167"/>
      <c r="H142" s="167"/>
      <c r="I142" s="167"/>
      <c r="J142" s="167"/>
      <c r="K142" s="167"/>
      <c r="L142" s="236">
        <v>2010</v>
      </c>
      <c r="M142" s="236">
        <v>2011</v>
      </c>
      <c r="N142" s="236">
        <v>2012</v>
      </c>
      <c r="O142" s="236">
        <v>2013</v>
      </c>
      <c r="P142" s="236">
        <v>2014</v>
      </c>
      <c r="Q142" s="236">
        <v>2015</v>
      </c>
      <c r="R142" s="236">
        <v>2016</v>
      </c>
      <c r="S142" s="236">
        <v>2017</v>
      </c>
      <c r="T142" s="236">
        <v>2018</v>
      </c>
      <c r="U142" s="236">
        <v>2019</v>
      </c>
      <c r="V142" s="236">
        <v>2020</v>
      </c>
      <c r="W142" s="236">
        <v>2021</v>
      </c>
      <c r="X142" s="239">
        <v>2022</v>
      </c>
      <c r="Y142" s="237">
        <v>2023</v>
      </c>
      <c r="Z142" s="238">
        <v>2024</v>
      </c>
      <c r="AB142" s="239" t="s">
        <v>3</v>
      </c>
      <c r="AC142" s="239" t="s">
        <v>4</v>
      </c>
      <c r="AD142" s="239" t="s">
        <v>5</v>
      </c>
      <c r="AE142" s="239">
        <v>2023</v>
      </c>
      <c r="AF142" s="240" t="s">
        <v>6</v>
      </c>
      <c r="AG142" s="240" t="s">
        <v>7</v>
      </c>
      <c r="AH142" s="240" t="s">
        <v>8</v>
      </c>
      <c r="AI142" s="240">
        <v>2024</v>
      </c>
      <c r="AK142" s="239" t="s">
        <v>3</v>
      </c>
      <c r="AL142" s="239" t="s">
        <v>20</v>
      </c>
      <c r="AM142" s="239" t="s">
        <v>21</v>
      </c>
      <c r="AN142" s="239" t="s">
        <v>22</v>
      </c>
      <c r="AO142" s="240" t="s">
        <v>6</v>
      </c>
      <c r="AP142" s="240" t="s">
        <v>23</v>
      </c>
      <c r="AQ142" s="240" t="s">
        <v>24</v>
      </c>
      <c r="AR142" s="240" t="s">
        <v>25</v>
      </c>
    </row>
    <row r="143" spans="2:44" ht="15" customHeight="1" x14ac:dyDescent="0.35">
      <c r="B143" s="131" t="s">
        <v>264</v>
      </c>
      <c r="C143" s="131"/>
      <c r="D143" s="131"/>
      <c r="E143" s="131"/>
      <c r="F143" s="131"/>
      <c r="G143" s="131"/>
      <c r="H143" s="131"/>
      <c r="I143" s="131"/>
      <c r="J143" s="131"/>
      <c r="K143" s="131"/>
      <c r="L143" s="320">
        <v>276.49</v>
      </c>
      <c r="M143" s="320">
        <v>306.35000000000002</v>
      </c>
      <c r="N143" s="320">
        <v>355.5</v>
      </c>
      <c r="O143" s="320">
        <v>347.79</v>
      </c>
      <c r="P143" s="320">
        <v>382.03</v>
      </c>
      <c r="Q143" s="320">
        <v>498.22</v>
      </c>
      <c r="R143" s="320">
        <v>507.64</v>
      </c>
      <c r="S143" s="320">
        <v>598.22</v>
      </c>
      <c r="T143" s="320">
        <v>577.84</v>
      </c>
      <c r="U143" s="320">
        <v>650.83000000000004</v>
      </c>
      <c r="V143" s="320">
        <v>669.39</v>
      </c>
      <c r="W143" s="320">
        <v>584.41999999999996</v>
      </c>
      <c r="X143" s="320">
        <v>718.3</v>
      </c>
      <c r="Y143" s="320">
        <f>AE143</f>
        <v>729.37016586400159</v>
      </c>
      <c r="Z143" s="320">
        <f>AI143</f>
        <v>808.96081244609957</v>
      </c>
      <c r="AB143" s="320">
        <v>223.10259674900038</v>
      </c>
      <c r="AC143" s="320">
        <v>394.07200699780003</v>
      </c>
      <c r="AD143" s="320">
        <v>544.33927107809973</v>
      </c>
      <c r="AE143" s="320">
        <v>729.37016586400159</v>
      </c>
      <c r="AF143" s="320">
        <v>201.23289001309999</v>
      </c>
      <c r="AG143" s="320">
        <v>437.94723840019992</v>
      </c>
      <c r="AH143" s="320">
        <v>616.23</v>
      </c>
      <c r="AI143" s="320">
        <v>808.96081244609957</v>
      </c>
      <c r="AK143" s="320">
        <f t="shared" ref="AK143:AK152" si="159">AB143</f>
        <v>223.10259674900038</v>
      </c>
      <c r="AL143" s="320">
        <f t="shared" ref="AL143:AL157" si="160">AC143-AB143</f>
        <v>170.96941024879965</v>
      </c>
      <c r="AM143" s="320">
        <f t="shared" ref="AM143:AM157" si="161">AD143-AC143</f>
        <v>150.2672640802997</v>
      </c>
      <c r="AN143" s="320">
        <f t="shared" ref="AN143:AN157" si="162">AE143-AD143</f>
        <v>185.03089478590186</v>
      </c>
      <c r="AO143" s="320">
        <f t="shared" ref="AO143:AO152" si="163">AF143</f>
        <v>201.23289001309999</v>
      </c>
      <c r="AP143" s="320">
        <f t="shared" ref="AP143:AQ157" si="164">AG143-AF143</f>
        <v>236.71434838709993</v>
      </c>
      <c r="AQ143" s="320">
        <f t="shared" si="164"/>
        <v>178.2827615998001</v>
      </c>
      <c r="AR143" s="320">
        <f t="shared" ref="AR143:AR157" si="165">AI143-AH143</f>
        <v>192.73081244609955</v>
      </c>
    </row>
    <row r="144" spans="2:44" ht="15" customHeight="1" x14ac:dyDescent="0.35">
      <c r="B144" s="129" t="s">
        <v>265</v>
      </c>
      <c r="C144" s="129"/>
      <c r="D144" s="129"/>
      <c r="E144" s="129"/>
      <c r="F144" s="129"/>
      <c r="G144" s="129"/>
      <c r="H144" s="129"/>
      <c r="I144" s="129"/>
      <c r="J144" s="129"/>
      <c r="K144" s="129"/>
      <c r="L144" s="320">
        <v>107.01</v>
      </c>
      <c r="M144" s="320">
        <v>111.61</v>
      </c>
      <c r="N144" s="320">
        <v>127.35</v>
      </c>
      <c r="O144" s="320">
        <v>125.1</v>
      </c>
      <c r="P144" s="320">
        <v>123.58</v>
      </c>
      <c r="Q144" s="320">
        <v>197.44</v>
      </c>
      <c r="R144" s="320">
        <v>197.54</v>
      </c>
      <c r="S144" s="320">
        <v>225.57</v>
      </c>
      <c r="T144" s="320">
        <v>185.17</v>
      </c>
      <c r="U144" s="320">
        <v>181.57</v>
      </c>
      <c r="V144" s="320">
        <v>201.78</v>
      </c>
      <c r="W144" s="320">
        <v>177.2</v>
      </c>
      <c r="X144" s="320">
        <v>233.5</v>
      </c>
      <c r="Y144" s="320">
        <f>AE144</f>
        <v>231.05473169010003</v>
      </c>
      <c r="Z144" s="320">
        <f>AI144</f>
        <v>303.1079775888</v>
      </c>
      <c r="AB144" s="320">
        <v>63.489480952800029</v>
      </c>
      <c r="AC144" s="320">
        <v>122.81292656780002</v>
      </c>
      <c r="AD144" s="320">
        <v>169.06074324169998</v>
      </c>
      <c r="AE144" s="320">
        <v>231.05473169010003</v>
      </c>
      <c r="AF144" s="320">
        <v>73.117691371900023</v>
      </c>
      <c r="AG144" s="320">
        <v>142.21234958939996</v>
      </c>
      <c r="AH144" s="320">
        <v>209.41</v>
      </c>
      <c r="AI144" s="320">
        <v>303.1079775888</v>
      </c>
      <c r="AK144" s="320">
        <f t="shared" si="159"/>
        <v>63.489480952800029</v>
      </c>
      <c r="AL144" s="320">
        <f t="shared" si="160"/>
        <v>59.32344561499999</v>
      </c>
      <c r="AM144" s="320">
        <f t="shared" si="161"/>
        <v>46.247816673899962</v>
      </c>
      <c r="AN144" s="320">
        <f t="shared" si="162"/>
        <v>61.993988448400046</v>
      </c>
      <c r="AO144" s="320">
        <f t="shared" si="163"/>
        <v>73.117691371900023</v>
      </c>
      <c r="AP144" s="320">
        <f t="shared" si="164"/>
        <v>69.094658217499941</v>
      </c>
      <c r="AQ144" s="320">
        <f t="shared" si="164"/>
        <v>67.197650410600033</v>
      </c>
      <c r="AR144" s="320">
        <f t="shared" si="165"/>
        <v>93.697977588800001</v>
      </c>
    </row>
    <row r="145" spans="2:44" ht="15" customHeight="1" x14ac:dyDescent="0.35">
      <c r="B145" s="40" t="s">
        <v>26</v>
      </c>
      <c r="C145" s="40"/>
      <c r="D145" s="40"/>
      <c r="E145" s="40"/>
      <c r="F145" s="40"/>
      <c r="G145" s="40"/>
      <c r="H145" s="40"/>
      <c r="I145" s="40"/>
      <c r="J145" s="40"/>
      <c r="K145" s="40"/>
      <c r="L145" s="310">
        <v>381.97</v>
      </c>
      <c r="M145" s="310">
        <v>414.5</v>
      </c>
      <c r="N145" s="310">
        <v>482.85</v>
      </c>
      <c r="O145" s="310">
        <v>472.89</v>
      </c>
      <c r="P145" s="310">
        <v>505.61</v>
      </c>
      <c r="Q145" s="310">
        <v>695.66</v>
      </c>
      <c r="R145" s="310">
        <v>705.18</v>
      </c>
      <c r="S145" s="310">
        <v>823.79</v>
      </c>
      <c r="T145" s="310">
        <v>763.01</v>
      </c>
      <c r="U145" s="310">
        <v>832.4</v>
      </c>
      <c r="V145" s="310">
        <v>871.17</v>
      </c>
      <c r="W145" s="310">
        <v>761.62</v>
      </c>
      <c r="X145" s="310">
        <v>951.8</v>
      </c>
      <c r="Y145" s="310">
        <f>AE145</f>
        <v>960.42489755410156</v>
      </c>
      <c r="Z145" s="310">
        <f>AI145</f>
        <v>1112.0687900348996</v>
      </c>
      <c r="AB145" s="310">
        <v>286.59207770180041</v>
      </c>
      <c r="AC145" s="310">
        <v>516.88493356560002</v>
      </c>
      <c r="AD145" s="310">
        <v>713.40001431979977</v>
      </c>
      <c r="AE145" s="310">
        <v>960.42489755410156</v>
      </c>
      <c r="AF145" s="310">
        <v>274.350581385</v>
      </c>
      <c r="AG145" s="310">
        <v>580.15958798959991</v>
      </c>
      <c r="AH145" s="310">
        <v>825.63</v>
      </c>
      <c r="AI145" s="310">
        <v>1112.0687900348996</v>
      </c>
      <c r="AK145" s="310">
        <f t="shared" si="159"/>
        <v>286.59207770180041</v>
      </c>
      <c r="AL145" s="310">
        <f t="shared" si="160"/>
        <v>230.29285586379962</v>
      </c>
      <c r="AM145" s="310">
        <f t="shared" si="161"/>
        <v>196.51508075419974</v>
      </c>
      <c r="AN145" s="310">
        <f t="shared" si="162"/>
        <v>247.0248832343018</v>
      </c>
      <c r="AO145" s="310">
        <f t="shared" si="163"/>
        <v>274.350581385</v>
      </c>
      <c r="AP145" s="310">
        <f t="shared" si="164"/>
        <v>305.80900660459992</v>
      </c>
      <c r="AQ145" s="310">
        <f t="shared" si="164"/>
        <v>245.47041201040008</v>
      </c>
      <c r="AR145" s="310">
        <f t="shared" si="165"/>
        <v>286.43879003489963</v>
      </c>
    </row>
    <row r="146" spans="2:44" ht="15" customHeight="1" x14ac:dyDescent="0.35">
      <c r="B146" s="131" t="s">
        <v>266</v>
      </c>
      <c r="C146" s="131"/>
      <c r="D146" s="131"/>
      <c r="E146" s="131"/>
      <c r="F146" s="131"/>
      <c r="G146" s="131"/>
      <c r="H146" s="131"/>
      <c r="I146" s="131"/>
      <c r="J146" s="131"/>
      <c r="K146" s="131"/>
      <c r="L146" s="320">
        <v>46.02</v>
      </c>
      <c r="M146" s="320">
        <v>17.71</v>
      </c>
      <c r="N146" s="320">
        <v>19.8</v>
      </c>
      <c r="O146" s="320">
        <v>30.03</v>
      </c>
      <c r="P146" s="320">
        <v>17.02</v>
      </c>
      <c r="Q146" s="320">
        <v>19.62</v>
      </c>
      <c r="R146" s="320">
        <v>23.23</v>
      </c>
      <c r="S146" s="320">
        <v>22.11</v>
      </c>
      <c r="T146" s="320">
        <v>148.4</v>
      </c>
      <c r="U146" s="320">
        <v>50.35</v>
      </c>
      <c r="V146" s="320">
        <v>195.1</v>
      </c>
      <c r="W146" s="320">
        <v>270.22000000000003</v>
      </c>
      <c r="X146" s="320">
        <v>89.09</v>
      </c>
      <c r="Y146" s="320">
        <f>AE146</f>
        <v>42.714944481799762</v>
      </c>
      <c r="Z146" s="320">
        <f>AI146</f>
        <v>148.96171340670031</v>
      </c>
      <c r="AB146" s="320">
        <v>11.464660062000043</v>
      </c>
      <c r="AC146" s="320">
        <v>19.865348332299902</v>
      </c>
      <c r="AD146" s="320">
        <v>36.709238345199765</v>
      </c>
      <c r="AE146" s="320">
        <v>42.714944481799762</v>
      </c>
      <c r="AF146" s="320">
        <v>80.531608738999935</v>
      </c>
      <c r="AG146" s="320">
        <v>113.20055651329992</v>
      </c>
      <c r="AH146" s="320">
        <v>125.53</v>
      </c>
      <c r="AI146" s="320">
        <v>148.96171340670031</v>
      </c>
      <c r="AK146" s="320">
        <f t="shared" si="159"/>
        <v>11.464660062000043</v>
      </c>
      <c r="AL146" s="320">
        <f t="shared" si="160"/>
        <v>8.4006882702998595</v>
      </c>
      <c r="AM146" s="320">
        <f t="shared" si="161"/>
        <v>16.843890012899863</v>
      </c>
      <c r="AN146" s="320">
        <f t="shared" si="162"/>
        <v>6.0057061365999971</v>
      </c>
      <c r="AO146" s="320">
        <f t="shared" si="163"/>
        <v>80.531608738999935</v>
      </c>
      <c r="AP146" s="320">
        <f t="shared" si="164"/>
        <v>32.66894777429998</v>
      </c>
      <c r="AQ146" s="320">
        <f t="shared" si="164"/>
        <v>12.329443486700086</v>
      </c>
      <c r="AR146" s="320">
        <f t="shared" si="165"/>
        <v>23.431713406700311</v>
      </c>
    </row>
    <row r="147" spans="2:44" ht="15" customHeight="1" x14ac:dyDescent="0.35">
      <c r="B147" s="131" t="s">
        <v>267</v>
      </c>
      <c r="C147" s="131"/>
      <c r="D147" s="131"/>
      <c r="E147" s="131"/>
      <c r="F147" s="131"/>
      <c r="G147" s="131"/>
      <c r="H147" s="131"/>
      <c r="I147" s="131"/>
      <c r="J147" s="131"/>
      <c r="K147" s="131"/>
      <c r="L147" s="320">
        <v>139.66</v>
      </c>
      <c r="M147" s="320">
        <v>162.04</v>
      </c>
      <c r="N147" s="320">
        <v>184.99</v>
      </c>
      <c r="O147" s="320">
        <v>173.42</v>
      </c>
      <c r="P147" s="320">
        <v>163.35</v>
      </c>
      <c r="Q147" s="320">
        <v>253.38</v>
      </c>
      <c r="R147" s="320">
        <v>226.88</v>
      </c>
      <c r="S147" s="320">
        <v>247.32</v>
      </c>
      <c r="T147" s="320">
        <v>277</v>
      </c>
      <c r="U147" s="320">
        <v>268.23</v>
      </c>
      <c r="V147" s="320">
        <v>289.52999999999997</v>
      </c>
      <c r="W147" s="320">
        <v>300.31</v>
      </c>
      <c r="X147" s="320">
        <v>421.12</v>
      </c>
      <c r="Y147" s="320">
        <f>(AE147)</f>
        <v>449.88300733130166</v>
      </c>
      <c r="Z147" s="320">
        <f>(AI147)</f>
        <v>445.4667686684993</v>
      </c>
      <c r="AA147" s="320"/>
      <c r="AB147" s="320">
        <v>129.93349624649991</v>
      </c>
      <c r="AC147" s="320">
        <v>232.97080502950013</v>
      </c>
      <c r="AD147" s="320">
        <v>323.00830080429915</v>
      </c>
      <c r="AE147" s="320">
        <v>449.88300733130166</v>
      </c>
      <c r="AF147" s="320">
        <v>138.62994996879996</v>
      </c>
      <c r="AG147" s="320">
        <v>242.17978642519992</v>
      </c>
      <c r="AH147" s="320">
        <v>339.86</v>
      </c>
      <c r="AI147" s="320">
        <v>445.4667686684993</v>
      </c>
      <c r="AK147" s="320">
        <f t="shared" si="159"/>
        <v>129.93349624649991</v>
      </c>
      <c r="AL147" s="320">
        <f t="shared" si="160"/>
        <v>103.03730878300021</v>
      </c>
      <c r="AM147" s="320">
        <f t="shared" si="161"/>
        <v>90.037495774799027</v>
      </c>
      <c r="AN147" s="320">
        <f t="shared" si="162"/>
        <v>126.8747065270025</v>
      </c>
      <c r="AO147" s="320">
        <f t="shared" si="163"/>
        <v>138.62994996879996</v>
      </c>
      <c r="AP147" s="320">
        <f t="shared" si="164"/>
        <v>103.54983645639996</v>
      </c>
      <c r="AQ147" s="320">
        <f t="shared" si="164"/>
        <v>97.680213574800092</v>
      </c>
      <c r="AR147" s="320">
        <f t="shared" si="165"/>
        <v>105.60676866849929</v>
      </c>
    </row>
    <row r="148" spans="2:44" ht="15" customHeight="1" x14ac:dyDescent="0.35">
      <c r="B148" s="132" t="s">
        <v>268</v>
      </c>
      <c r="C148" s="132"/>
      <c r="D148" s="132"/>
      <c r="E148" s="132"/>
      <c r="F148" s="132"/>
      <c r="G148" s="132"/>
      <c r="H148" s="132"/>
      <c r="I148" s="132"/>
      <c r="J148" s="132"/>
      <c r="K148" s="132"/>
      <c r="L148" s="320">
        <v>93.03</v>
      </c>
      <c r="M148" s="320">
        <v>101.26</v>
      </c>
      <c r="N148" s="320">
        <v>116.46</v>
      </c>
      <c r="O148" s="320">
        <v>108.01</v>
      </c>
      <c r="P148" s="320">
        <v>108.76</v>
      </c>
      <c r="Q148" s="320">
        <v>134.26</v>
      </c>
      <c r="R148" s="320">
        <v>139.49</v>
      </c>
      <c r="S148" s="320">
        <v>155.88</v>
      </c>
      <c r="T148" s="320">
        <v>160.35</v>
      </c>
      <c r="U148" s="320">
        <v>148.25</v>
      </c>
      <c r="V148" s="320">
        <v>163.27000000000001</v>
      </c>
      <c r="W148" s="320">
        <v>156.69999999999999</v>
      </c>
      <c r="X148" s="320">
        <v>202.4</v>
      </c>
      <c r="Y148" s="320">
        <f>(AE148)</f>
        <v>214.54476674510141</v>
      </c>
      <c r="Z148" s="320">
        <f>(AI148)</f>
        <v>241.89794980989922</v>
      </c>
      <c r="AA148" s="320"/>
      <c r="AB148" s="320">
        <v>53.30314758289996</v>
      </c>
      <c r="AC148" s="320">
        <v>104.71263762150016</v>
      </c>
      <c r="AD148" s="320">
        <v>158.24209606159974</v>
      </c>
      <c r="AE148" s="320">
        <v>214.54476674510141</v>
      </c>
      <c r="AF148" s="320">
        <v>52.99475036039987</v>
      </c>
      <c r="AG148" s="320">
        <v>117.55653819189983</v>
      </c>
      <c r="AH148" s="320">
        <v>181.72</v>
      </c>
      <c r="AI148" s="320">
        <v>241.89794980989922</v>
      </c>
      <c r="AK148" s="320">
        <f t="shared" si="159"/>
        <v>53.30314758289996</v>
      </c>
      <c r="AL148" s="320">
        <f t="shared" si="160"/>
        <v>51.409490038600204</v>
      </c>
      <c r="AM148" s="320">
        <f t="shared" si="161"/>
        <v>53.529458440099575</v>
      </c>
      <c r="AN148" s="320">
        <f t="shared" si="162"/>
        <v>56.302670683501674</v>
      </c>
      <c r="AO148" s="320">
        <f t="shared" si="163"/>
        <v>52.99475036039987</v>
      </c>
      <c r="AP148" s="320">
        <f t="shared" si="164"/>
        <v>64.56178783149997</v>
      </c>
      <c r="AQ148" s="320">
        <f t="shared" si="164"/>
        <v>64.163461808100166</v>
      </c>
      <c r="AR148" s="320">
        <f t="shared" si="165"/>
        <v>60.177949809899218</v>
      </c>
    </row>
    <row r="149" spans="2:44" ht="15" customHeight="1" x14ac:dyDescent="0.35">
      <c r="B149" s="132" t="s">
        <v>269</v>
      </c>
      <c r="C149" s="132"/>
      <c r="D149" s="132"/>
      <c r="E149" s="132"/>
      <c r="F149" s="132"/>
      <c r="G149" s="132"/>
      <c r="H149" s="132"/>
      <c r="I149" s="132"/>
      <c r="J149" s="132"/>
      <c r="K149" s="132"/>
      <c r="L149" s="320">
        <v>24.33</v>
      </c>
      <c r="M149" s="320">
        <v>25.94</v>
      </c>
      <c r="N149" s="320">
        <v>29.02</v>
      </c>
      <c r="O149" s="320">
        <v>28.77</v>
      </c>
      <c r="P149" s="320">
        <v>27.82</v>
      </c>
      <c r="Q149" s="320">
        <v>40.159999999999997</v>
      </c>
      <c r="R149" s="320">
        <v>43.87</v>
      </c>
      <c r="S149" s="320">
        <v>50.13</v>
      </c>
      <c r="T149" s="320">
        <v>58.24</v>
      </c>
      <c r="U149" s="320">
        <v>63.29</v>
      </c>
      <c r="V149" s="320">
        <v>76.150000000000006</v>
      </c>
      <c r="W149" s="320">
        <v>89.44</v>
      </c>
      <c r="X149" s="320">
        <v>124.44</v>
      </c>
      <c r="Y149" s="320">
        <f>(AE149)</f>
        <v>117.10912342390004</v>
      </c>
      <c r="Z149" s="320">
        <f>(AI149)</f>
        <v>110.29673952260008</v>
      </c>
      <c r="AA149" s="320"/>
      <c r="AB149" s="320">
        <v>28.890905943300023</v>
      </c>
      <c r="AC149" s="320">
        <v>56.534098580200059</v>
      </c>
      <c r="AD149" s="320">
        <v>85.298794854500088</v>
      </c>
      <c r="AE149" s="320">
        <v>117.10912342390004</v>
      </c>
      <c r="AF149" s="320">
        <v>27.501423995100016</v>
      </c>
      <c r="AG149" s="320">
        <v>53.170317235700033</v>
      </c>
      <c r="AH149" s="320">
        <v>81.510000000000005</v>
      </c>
      <c r="AI149" s="320">
        <v>110.29673952260008</v>
      </c>
      <c r="AK149" s="320">
        <f t="shared" si="159"/>
        <v>28.890905943300023</v>
      </c>
      <c r="AL149" s="320">
        <f t="shared" si="160"/>
        <v>27.643192636900036</v>
      </c>
      <c r="AM149" s="320">
        <f t="shared" si="161"/>
        <v>28.764696274300029</v>
      </c>
      <c r="AN149" s="320">
        <f t="shared" si="162"/>
        <v>31.810328569399957</v>
      </c>
      <c r="AO149" s="320">
        <f t="shared" si="163"/>
        <v>27.501423995100016</v>
      </c>
      <c r="AP149" s="320">
        <f t="shared" si="164"/>
        <v>25.668893240600017</v>
      </c>
      <c r="AQ149" s="320">
        <f t="shared" si="164"/>
        <v>28.339682764299972</v>
      </c>
      <c r="AR149" s="320">
        <f t="shared" si="165"/>
        <v>28.786739522600072</v>
      </c>
    </row>
    <row r="150" spans="2:44" ht="15" customHeight="1" x14ac:dyDescent="0.35">
      <c r="B150" s="132" t="s">
        <v>270</v>
      </c>
      <c r="C150" s="132"/>
      <c r="D150" s="132"/>
      <c r="E150" s="132"/>
      <c r="F150" s="132"/>
      <c r="G150" s="132"/>
      <c r="H150" s="132"/>
      <c r="I150" s="132"/>
      <c r="J150" s="132"/>
      <c r="K150" s="132"/>
      <c r="L150" s="320">
        <v>22.3</v>
      </c>
      <c r="M150" s="320">
        <v>34.840000000000003</v>
      </c>
      <c r="N150" s="320">
        <v>39.520000000000003</v>
      </c>
      <c r="O150" s="320">
        <v>36.64</v>
      </c>
      <c r="P150" s="320">
        <v>26.77</v>
      </c>
      <c r="Q150" s="320">
        <v>78.959999999999994</v>
      </c>
      <c r="R150" s="320">
        <v>43.51</v>
      </c>
      <c r="S150" s="320">
        <v>41.31</v>
      </c>
      <c r="T150" s="320">
        <v>58.41</v>
      </c>
      <c r="U150" s="320">
        <v>56.69</v>
      </c>
      <c r="V150" s="320">
        <v>50.11</v>
      </c>
      <c r="W150" s="320">
        <v>54.18</v>
      </c>
      <c r="X150" s="320">
        <v>94.29</v>
      </c>
      <c r="Y150" s="320">
        <f>(AE150)</f>
        <v>118.2291171623002</v>
      </c>
      <c r="Z150" s="320">
        <f>(AI150)</f>
        <v>93.272079336000004</v>
      </c>
      <c r="AA150" s="320"/>
      <c r="AB150" s="320">
        <v>47.739442720299927</v>
      </c>
      <c r="AC150" s="320">
        <v>71.724068827799911</v>
      </c>
      <c r="AD150" s="320">
        <v>79.467409888199313</v>
      </c>
      <c r="AE150" s="320">
        <v>118.2291171623002</v>
      </c>
      <c r="AF150" s="320">
        <v>58.133775613300088</v>
      </c>
      <c r="AG150" s="320">
        <v>71.452930997600049</v>
      </c>
      <c r="AH150" s="320">
        <v>76.63</v>
      </c>
      <c r="AI150" s="320">
        <v>93.272079336000004</v>
      </c>
      <c r="AK150" s="320">
        <f t="shared" si="159"/>
        <v>47.739442720299927</v>
      </c>
      <c r="AL150" s="320">
        <f t="shared" si="160"/>
        <v>23.984626107499984</v>
      </c>
      <c r="AM150" s="320">
        <f t="shared" si="161"/>
        <v>7.743341060399402</v>
      </c>
      <c r="AN150" s="320">
        <f t="shared" si="162"/>
        <v>38.761707274100885</v>
      </c>
      <c r="AO150" s="320">
        <f t="shared" si="163"/>
        <v>58.133775613300088</v>
      </c>
      <c r="AP150" s="320">
        <f t="shared" si="164"/>
        <v>13.319155384299961</v>
      </c>
      <c r="AQ150" s="320">
        <f t="shared" si="164"/>
        <v>5.1770690023999464</v>
      </c>
      <c r="AR150" s="320">
        <f t="shared" si="165"/>
        <v>16.642079336000009</v>
      </c>
    </row>
    <row r="151" spans="2:44" ht="15" customHeight="1" x14ac:dyDescent="0.35">
      <c r="B151" s="131" t="s">
        <v>271</v>
      </c>
      <c r="C151" s="131"/>
      <c r="D151" s="131"/>
      <c r="E151" s="131"/>
      <c r="F151" s="131"/>
      <c r="G151" s="131"/>
      <c r="H151" s="131"/>
      <c r="I151" s="131"/>
      <c r="J151" s="131"/>
      <c r="K151" s="131"/>
      <c r="L151" s="320">
        <v>0</v>
      </c>
      <c r="M151" s="320">
        <v>0</v>
      </c>
      <c r="N151" s="320">
        <v>0</v>
      </c>
      <c r="O151" s="320">
        <v>0</v>
      </c>
      <c r="P151" s="320">
        <v>0</v>
      </c>
      <c r="Q151" s="320">
        <v>0</v>
      </c>
      <c r="R151" s="320">
        <v>0</v>
      </c>
      <c r="S151" s="320">
        <v>0</v>
      </c>
      <c r="T151" s="320">
        <v>0</v>
      </c>
      <c r="U151" s="320">
        <v>0</v>
      </c>
      <c r="V151" s="320">
        <v>-0.19</v>
      </c>
      <c r="W151" s="320">
        <v>15.15</v>
      </c>
      <c r="X151" s="320">
        <v>35.31</v>
      </c>
      <c r="Y151" s="320">
        <f>AE151</f>
        <v>30.445835061999976</v>
      </c>
      <c r="Z151" s="320">
        <f>AI151</f>
        <v>42.027775029800004</v>
      </c>
      <c r="AB151" s="320">
        <v>5.3589117739000063</v>
      </c>
      <c r="AC151" s="320">
        <v>16.050211980999997</v>
      </c>
      <c r="AD151" s="320">
        <v>18.865505507000019</v>
      </c>
      <c r="AE151" s="320">
        <v>30.445835061999976</v>
      </c>
      <c r="AF151" s="320">
        <v>6.3502000701999943</v>
      </c>
      <c r="AG151" s="320">
        <v>20.044125549799986</v>
      </c>
      <c r="AH151" s="320">
        <v>28.05</v>
      </c>
      <c r="AI151" s="320">
        <v>42.027775029800004</v>
      </c>
      <c r="AK151" s="320">
        <f t="shared" si="159"/>
        <v>5.3589117739000063</v>
      </c>
      <c r="AL151" s="320">
        <f t="shared" si="160"/>
        <v>10.691300207099991</v>
      </c>
      <c r="AM151" s="320">
        <f t="shared" si="161"/>
        <v>2.8152935260000227</v>
      </c>
      <c r="AN151" s="320">
        <f t="shared" si="162"/>
        <v>11.580329554999956</v>
      </c>
      <c r="AO151" s="320">
        <f t="shared" si="163"/>
        <v>6.3502000701999943</v>
      </c>
      <c r="AP151" s="320">
        <f t="shared" si="164"/>
        <v>13.693925479599992</v>
      </c>
      <c r="AQ151" s="320">
        <f t="shared" si="164"/>
        <v>8.0058744502000145</v>
      </c>
      <c r="AR151" s="320">
        <f t="shared" si="165"/>
        <v>13.977775029800004</v>
      </c>
    </row>
    <row r="152" spans="2:44" ht="15" customHeight="1" x14ac:dyDescent="0.35">
      <c r="B152" s="40" t="s">
        <v>191</v>
      </c>
      <c r="C152" s="40"/>
      <c r="D152" s="40"/>
      <c r="E152" s="40"/>
      <c r="F152" s="40"/>
      <c r="G152" s="40"/>
      <c r="H152" s="40"/>
      <c r="I152" s="40"/>
      <c r="J152" s="40"/>
      <c r="K152" s="40"/>
      <c r="L152" s="310">
        <v>288.33</v>
      </c>
      <c r="M152" s="310">
        <v>270.17</v>
      </c>
      <c r="N152" s="310">
        <v>317.66000000000003</v>
      </c>
      <c r="O152" s="310">
        <v>329.5</v>
      </c>
      <c r="P152" s="310">
        <v>359.28</v>
      </c>
      <c r="Q152" s="310">
        <v>461.9</v>
      </c>
      <c r="R152" s="310">
        <v>501.53</v>
      </c>
      <c r="S152" s="310">
        <v>598.58000000000004</v>
      </c>
      <c r="T152" s="310">
        <v>634.41999999999996</v>
      </c>
      <c r="U152" s="310">
        <v>614.53</v>
      </c>
      <c r="V152" s="310">
        <v>776.55</v>
      </c>
      <c r="W152" s="310">
        <v>746.68</v>
      </c>
      <c r="X152" s="310">
        <v>655.08000000000004</v>
      </c>
      <c r="Y152" s="310">
        <f>AE152</f>
        <v>583.70266976659889</v>
      </c>
      <c r="Z152" s="310">
        <f>AI152</f>
        <v>857.59150980290212</v>
      </c>
      <c r="AB152" s="310">
        <v>173.48215329120126</v>
      </c>
      <c r="AC152" s="310">
        <v>319.82968884940112</v>
      </c>
      <c r="AD152" s="310">
        <v>445.9664573676983</v>
      </c>
      <c r="AE152" s="310">
        <v>583.70266976659889</v>
      </c>
      <c r="AF152" s="310">
        <v>222.60244022539987</v>
      </c>
      <c r="AG152" s="310">
        <v>471.22448362749992</v>
      </c>
      <c r="AH152" s="310">
        <v>639.35</v>
      </c>
      <c r="AI152" s="310">
        <v>857.59150980290212</v>
      </c>
      <c r="AK152" s="310">
        <f t="shared" si="159"/>
        <v>173.48215329120126</v>
      </c>
      <c r="AL152" s="310">
        <f t="shared" si="160"/>
        <v>146.34753555819987</v>
      </c>
      <c r="AM152" s="310">
        <f t="shared" si="161"/>
        <v>126.13676851829717</v>
      </c>
      <c r="AN152" s="310">
        <f t="shared" si="162"/>
        <v>137.73621239890059</v>
      </c>
      <c r="AO152" s="310">
        <f t="shared" si="163"/>
        <v>222.60244022539987</v>
      </c>
      <c r="AP152" s="310">
        <f t="shared" si="164"/>
        <v>248.62204340210005</v>
      </c>
      <c r="AQ152" s="310">
        <f t="shared" si="164"/>
        <v>168.1255163725001</v>
      </c>
      <c r="AR152" s="310">
        <f t="shared" si="165"/>
        <v>218.2415098029021</v>
      </c>
    </row>
    <row r="153" spans="2:44" ht="15" customHeight="1" x14ac:dyDescent="0.35">
      <c r="B153" s="133" t="s">
        <v>272</v>
      </c>
      <c r="C153" s="133"/>
      <c r="D153" s="133"/>
      <c r="E153" s="133"/>
      <c r="F153" s="133"/>
      <c r="G153" s="133"/>
      <c r="H153" s="133"/>
      <c r="I153" s="133"/>
      <c r="J153" s="133"/>
      <c r="K153" s="133"/>
      <c r="L153" s="334">
        <v>0.75</v>
      </c>
      <c r="M153" s="334">
        <v>0.65</v>
      </c>
      <c r="N153" s="334">
        <v>0.66</v>
      </c>
      <c r="O153" s="334">
        <v>0.7</v>
      </c>
      <c r="P153" s="334">
        <v>0.71</v>
      </c>
      <c r="Q153" s="334">
        <v>0.66</v>
      </c>
      <c r="R153" s="334">
        <v>0.71</v>
      </c>
      <c r="S153" s="334">
        <v>0.73</v>
      </c>
      <c r="T153" s="334">
        <v>0.83</v>
      </c>
      <c r="U153" s="334">
        <v>0.74</v>
      </c>
      <c r="V153" s="334">
        <v>0.89</v>
      </c>
      <c r="W153" s="334">
        <v>0.98</v>
      </c>
      <c r="X153" s="334">
        <v>0.69</v>
      </c>
      <c r="Y153" s="334">
        <f>AE153</f>
        <v>0.6077546211610142</v>
      </c>
      <c r="Z153" s="334">
        <f>AI153</f>
        <v>0.77116768089138499</v>
      </c>
      <c r="AB153" s="334">
        <v>0.60532780487990234</v>
      </c>
      <c r="AC153" s="334">
        <v>0.61876380617855675</v>
      </c>
      <c r="AD153" s="334">
        <v>0.625128186733933</v>
      </c>
      <c r="AE153" s="334">
        <v>0.6077546211610142</v>
      </c>
      <c r="AF153" s="334">
        <v>0.81137950975587236</v>
      </c>
      <c r="AG153" s="334">
        <v>0.81223251909084571</v>
      </c>
      <c r="AH153" s="334">
        <v>0.77</v>
      </c>
      <c r="AI153" s="334">
        <v>0.77116768089138499</v>
      </c>
      <c r="AK153" s="334"/>
      <c r="AL153" s="334">
        <f t="shared" si="160"/>
        <v>1.343600129865441E-2</v>
      </c>
      <c r="AM153" s="334">
        <f t="shared" si="161"/>
        <v>6.3643805553762478E-3</v>
      </c>
      <c r="AN153" s="334">
        <f t="shared" si="162"/>
        <v>-1.7373565572918803E-2</v>
      </c>
      <c r="AO153" s="334"/>
      <c r="AP153" s="334">
        <f t="shared" si="164"/>
        <v>8.5300933497334253E-4</v>
      </c>
      <c r="AQ153" s="334">
        <f t="shared" si="164"/>
        <v>-4.2232519090845688E-2</v>
      </c>
      <c r="AR153" s="334">
        <f t="shared" si="165"/>
        <v>1.1676808913849701E-3</v>
      </c>
    </row>
    <row r="154" spans="2:44" ht="15" customHeight="1" x14ac:dyDescent="0.35">
      <c r="B154" s="130" t="s">
        <v>273</v>
      </c>
      <c r="C154" s="130"/>
      <c r="D154" s="130"/>
      <c r="E154" s="130"/>
      <c r="F154" s="130"/>
      <c r="G154" s="130"/>
      <c r="H154" s="130"/>
      <c r="I154" s="130"/>
      <c r="J154" s="130"/>
      <c r="K154" s="130"/>
      <c r="L154" s="320">
        <v>0</v>
      </c>
      <c r="M154" s="320">
        <v>0</v>
      </c>
      <c r="N154" s="320">
        <v>0</v>
      </c>
      <c r="O154" s="320">
        <v>1.17</v>
      </c>
      <c r="P154" s="320">
        <v>0</v>
      </c>
      <c r="Q154" s="320">
        <v>-0.19</v>
      </c>
      <c r="R154" s="320">
        <v>-0.09</v>
      </c>
      <c r="S154" s="320">
        <v>-0.37</v>
      </c>
      <c r="T154" s="320">
        <v>-0.28000000000000003</v>
      </c>
      <c r="U154" s="320">
        <v>0</v>
      </c>
      <c r="V154" s="320">
        <v>0</v>
      </c>
      <c r="W154" s="320">
        <v>0.78</v>
      </c>
      <c r="X154" s="320">
        <v>-0.08</v>
      </c>
      <c r="Y154" s="320">
        <f>(AE154)</f>
        <v>-0.31444533399999997</v>
      </c>
      <c r="Z154" s="320">
        <f>(AI154)</f>
        <v>0</v>
      </c>
      <c r="AB154" s="320">
        <v>0</v>
      </c>
      <c r="AC154" s="320">
        <v>0</v>
      </c>
      <c r="AD154" s="320">
        <v>0</v>
      </c>
      <c r="AE154" s="320">
        <v>-0.31444533399999997</v>
      </c>
      <c r="AF154" s="320">
        <v>0</v>
      </c>
      <c r="AG154" s="320">
        <v>0</v>
      </c>
      <c r="AH154" s="320">
        <v>0</v>
      </c>
      <c r="AI154" s="320">
        <v>0</v>
      </c>
      <c r="AK154" s="320">
        <f>AB154</f>
        <v>0</v>
      </c>
      <c r="AL154" s="320">
        <f t="shared" si="160"/>
        <v>0</v>
      </c>
      <c r="AM154" s="320">
        <f t="shared" si="161"/>
        <v>0</v>
      </c>
      <c r="AN154" s="320">
        <f t="shared" si="162"/>
        <v>-0.31444533399999997</v>
      </c>
      <c r="AO154" s="320">
        <f t="shared" ref="AO154:AO157" si="166">AF154</f>
        <v>0</v>
      </c>
      <c r="AP154" s="320">
        <f t="shared" si="164"/>
        <v>0</v>
      </c>
      <c r="AQ154" s="320">
        <f t="shared" si="164"/>
        <v>0</v>
      </c>
      <c r="AR154" s="320">
        <f t="shared" si="165"/>
        <v>0</v>
      </c>
    </row>
    <row r="155" spans="2:44" ht="15" customHeight="1" x14ac:dyDescent="0.35">
      <c r="B155" s="130" t="s">
        <v>274</v>
      </c>
      <c r="C155" s="130"/>
      <c r="D155" s="130"/>
      <c r="E155" s="130"/>
      <c r="F155" s="130"/>
      <c r="G155" s="130"/>
      <c r="H155" s="130"/>
      <c r="I155" s="130"/>
      <c r="J155" s="130"/>
      <c r="K155" s="130"/>
      <c r="L155" s="320">
        <v>222.26</v>
      </c>
      <c r="M155" s="320">
        <v>209.65</v>
      </c>
      <c r="N155" s="320">
        <v>233.46</v>
      </c>
      <c r="O155" s="320">
        <v>216.81</v>
      </c>
      <c r="P155" s="320">
        <v>219.82</v>
      </c>
      <c r="Q155" s="320">
        <v>287.91000000000003</v>
      </c>
      <c r="R155" s="320">
        <v>310.01</v>
      </c>
      <c r="S155" s="320">
        <v>275.02</v>
      </c>
      <c r="T155" s="320">
        <v>288.69</v>
      </c>
      <c r="U155" s="320">
        <v>333.18</v>
      </c>
      <c r="V155" s="320">
        <v>374.92</v>
      </c>
      <c r="W155" s="320">
        <v>350.52</v>
      </c>
      <c r="X155" s="320">
        <v>416.8</v>
      </c>
      <c r="Y155" s="320">
        <f>(AE155)</f>
        <v>459.34811795620038</v>
      </c>
      <c r="Z155" s="320">
        <f>(AI155)</f>
        <v>488.40972325920023</v>
      </c>
      <c r="AB155" s="320">
        <v>102.61371727759996</v>
      </c>
      <c r="AC155" s="320">
        <v>205.20195506059994</v>
      </c>
      <c r="AD155" s="320">
        <v>308.10591724510016</v>
      </c>
      <c r="AE155" s="320">
        <v>459.34811795620038</v>
      </c>
      <c r="AF155" s="320">
        <v>109.55756052580011</v>
      </c>
      <c r="AG155" s="320">
        <v>219.28920980570052</v>
      </c>
      <c r="AH155" s="320">
        <v>334.94</v>
      </c>
      <c r="AI155" s="320">
        <v>488.40972325920023</v>
      </c>
      <c r="AK155" s="320">
        <f>AB155</f>
        <v>102.61371727759996</v>
      </c>
      <c r="AL155" s="320">
        <f t="shared" si="160"/>
        <v>102.58823778299998</v>
      </c>
      <c r="AM155" s="320">
        <f t="shared" si="161"/>
        <v>102.90396218450022</v>
      </c>
      <c r="AN155" s="320">
        <f t="shared" si="162"/>
        <v>151.24220071110022</v>
      </c>
      <c r="AO155" s="320">
        <f t="shared" si="166"/>
        <v>109.55756052580011</v>
      </c>
      <c r="AP155" s="320">
        <f t="shared" si="164"/>
        <v>109.73164927990041</v>
      </c>
      <c r="AQ155" s="320">
        <f t="shared" si="164"/>
        <v>115.65079019429947</v>
      </c>
      <c r="AR155" s="320">
        <f t="shared" si="165"/>
        <v>153.46972325920024</v>
      </c>
    </row>
    <row r="156" spans="2:44" ht="15" customHeight="1" x14ac:dyDescent="0.35">
      <c r="B156" s="130" t="s">
        <v>275</v>
      </c>
      <c r="C156" s="130"/>
      <c r="D156" s="130"/>
      <c r="E156" s="130"/>
      <c r="F156" s="130"/>
      <c r="G156" s="130"/>
      <c r="H156" s="130"/>
      <c r="I156" s="130"/>
      <c r="J156" s="130"/>
      <c r="K156" s="130"/>
      <c r="L156" s="320">
        <v>9.8699999999999992</v>
      </c>
      <c r="M156" s="320">
        <v>13.69</v>
      </c>
      <c r="N156" s="320">
        <v>14.11</v>
      </c>
      <c r="O156" s="320">
        <v>17.38</v>
      </c>
      <c r="P156" s="320">
        <v>17.38</v>
      </c>
      <c r="Q156" s="320">
        <v>20.82</v>
      </c>
      <c r="R156" s="320">
        <v>20.88</v>
      </c>
      <c r="S156" s="320">
        <v>16.14</v>
      </c>
      <c r="T156" s="320">
        <v>15.44</v>
      </c>
      <c r="U156" s="320">
        <v>16.28</v>
      </c>
      <c r="V156" s="320">
        <v>15.96</v>
      </c>
      <c r="W156" s="320">
        <v>15.41</v>
      </c>
      <c r="X156" s="320">
        <v>17.440000000000001</v>
      </c>
      <c r="Y156" s="320">
        <f>AE156</f>
        <v>17.091977029199995</v>
      </c>
      <c r="Z156" s="320">
        <f>AI156</f>
        <v>21.800196299999993</v>
      </c>
      <c r="AB156" s="320">
        <v>4.2924329151</v>
      </c>
      <c r="AC156" s="320">
        <v>8.5343357534000006</v>
      </c>
      <c r="AD156" s="320">
        <v>12.7840594386</v>
      </c>
      <c r="AE156" s="320">
        <v>17.091977029199995</v>
      </c>
      <c r="AF156" s="320">
        <v>4.2729638100000003</v>
      </c>
      <c r="AG156" s="320">
        <v>8.599727559999998</v>
      </c>
      <c r="AH156" s="320">
        <v>12.84</v>
      </c>
      <c r="AI156" s="320">
        <v>21.800196299999993</v>
      </c>
      <c r="AK156" s="320">
        <f>AB156</f>
        <v>4.2924329151</v>
      </c>
      <c r="AL156" s="320">
        <f t="shared" si="160"/>
        <v>4.2419028383000006</v>
      </c>
      <c r="AM156" s="320">
        <f t="shared" si="161"/>
        <v>4.2497236851999993</v>
      </c>
      <c r="AN156" s="320">
        <f t="shared" si="162"/>
        <v>4.3079175905999953</v>
      </c>
      <c r="AO156" s="320">
        <f t="shared" si="166"/>
        <v>4.2729638100000003</v>
      </c>
      <c r="AP156" s="320">
        <f t="shared" si="164"/>
        <v>4.3267637499999978</v>
      </c>
      <c r="AQ156" s="320">
        <f t="shared" si="164"/>
        <v>4.2402724400000018</v>
      </c>
      <c r="AR156" s="320">
        <f t="shared" si="165"/>
        <v>8.9601962999999927</v>
      </c>
    </row>
    <row r="157" spans="2:44" ht="15" customHeight="1" x14ac:dyDescent="0.35">
      <c r="B157" s="6" t="s">
        <v>193</v>
      </c>
      <c r="C157" s="6"/>
      <c r="D157" s="6"/>
      <c r="E157" s="6"/>
      <c r="F157" s="6"/>
      <c r="G157" s="6"/>
      <c r="H157" s="6"/>
      <c r="I157" s="6"/>
      <c r="J157" s="6"/>
      <c r="K157" s="6"/>
      <c r="L157" s="310">
        <v>75.94</v>
      </c>
      <c r="M157" s="310">
        <v>74.209999999999994</v>
      </c>
      <c r="N157" s="310">
        <v>98.32</v>
      </c>
      <c r="O157" s="310">
        <v>128.9</v>
      </c>
      <c r="P157" s="310">
        <v>156.84</v>
      </c>
      <c r="Q157" s="310">
        <v>195</v>
      </c>
      <c r="R157" s="310">
        <v>212.49</v>
      </c>
      <c r="S157" s="310">
        <v>340.06</v>
      </c>
      <c r="T157" s="310">
        <v>361.44</v>
      </c>
      <c r="U157" s="310">
        <v>297.63</v>
      </c>
      <c r="V157" s="310">
        <v>417.6</v>
      </c>
      <c r="W157" s="310">
        <v>410.79</v>
      </c>
      <c r="X157" s="310">
        <v>255.81</v>
      </c>
      <c r="Y157" s="310">
        <f>AE157</f>
        <v>141.76097417359679</v>
      </c>
      <c r="Z157" s="310">
        <f>AI157</f>
        <v>390.98198284370034</v>
      </c>
      <c r="AB157" s="310">
        <v>75.160868928700168</v>
      </c>
      <c r="AC157" s="310">
        <v>123.16206954220038</v>
      </c>
      <c r="AD157" s="310">
        <v>150.64459956119853</v>
      </c>
      <c r="AE157" s="310">
        <v>141.76097417359679</v>
      </c>
      <c r="AF157" s="310">
        <v>117.31784350959994</v>
      </c>
      <c r="AG157" s="310">
        <v>260.5350013817993</v>
      </c>
      <c r="AH157" s="310">
        <v>317.26</v>
      </c>
      <c r="AI157" s="310">
        <v>390.98198284370034</v>
      </c>
      <c r="AK157" s="310">
        <f>AB157</f>
        <v>75.160868928700168</v>
      </c>
      <c r="AL157" s="310">
        <f t="shared" si="160"/>
        <v>48.001200613500217</v>
      </c>
      <c r="AM157" s="310">
        <f t="shared" si="161"/>
        <v>27.482530018998148</v>
      </c>
      <c r="AN157" s="310">
        <f t="shared" si="162"/>
        <v>-8.8836253876017395</v>
      </c>
      <c r="AO157" s="310">
        <f t="shared" si="166"/>
        <v>117.31784350959994</v>
      </c>
      <c r="AP157" s="310">
        <f t="shared" si="164"/>
        <v>143.21715787219938</v>
      </c>
      <c r="AQ157" s="310">
        <f t="shared" si="164"/>
        <v>56.724998618200686</v>
      </c>
      <c r="AR157" s="310">
        <f t="shared" si="165"/>
        <v>73.721982843700346</v>
      </c>
    </row>
    <row r="159" spans="2:44" ht="15" customHeight="1" x14ac:dyDescent="0.35">
      <c r="B159" s="167" t="s">
        <v>156</v>
      </c>
      <c r="C159" s="167"/>
      <c r="D159" s="167"/>
      <c r="E159" s="167"/>
      <c r="F159" s="167"/>
      <c r="G159" s="167"/>
      <c r="H159" s="167"/>
      <c r="I159" s="167"/>
      <c r="J159" s="167"/>
      <c r="K159" s="167"/>
      <c r="L159" s="236">
        <v>2010</v>
      </c>
      <c r="M159" s="236">
        <v>2011</v>
      </c>
      <c r="N159" s="236">
        <v>2012</v>
      </c>
      <c r="O159" s="236">
        <v>2013</v>
      </c>
      <c r="P159" s="236">
        <v>2014</v>
      </c>
      <c r="Q159" s="236">
        <v>2015</v>
      </c>
      <c r="R159" s="236">
        <v>2016</v>
      </c>
      <c r="S159" s="236">
        <v>2017</v>
      </c>
      <c r="T159" s="236">
        <v>2018</v>
      </c>
      <c r="U159" s="236">
        <v>2019</v>
      </c>
      <c r="V159" s="236">
        <v>2020</v>
      </c>
      <c r="W159" s="236">
        <v>2021</v>
      </c>
      <c r="X159" s="239">
        <v>2022</v>
      </c>
      <c r="Y159" s="237">
        <v>2023</v>
      </c>
      <c r="Z159" s="238">
        <v>2024</v>
      </c>
      <c r="AB159" s="239" t="s">
        <v>3</v>
      </c>
      <c r="AC159" s="239" t="s">
        <v>4</v>
      </c>
      <c r="AD159" s="239" t="s">
        <v>5</v>
      </c>
      <c r="AE159" s="239">
        <v>2023</v>
      </c>
      <c r="AF159" s="240" t="s">
        <v>6</v>
      </c>
      <c r="AG159" s="240" t="s">
        <v>7</v>
      </c>
      <c r="AH159" s="240" t="s">
        <v>8</v>
      </c>
      <c r="AI159" s="240">
        <v>2024</v>
      </c>
      <c r="AK159" s="239" t="s">
        <v>3</v>
      </c>
      <c r="AL159" s="239" t="s">
        <v>20</v>
      </c>
      <c r="AM159" s="239" t="s">
        <v>21</v>
      </c>
      <c r="AN159" s="239" t="s">
        <v>22</v>
      </c>
      <c r="AO159" s="240" t="s">
        <v>6</v>
      </c>
      <c r="AP159" s="240" t="s">
        <v>23</v>
      </c>
      <c r="AQ159" s="240" t="s">
        <v>24</v>
      </c>
      <c r="AR159" s="240" t="s">
        <v>25</v>
      </c>
    </row>
    <row r="160" spans="2:44" ht="15" customHeight="1" x14ac:dyDescent="0.35">
      <c r="B160" s="6" t="s">
        <v>276</v>
      </c>
      <c r="C160" s="6"/>
      <c r="D160" s="6"/>
      <c r="E160" s="6"/>
      <c r="F160" s="6"/>
      <c r="G160" s="6"/>
      <c r="H160" s="6"/>
      <c r="I160" s="6"/>
      <c r="J160" s="6"/>
      <c r="K160" s="6"/>
      <c r="L160" s="310">
        <v>3223.52</v>
      </c>
      <c r="M160" s="310">
        <v>3421.52</v>
      </c>
      <c r="N160" s="310">
        <v>3636.78</v>
      </c>
      <c r="O160" s="310">
        <v>3505.9</v>
      </c>
      <c r="P160" s="310">
        <v>3834.9</v>
      </c>
      <c r="Q160" s="310">
        <v>4232.8999999999996</v>
      </c>
      <c r="R160" s="310">
        <v>4861.3999999999996</v>
      </c>
      <c r="S160" s="310">
        <v>5284.4</v>
      </c>
      <c r="T160" s="310">
        <v>5561.91</v>
      </c>
      <c r="U160" s="310">
        <v>5943.51</v>
      </c>
      <c r="V160" s="310">
        <v>6295.51</v>
      </c>
      <c r="W160" s="310">
        <v>6437.72</v>
      </c>
      <c r="X160" s="310">
        <v>6650.18</v>
      </c>
      <c r="Y160" s="310" vm="306">
        <f>AE160</f>
        <v>7812.8719999999985</v>
      </c>
      <c r="Z160" s="310" vm="730">
        <f>AI160</f>
        <v>9047.1660000000284</v>
      </c>
      <c r="AB160" s="310" vm="75">
        <v>6647.232</v>
      </c>
      <c r="AC160" s="310">
        <v>6704.8719999999985</v>
      </c>
      <c r="AD160" s="310" vm="208">
        <v>6823.2119999999986</v>
      </c>
      <c r="AE160" s="310" vm="306">
        <v>7812.8719999999985</v>
      </c>
      <c r="AF160" s="310" vm="390">
        <v>7590.1720000000005</v>
      </c>
      <c r="AG160" s="349" vm="552">
        <v>7891.4060000000018</v>
      </c>
      <c r="AH160" s="310" vm="703">
        <v>8091.1410000000151</v>
      </c>
      <c r="AI160" s="310" vm="730">
        <v>9047.1660000000284</v>
      </c>
      <c r="AK160" s="310"/>
      <c r="AL160" s="310"/>
      <c r="AM160" s="310"/>
      <c r="AN160" s="310"/>
      <c r="AO160" s="310"/>
      <c r="AP160" s="310"/>
      <c r="AQ160" s="310"/>
      <c r="AR160" s="310"/>
    </row>
    <row r="161" spans="2:44" ht="15" customHeight="1" x14ac:dyDescent="0.35">
      <c r="B161" s="129" t="s">
        <v>277</v>
      </c>
      <c r="C161" s="129"/>
      <c r="D161" s="129"/>
      <c r="E161" s="129"/>
      <c r="F161" s="129"/>
      <c r="G161" s="129"/>
      <c r="H161" s="129"/>
      <c r="I161" s="129"/>
      <c r="J161" s="129"/>
      <c r="K161" s="129"/>
      <c r="L161" s="320">
        <v>2459.08</v>
      </c>
      <c r="M161" s="320">
        <v>2658.73</v>
      </c>
      <c r="N161" s="320">
        <v>2875.78</v>
      </c>
      <c r="O161" s="320">
        <v>2907.07</v>
      </c>
      <c r="P161" s="320">
        <v>3251.33</v>
      </c>
      <c r="Q161" s="320">
        <v>3659.2</v>
      </c>
      <c r="R161" s="320">
        <v>4046.08</v>
      </c>
      <c r="S161" s="320">
        <v>4370.58</v>
      </c>
      <c r="T161" s="320">
        <v>4538.9799999999996</v>
      </c>
      <c r="U161" s="320">
        <v>4917.3100000000004</v>
      </c>
      <c r="V161" s="320">
        <v>5057.17</v>
      </c>
      <c r="W161" s="320">
        <v>5137.37</v>
      </c>
      <c r="X161" s="320">
        <v>5253.83</v>
      </c>
      <c r="Y161" s="320" vm="289">
        <f>AE161</f>
        <v>5766.5133119755001</v>
      </c>
      <c r="Z161" s="320" vm="776">
        <f>AI161</f>
        <v>7799.1038999999901</v>
      </c>
      <c r="AB161" s="320" vm="76">
        <v>5252.9275917050009</v>
      </c>
      <c r="AC161" s="320" vm="285">
        <v>5310.5675917050003</v>
      </c>
      <c r="AD161" s="320" vm="238">
        <v>5428.9075917049995</v>
      </c>
      <c r="AE161" s="320" vm="289">
        <v>5766.5133119755001</v>
      </c>
      <c r="AF161" s="320" vm="428">
        <v>6363.0538999999999</v>
      </c>
      <c r="AG161" s="317" vm="525">
        <v>6664.2879000000003</v>
      </c>
      <c r="AH161" s="311" vm="704">
        <v>6869.0789000000159</v>
      </c>
      <c r="AI161" s="311" vm="776">
        <v>7799.1038999999901</v>
      </c>
      <c r="AK161" s="320"/>
      <c r="AL161" s="320"/>
      <c r="AM161" s="320"/>
      <c r="AN161" s="320"/>
      <c r="AO161" s="320"/>
      <c r="AP161" s="320"/>
      <c r="AQ161" s="320"/>
      <c r="AR161" s="320"/>
    </row>
    <row r="162" spans="2:44" ht="15" customHeight="1" x14ac:dyDescent="0.35">
      <c r="B162" s="129" t="s">
        <v>278</v>
      </c>
      <c r="C162" s="129"/>
      <c r="D162" s="129"/>
      <c r="E162" s="129"/>
      <c r="F162" s="129"/>
      <c r="G162" s="129"/>
      <c r="H162" s="129"/>
      <c r="I162" s="129"/>
      <c r="J162" s="129"/>
      <c r="K162" s="129"/>
      <c r="L162" s="320">
        <v>764.45</v>
      </c>
      <c r="M162" s="320">
        <v>762.8</v>
      </c>
      <c r="N162" s="320">
        <v>761</v>
      </c>
      <c r="O162" s="320">
        <v>568.83000000000004</v>
      </c>
      <c r="P162" s="320">
        <v>553.57000000000005</v>
      </c>
      <c r="Q162" s="320">
        <v>543.70000000000005</v>
      </c>
      <c r="R162" s="320">
        <v>585.32000000000005</v>
      </c>
      <c r="S162" s="320">
        <v>684.32</v>
      </c>
      <c r="T162" s="320">
        <v>793.43</v>
      </c>
      <c r="U162" s="320">
        <v>796.7</v>
      </c>
      <c r="V162" s="320">
        <v>771.04</v>
      </c>
      <c r="W162" s="320">
        <v>771.04</v>
      </c>
      <c r="X162" s="320">
        <v>771.04</v>
      </c>
      <c r="Y162" s="320" vm="370">
        <f>AE162</f>
        <v>1123.9986892755003</v>
      </c>
      <c r="Z162" s="320" vm="782">
        <f>AI162</f>
        <v>622.8021</v>
      </c>
      <c r="AB162" s="320" vm="51">
        <v>769.04440829500004</v>
      </c>
      <c r="AC162" s="320" vm="468">
        <v>769.04440829499993</v>
      </c>
      <c r="AD162" s="320" vm="239">
        <v>769.04440829500004</v>
      </c>
      <c r="AE162" s="320" vm="370">
        <v>1123.9986892755003</v>
      </c>
      <c r="AF162" s="320" vm="428">
        <v>601.85810000000004</v>
      </c>
      <c r="AG162" s="317" vm="553">
        <v>601.85810000000004</v>
      </c>
      <c r="AH162" s="311" vm="705">
        <v>596.8021</v>
      </c>
      <c r="AI162" s="311" vm="782">
        <v>622.8021</v>
      </c>
      <c r="AK162" s="320"/>
      <c r="AL162" s="320"/>
      <c r="AM162" s="320"/>
      <c r="AN162" s="320"/>
      <c r="AO162" s="320"/>
      <c r="AP162" s="320"/>
      <c r="AQ162" s="320"/>
      <c r="AR162" s="320"/>
    </row>
    <row r="163" spans="2:44" ht="15" customHeight="1" x14ac:dyDescent="0.35">
      <c r="B163" s="129" t="s">
        <v>242</v>
      </c>
      <c r="C163" s="129"/>
      <c r="D163" s="129"/>
      <c r="E163" s="129"/>
      <c r="F163" s="129"/>
      <c r="G163" s="129"/>
      <c r="H163" s="129"/>
      <c r="I163" s="129"/>
      <c r="J163" s="129"/>
      <c r="K163" s="129"/>
      <c r="L163" s="320" t="s">
        <v>14</v>
      </c>
      <c r="M163" s="320" t="s">
        <v>14</v>
      </c>
      <c r="N163" s="320" t="s">
        <v>14</v>
      </c>
      <c r="O163" s="320">
        <v>30</v>
      </c>
      <c r="P163" s="320">
        <v>30</v>
      </c>
      <c r="Q163" s="320">
        <v>30</v>
      </c>
      <c r="R163" s="320">
        <v>30</v>
      </c>
      <c r="S163" s="320">
        <v>30</v>
      </c>
      <c r="T163" s="320">
        <v>30</v>
      </c>
      <c r="U163" s="320">
        <v>30</v>
      </c>
      <c r="V163" s="320">
        <v>67.8</v>
      </c>
      <c r="W163" s="320">
        <v>129.80000000000001</v>
      </c>
      <c r="X163" s="320">
        <v>129.80000000000001</v>
      </c>
      <c r="Y163" s="320" vm="372">
        <f>AE163</f>
        <v>426.86</v>
      </c>
      <c r="Z163" s="320" vm="772">
        <f>AI163</f>
        <v>129.76</v>
      </c>
      <c r="AB163" s="320" vm="55">
        <v>129.76</v>
      </c>
      <c r="AC163" s="320">
        <v>129.76</v>
      </c>
      <c r="AD163" s="320" vm="240">
        <v>129.76</v>
      </c>
      <c r="AE163" s="320" vm="372">
        <v>426.86</v>
      </c>
      <c r="AF163" s="320" vm="429">
        <v>129.76</v>
      </c>
      <c r="AG163" s="317" vm="554">
        <v>129.76</v>
      </c>
      <c r="AH163" s="311" vm="706">
        <v>129.76</v>
      </c>
      <c r="AI163" s="311" vm="772">
        <v>129.76</v>
      </c>
      <c r="AK163" s="320"/>
      <c r="AL163" s="320"/>
      <c r="AM163" s="320"/>
      <c r="AN163" s="320"/>
      <c r="AO163" s="320"/>
      <c r="AP163" s="320"/>
      <c r="AQ163" s="320"/>
      <c r="AR163" s="320"/>
    </row>
    <row r="164" spans="2:44" ht="15" customHeight="1" x14ac:dyDescent="0.35">
      <c r="B164" s="129" t="s">
        <v>243</v>
      </c>
      <c r="C164" s="129"/>
      <c r="D164" s="129"/>
      <c r="E164" s="129"/>
      <c r="F164" s="129"/>
      <c r="G164" s="129"/>
      <c r="H164" s="129"/>
      <c r="I164" s="129"/>
      <c r="J164" s="129"/>
      <c r="K164" s="129"/>
      <c r="L164" s="320" t="s">
        <v>14</v>
      </c>
      <c r="M164" s="320" t="s">
        <v>14</v>
      </c>
      <c r="N164" s="320" t="s">
        <v>14</v>
      </c>
      <c r="O164" s="320" t="s">
        <v>14</v>
      </c>
      <c r="P164" s="320" t="s">
        <v>14</v>
      </c>
      <c r="Q164" s="320" t="s">
        <v>14</v>
      </c>
      <c r="R164" s="320">
        <v>200</v>
      </c>
      <c r="S164" s="320">
        <v>199.5</v>
      </c>
      <c r="T164" s="320">
        <v>199.5</v>
      </c>
      <c r="U164" s="320">
        <v>199.5</v>
      </c>
      <c r="V164" s="320">
        <v>399.5</v>
      </c>
      <c r="W164" s="320">
        <v>399.5</v>
      </c>
      <c r="X164" s="320">
        <v>495.5</v>
      </c>
      <c r="Y164" s="320" vm="371">
        <f>AE164</f>
        <v>495.5</v>
      </c>
      <c r="Z164" s="320" vm="809">
        <f>AI164</f>
        <v>495.5</v>
      </c>
      <c r="AB164" s="320" vm="54">
        <v>495.5</v>
      </c>
      <c r="AC164" s="320">
        <v>495.5</v>
      </c>
      <c r="AD164" s="320" vm="241">
        <v>495.5</v>
      </c>
      <c r="AE164" s="320" vm="371">
        <v>495.5</v>
      </c>
      <c r="AF164" s="320" vm="400">
        <v>495.5</v>
      </c>
      <c r="AG164" s="317" vm="514">
        <v>495.5</v>
      </c>
      <c r="AH164" s="311" vm="707">
        <v>495.5</v>
      </c>
      <c r="AI164" s="311" vm="809">
        <v>495.5</v>
      </c>
      <c r="AK164" s="320"/>
      <c r="AL164" s="320"/>
      <c r="AM164" s="320"/>
      <c r="AN164" s="320"/>
      <c r="AO164" s="320"/>
      <c r="AP164" s="320"/>
      <c r="AQ164" s="320"/>
      <c r="AR164" s="320"/>
    </row>
    <row r="165" spans="2:44" ht="15" customHeight="1" x14ac:dyDescent="0.35">
      <c r="B165" s="36"/>
      <c r="C165" s="36"/>
      <c r="D165" s="36"/>
      <c r="E165" s="36"/>
      <c r="F165" s="36"/>
      <c r="G165" s="36"/>
      <c r="H165" s="36"/>
      <c r="I165" s="36"/>
      <c r="J165" s="36"/>
      <c r="K165" s="36"/>
      <c r="L165" s="422"/>
      <c r="M165" s="422"/>
      <c r="N165" s="422"/>
      <c r="O165" s="422"/>
      <c r="P165" s="422"/>
      <c r="Q165" s="323"/>
      <c r="R165" s="323"/>
      <c r="S165" s="323"/>
      <c r="T165" s="323"/>
      <c r="U165" s="323"/>
      <c r="V165" s="323"/>
    </row>
    <row r="166" spans="2:44" ht="15" customHeight="1" x14ac:dyDescent="0.35">
      <c r="B166" s="126"/>
      <c r="C166" s="126"/>
      <c r="D166" s="126"/>
      <c r="E166" s="126"/>
      <c r="F166" s="126"/>
      <c r="G166" s="126"/>
      <c r="H166" s="126"/>
      <c r="I166" s="126"/>
      <c r="J166" s="126"/>
      <c r="K166" s="126"/>
      <c r="L166" s="423"/>
      <c r="M166" s="423"/>
      <c r="N166" s="423"/>
      <c r="O166" s="423"/>
      <c r="P166" s="423"/>
      <c r="Q166" s="323"/>
      <c r="R166" s="323"/>
      <c r="S166" s="323"/>
      <c r="T166" s="323"/>
      <c r="U166" s="323"/>
      <c r="V166" s="323"/>
    </row>
    <row r="167" spans="2:44" ht="15" customHeight="1" x14ac:dyDescent="0.35">
      <c r="B167" s="39" t="s">
        <v>128</v>
      </c>
      <c r="C167" s="39"/>
      <c r="D167" s="39"/>
      <c r="E167" s="39"/>
      <c r="F167" s="39"/>
      <c r="G167" s="39"/>
      <c r="H167" s="39"/>
      <c r="I167" s="39"/>
      <c r="J167" s="39"/>
      <c r="K167" s="39"/>
      <c r="L167" s="330">
        <v>0.32</v>
      </c>
      <c r="M167" s="330">
        <v>0.33</v>
      </c>
      <c r="N167" s="330">
        <v>0.33</v>
      </c>
      <c r="O167" s="330">
        <v>0.32</v>
      </c>
      <c r="P167" s="330">
        <v>0.33</v>
      </c>
      <c r="Q167" s="330">
        <v>0.32</v>
      </c>
      <c r="R167" s="330">
        <v>0.33</v>
      </c>
      <c r="S167" s="330">
        <v>0.35</v>
      </c>
      <c r="T167" s="330">
        <v>0.34</v>
      </c>
      <c r="U167" s="330">
        <v>0.34</v>
      </c>
      <c r="V167" s="330">
        <v>0.33</v>
      </c>
      <c r="W167" s="330">
        <v>0.31</v>
      </c>
      <c r="X167" s="330">
        <v>0.33</v>
      </c>
      <c r="Y167" s="330" vm="295">
        <f t="shared" ref="Y167:Y173" si="167">AE167</f>
        <v>0.29832014970912651</v>
      </c>
      <c r="Z167" s="330" vm="755">
        <f t="shared" ref="Z167:Z173" si="168">AI167</f>
        <v>0.30475687144410402</v>
      </c>
      <c r="AB167" s="330" vm="49">
        <v>0.37091317349403086</v>
      </c>
      <c r="AC167" s="330">
        <v>0.3296663666568132</v>
      </c>
      <c r="AD167" s="330" vm="209">
        <v>0.29413697312415343</v>
      </c>
      <c r="AE167" s="330" vm="295">
        <v>0.29832014970912651</v>
      </c>
      <c r="AF167" s="330" vm="418">
        <v>0.34963577500832971</v>
      </c>
      <c r="AG167" s="330" vm="509">
        <v>0.34242772418171369</v>
      </c>
      <c r="AH167" s="330" vm="714">
        <v>0.29811779141734329</v>
      </c>
      <c r="AI167" s="330" vm="755">
        <v>0.30475687144410402</v>
      </c>
      <c r="AK167"/>
      <c r="AL167"/>
      <c r="AM167"/>
      <c r="AN167"/>
      <c r="AO167"/>
      <c r="AP167"/>
      <c r="AQ167"/>
      <c r="AR167"/>
    </row>
    <row r="168" spans="2:44" ht="15" customHeight="1" x14ac:dyDescent="0.35">
      <c r="B168" s="129" t="s">
        <v>279</v>
      </c>
      <c r="C168" s="129"/>
      <c r="D168" s="129"/>
      <c r="E168" s="129"/>
      <c r="F168" s="129"/>
      <c r="G168" s="129"/>
      <c r="H168" s="129"/>
      <c r="I168" s="129"/>
      <c r="J168" s="129"/>
      <c r="K168" s="129"/>
      <c r="L168" s="314">
        <v>0</v>
      </c>
      <c r="M168" s="314">
        <v>0</v>
      </c>
      <c r="N168" s="314">
        <v>0</v>
      </c>
      <c r="O168" s="314">
        <v>0.28999999999999998</v>
      </c>
      <c r="P168" s="314">
        <v>0.28999999999999998</v>
      </c>
      <c r="Q168" s="314">
        <v>0.27</v>
      </c>
      <c r="R168" s="314">
        <v>0.31</v>
      </c>
      <c r="S168" s="314">
        <v>0.28999999999999998</v>
      </c>
      <c r="T168" s="314">
        <v>0.28000000000000003</v>
      </c>
      <c r="U168" s="314">
        <v>0.28000000000000003</v>
      </c>
      <c r="V168" s="314">
        <v>0.31</v>
      </c>
      <c r="W168" s="314">
        <v>0.33</v>
      </c>
      <c r="X168" s="314">
        <v>0.31</v>
      </c>
      <c r="Y168" s="314" vm="367">
        <f t="shared" si="167"/>
        <v>0.29604370928722701</v>
      </c>
      <c r="Z168" s="314" vm="753">
        <f t="shared" si="168"/>
        <v>0.31855248814550474</v>
      </c>
      <c r="AB168" s="314" vm="77">
        <v>0.28358235372794616</v>
      </c>
      <c r="AC168" s="314">
        <v>0.3202775519025578</v>
      </c>
      <c r="AD168" s="314" vm="190">
        <v>0.32344227264929781</v>
      </c>
      <c r="AE168" s="314" vm="367">
        <v>0.29604370928722701</v>
      </c>
      <c r="AF168" s="314" vm="430">
        <v>0.25672128069193018</v>
      </c>
      <c r="AG168" s="314" vm="526">
        <v>0.33679153594773698</v>
      </c>
      <c r="AH168" s="314" vm="708">
        <v>0.34103210721546712</v>
      </c>
      <c r="AI168" s="314" vm="753">
        <v>0.31855248814550474</v>
      </c>
      <c r="AK168"/>
      <c r="AL168"/>
      <c r="AM168"/>
      <c r="AN168"/>
      <c r="AO168"/>
      <c r="AP168"/>
      <c r="AQ168"/>
      <c r="AR168"/>
    </row>
    <row r="169" spans="2:44" ht="15" customHeight="1" x14ac:dyDescent="0.35">
      <c r="B169" s="129" t="s">
        <v>280</v>
      </c>
      <c r="C169" s="129"/>
      <c r="D169" s="129"/>
      <c r="E169" s="129"/>
      <c r="F169" s="129"/>
      <c r="G169" s="129"/>
      <c r="H169" s="129"/>
      <c r="I169" s="129"/>
      <c r="J169" s="129"/>
      <c r="K169" s="129"/>
      <c r="L169" s="314">
        <v>0</v>
      </c>
      <c r="M169" s="314">
        <v>0</v>
      </c>
      <c r="N169" s="314">
        <v>0</v>
      </c>
      <c r="O169" s="314">
        <v>0.37</v>
      </c>
      <c r="P169" s="314">
        <v>0.39</v>
      </c>
      <c r="Q169" s="314">
        <v>0.35</v>
      </c>
      <c r="R169" s="314">
        <v>0.38</v>
      </c>
      <c r="S169" s="314">
        <v>0.39</v>
      </c>
      <c r="T169" s="314">
        <v>0.37</v>
      </c>
      <c r="U169" s="314">
        <v>0.37</v>
      </c>
      <c r="V169" s="314">
        <v>0.35</v>
      </c>
      <c r="W169" s="314">
        <v>0.32</v>
      </c>
      <c r="X169" s="314">
        <v>0.34</v>
      </c>
      <c r="Y169" s="314" vm="368">
        <f t="shared" si="167"/>
        <v>0.30806358063423872</v>
      </c>
      <c r="Z169" s="314" vm="750">
        <f t="shared" si="168"/>
        <v>0.3068753590733771</v>
      </c>
      <c r="AB169" s="314" vm="78">
        <v>0.37540241625026749</v>
      </c>
      <c r="AC169" s="314">
        <v>0.32795381500677184</v>
      </c>
      <c r="AD169" s="314" vm="242">
        <v>0.30295270013455794</v>
      </c>
      <c r="AE169" s="314" vm="368">
        <v>0.30806358063423872</v>
      </c>
      <c r="AF169" s="314" vm="431">
        <v>0.34823600759234508</v>
      </c>
      <c r="AG169" s="314" vm="527">
        <v>0.33899172292305779</v>
      </c>
      <c r="AH169" s="314" vm="709">
        <v>0.30343823803161624</v>
      </c>
      <c r="AI169" s="314" vm="750">
        <v>0.3068753590733771</v>
      </c>
      <c r="AK169"/>
      <c r="AL169"/>
      <c r="AM169"/>
      <c r="AN169"/>
      <c r="AO169"/>
      <c r="AP169"/>
      <c r="AQ169"/>
      <c r="AR169"/>
    </row>
    <row r="170" spans="2:44" ht="15" customHeight="1" x14ac:dyDescent="0.35">
      <c r="B170" s="129" t="s">
        <v>281</v>
      </c>
      <c r="C170" s="129"/>
      <c r="D170" s="129"/>
      <c r="E170" s="129"/>
      <c r="F170" s="129"/>
      <c r="G170" s="129"/>
      <c r="H170" s="129"/>
      <c r="I170" s="129"/>
      <c r="J170" s="129"/>
      <c r="K170" s="129"/>
      <c r="L170" s="314">
        <v>0</v>
      </c>
      <c r="M170" s="314">
        <v>0</v>
      </c>
      <c r="N170" s="314">
        <v>0</v>
      </c>
      <c r="O170" s="314">
        <v>0.28000000000000003</v>
      </c>
      <c r="P170" s="314">
        <v>0.28999999999999998</v>
      </c>
      <c r="Q170" s="314">
        <v>0.31</v>
      </c>
      <c r="R170" s="314">
        <v>0.31</v>
      </c>
      <c r="S170" s="314">
        <v>0.33</v>
      </c>
      <c r="T170" s="314">
        <v>0.32</v>
      </c>
      <c r="U170" s="314">
        <v>0.32</v>
      </c>
      <c r="V170" s="314">
        <v>0.31</v>
      </c>
      <c r="W170" s="314">
        <v>0.3</v>
      </c>
      <c r="X170" s="314">
        <v>0.32</v>
      </c>
      <c r="Y170" s="314" vm="310">
        <f t="shared" si="167"/>
        <v>0.28131481898918614</v>
      </c>
      <c r="Z170" s="314" vm="749">
        <f t="shared" si="168"/>
        <v>0.29669376621810156</v>
      </c>
      <c r="AB170" s="314" vm="52">
        <v>0.39853420810999485</v>
      </c>
      <c r="AC170" s="314" vm="469">
        <v>0.32887109656030888</v>
      </c>
      <c r="AD170" s="314" vm="190">
        <v>0.26572905699837024</v>
      </c>
      <c r="AE170" s="314" vm="310">
        <v>0.28131481898918614</v>
      </c>
      <c r="AF170" s="314" vm="432">
        <v>0.37915688966342315</v>
      </c>
      <c r="AG170" s="314" vm="528">
        <v>0.34377760327710322</v>
      </c>
      <c r="AH170" s="314" vm="710">
        <v>0.27599226587716258</v>
      </c>
      <c r="AI170" s="314" vm="749">
        <v>0.29669376621810156</v>
      </c>
      <c r="AK170"/>
      <c r="AL170"/>
      <c r="AM170"/>
      <c r="AN170"/>
      <c r="AO170"/>
      <c r="AP170"/>
      <c r="AQ170"/>
      <c r="AR170"/>
    </row>
    <row r="171" spans="2:44" ht="15" customHeight="1" x14ac:dyDescent="0.35">
      <c r="B171" s="130" t="s">
        <v>241</v>
      </c>
      <c r="C171" s="130"/>
      <c r="D171" s="130"/>
      <c r="E171" s="130"/>
      <c r="F171" s="130"/>
      <c r="G171" s="130"/>
      <c r="H171" s="130"/>
      <c r="I171" s="130"/>
      <c r="J171" s="130"/>
      <c r="K171" s="130"/>
      <c r="L171" s="314">
        <v>0.32</v>
      </c>
      <c r="M171" s="314">
        <v>0.33</v>
      </c>
      <c r="N171" s="314">
        <v>0.33</v>
      </c>
      <c r="O171" s="314">
        <v>0.32</v>
      </c>
      <c r="P171" s="314">
        <v>0.33</v>
      </c>
      <c r="Q171" s="314">
        <v>0.32</v>
      </c>
      <c r="R171" s="314">
        <v>0.33</v>
      </c>
      <c r="S171" s="314">
        <v>0.35</v>
      </c>
      <c r="T171" s="314">
        <v>0.34</v>
      </c>
      <c r="U171" s="314">
        <v>0.34</v>
      </c>
      <c r="V171" s="314">
        <v>0.33</v>
      </c>
      <c r="W171" s="314">
        <v>0.31</v>
      </c>
      <c r="X171" s="314">
        <v>0.33</v>
      </c>
      <c r="Y171" s="314" vm="386">
        <f t="shared" si="167"/>
        <v>0.29526330755880803</v>
      </c>
      <c r="Z171" s="314" vm="757">
        <f t="shared" si="168"/>
        <v>0.30385606338637189</v>
      </c>
      <c r="AB171" s="314" vm="50">
        <v>0.37363530754947349</v>
      </c>
      <c r="AC171" s="314" vm="470">
        <v>0.32737707762797236</v>
      </c>
      <c r="AD171" s="314" vm="243">
        <v>0.28981645941774314</v>
      </c>
      <c r="AE171" s="314" vm="386">
        <v>0.29526330755880803</v>
      </c>
      <c r="AF171" s="314" vm="433">
        <v>0.34980274956480306</v>
      </c>
      <c r="AG171" s="314" vm="555">
        <v>0.34079643229987794</v>
      </c>
      <c r="AH171" s="314" vm="711">
        <v>0.29607239904052657</v>
      </c>
      <c r="AI171" s="314" vm="757">
        <v>0.30385606338637189</v>
      </c>
      <c r="AK171"/>
      <c r="AL171"/>
      <c r="AM171"/>
      <c r="AN171"/>
      <c r="AO171"/>
      <c r="AP171"/>
      <c r="AQ171"/>
      <c r="AR171"/>
    </row>
    <row r="172" spans="2:44" ht="15" customHeight="1" x14ac:dyDescent="0.35">
      <c r="B172" s="130" t="s">
        <v>242</v>
      </c>
      <c r="C172" s="130"/>
      <c r="D172" s="130"/>
      <c r="E172" s="130"/>
      <c r="F172" s="130"/>
      <c r="G172" s="130"/>
      <c r="H172" s="130"/>
      <c r="I172" s="130"/>
      <c r="J172" s="130"/>
      <c r="K172" s="130"/>
      <c r="L172" s="314" t="s">
        <v>14</v>
      </c>
      <c r="M172" s="314" t="s">
        <v>14</v>
      </c>
      <c r="N172" s="314" t="s">
        <v>14</v>
      </c>
      <c r="O172" s="314">
        <v>0</v>
      </c>
      <c r="P172" s="314">
        <v>0.27</v>
      </c>
      <c r="Q172" s="314">
        <v>0.27</v>
      </c>
      <c r="R172" s="314">
        <v>0.28000000000000003</v>
      </c>
      <c r="S172" s="314">
        <v>0.28000000000000003</v>
      </c>
      <c r="T172" s="314">
        <v>0.27</v>
      </c>
      <c r="U172" s="314">
        <v>0.27</v>
      </c>
      <c r="V172" s="314">
        <v>0.3</v>
      </c>
      <c r="W172" s="314">
        <v>0.28000000000000003</v>
      </c>
      <c r="X172" s="314">
        <v>0.32</v>
      </c>
      <c r="Y172" s="314" vm="373">
        <f t="shared" si="167"/>
        <v>0.26690283043616886</v>
      </c>
      <c r="Z172" s="314" vm="759">
        <f t="shared" si="168"/>
        <v>0.31855248814550474</v>
      </c>
      <c r="AB172" s="314" vm="79">
        <v>0.28116991489987214</v>
      </c>
      <c r="AC172" s="314" vm="471">
        <v>0.2727304486764629</v>
      </c>
      <c r="AD172" s="314" vm="162">
        <v>0.24365158398231962</v>
      </c>
      <c r="AE172" s="314" vm="373">
        <v>0.26690283043616886</v>
      </c>
      <c r="AF172" s="314" vm="434">
        <v>0.25672128069193018</v>
      </c>
      <c r="AG172" s="314" vm="526">
        <v>0.33679153594773698</v>
      </c>
      <c r="AH172" s="314" vm="712">
        <v>0.34103210721546712</v>
      </c>
      <c r="AI172" s="314" vm="759">
        <v>0.31855248814550474</v>
      </c>
      <c r="AK172"/>
      <c r="AL172"/>
      <c r="AM172"/>
      <c r="AN172"/>
      <c r="AO172"/>
      <c r="AP172"/>
      <c r="AQ172"/>
      <c r="AR172"/>
    </row>
    <row r="173" spans="2:44" ht="15" customHeight="1" x14ac:dyDescent="0.35">
      <c r="B173" s="130" t="s">
        <v>243</v>
      </c>
      <c r="C173" s="130"/>
      <c r="D173" s="130"/>
      <c r="E173" s="130"/>
      <c r="F173" s="130"/>
      <c r="G173" s="130"/>
      <c r="H173" s="130"/>
      <c r="I173" s="130"/>
      <c r="J173" s="130"/>
      <c r="K173" s="130"/>
      <c r="L173" s="314" t="s">
        <v>14</v>
      </c>
      <c r="M173" s="314" t="s">
        <v>14</v>
      </c>
      <c r="N173" s="314" t="s">
        <v>14</v>
      </c>
      <c r="O173" s="314" t="s">
        <v>14</v>
      </c>
      <c r="P173" s="314" t="s">
        <v>14</v>
      </c>
      <c r="Q173" s="314" t="s">
        <v>14</v>
      </c>
      <c r="R173" s="314" t="s">
        <v>14</v>
      </c>
      <c r="S173" s="314">
        <v>0.39</v>
      </c>
      <c r="T173" s="314">
        <v>0.4</v>
      </c>
      <c r="U173" s="314">
        <v>0.42</v>
      </c>
      <c r="V173" s="314">
        <v>0.41</v>
      </c>
      <c r="W173" s="314">
        <v>0.41</v>
      </c>
      <c r="X173" s="314">
        <v>0.45</v>
      </c>
      <c r="Y173" s="314" vm="373">
        <f t="shared" si="167"/>
        <v>0.35318107027305823</v>
      </c>
      <c r="Z173" s="314" vm="756">
        <f t="shared" si="168"/>
        <v>0.3068753590733771</v>
      </c>
      <c r="AB173" s="314" vm="80">
        <v>0.36028733149075226</v>
      </c>
      <c r="AC173" s="314" vm="472">
        <v>0.38160988704227433</v>
      </c>
      <c r="AD173" s="314" vm="244">
        <v>0.37366495768099928</v>
      </c>
      <c r="AE173" s="314" vm="373">
        <v>0.35318107027305823</v>
      </c>
      <c r="AF173" s="314" vm="435">
        <v>0.34823600759234508</v>
      </c>
      <c r="AG173" s="314" vm="527">
        <v>0.33899172292305779</v>
      </c>
      <c r="AH173" s="314" vm="713">
        <v>0.30343823803161624</v>
      </c>
      <c r="AI173" s="314" vm="756">
        <v>0.3068753590733771</v>
      </c>
      <c r="AK173"/>
      <c r="AL173"/>
      <c r="AM173"/>
      <c r="AN173"/>
      <c r="AO173"/>
      <c r="AP173"/>
      <c r="AQ173"/>
      <c r="AR173"/>
    </row>
    <row r="174" spans="2:44" ht="15" customHeight="1" x14ac:dyDescent="0.35">
      <c r="B174" s="130"/>
      <c r="C174" s="130"/>
      <c r="D174" s="130"/>
      <c r="E174" s="130"/>
      <c r="F174" s="130"/>
      <c r="G174" s="130"/>
      <c r="H174" s="130"/>
      <c r="I174" s="130"/>
      <c r="J174" s="130"/>
      <c r="K174" s="130"/>
      <c r="L174" s="422"/>
      <c r="M174" s="422"/>
      <c r="N174" s="422"/>
      <c r="O174" s="422"/>
      <c r="P174" s="422"/>
      <c r="Q174" s="323"/>
      <c r="R174" s="323"/>
      <c r="S174" s="323"/>
      <c r="T174" s="323"/>
      <c r="U174" s="323"/>
    </row>
    <row r="175" spans="2:44" ht="15" customHeight="1" x14ac:dyDescent="0.35">
      <c r="B175" s="39" t="s">
        <v>257</v>
      </c>
      <c r="C175" s="39"/>
      <c r="D175" s="39"/>
      <c r="E175" s="39"/>
      <c r="F175" s="39"/>
      <c r="G175" s="39"/>
      <c r="H175" s="39"/>
      <c r="I175" s="39"/>
      <c r="J175" s="39"/>
      <c r="K175" s="39"/>
      <c r="L175" s="335">
        <v>7689.48</v>
      </c>
      <c r="M175" s="335">
        <v>9330.33</v>
      </c>
      <c r="N175" s="335">
        <v>9936.74</v>
      </c>
      <c r="O175" s="335">
        <v>9769.35</v>
      </c>
      <c r="P175" s="335">
        <v>10203.790000000001</v>
      </c>
      <c r="Q175" s="335">
        <v>11103.44</v>
      </c>
      <c r="R175" s="335">
        <v>12576.21</v>
      </c>
      <c r="S175" s="335">
        <v>15090.89</v>
      </c>
      <c r="T175" s="335">
        <v>15644.05</v>
      </c>
      <c r="U175" s="335">
        <v>16492.400000000001</v>
      </c>
      <c r="V175" s="335">
        <v>17420.77</v>
      </c>
      <c r="W175" s="335">
        <v>17056.53</v>
      </c>
      <c r="X175" s="335">
        <v>18361.919999999998</v>
      </c>
      <c r="Y175" s="335">
        <f>AE175</f>
        <v>17306.070312476</v>
      </c>
      <c r="Z175" s="335">
        <f>AI175</f>
        <v>20169.673006500001</v>
      </c>
      <c r="AB175" s="335">
        <v>5174.0593573863898</v>
      </c>
      <c r="AC175" s="335">
        <v>9320.9131755548988</v>
      </c>
      <c r="AD175" s="335">
        <v>12663.98945496064</v>
      </c>
      <c r="AE175" s="335">
        <v>17306.070312476</v>
      </c>
      <c r="AF175" s="335">
        <v>5397.9278583000005</v>
      </c>
      <c r="AG175" s="335">
        <v>10765.312300800002</v>
      </c>
      <c r="AH175" s="335">
        <v>14569.320450900002</v>
      </c>
      <c r="AI175" s="335">
        <v>20169.673006500001</v>
      </c>
      <c r="AK175" s="335">
        <f>AB175</f>
        <v>5174.0593573863898</v>
      </c>
      <c r="AL175" s="335">
        <f t="shared" ref="AL175:AQ179" si="169">AC175-AB175</f>
        <v>4146.853818168509</v>
      </c>
      <c r="AM175" s="335">
        <f t="shared" si="169"/>
        <v>3343.0762794057409</v>
      </c>
      <c r="AN175" s="335">
        <f t="shared" si="169"/>
        <v>4642.0808575153605</v>
      </c>
      <c r="AO175" s="335">
        <f t="shared" ref="AO175:AO179" si="170">AF175</f>
        <v>5397.9278583000005</v>
      </c>
      <c r="AP175" s="335">
        <f t="shared" si="169"/>
        <v>5367.3844425000016</v>
      </c>
      <c r="AQ175" s="335">
        <f t="shared" si="169"/>
        <v>3804.0081501000004</v>
      </c>
      <c r="AR175" s="335">
        <f>AI175-AH175</f>
        <v>5600.3525555999986</v>
      </c>
    </row>
    <row r="176" spans="2:44" ht="15" customHeight="1" x14ac:dyDescent="0.35">
      <c r="B176" s="129" t="s">
        <v>277</v>
      </c>
      <c r="C176" s="129"/>
      <c r="D176" s="129"/>
      <c r="E176" s="129"/>
      <c r="F176" s="129"/>
      <c r="G176" s="129"/>
      <c r="H176" s="129"/>
      <c r="I176" s="129"/>
      <c r="J176" s="129"/>
      <c r="K176" s="129"/>
      <c r="L176" s="315">
        <v>5366.73</v>
      </c>
      <c r="M176" s="315">
        <v>6715.97</v>
      </c>
      <c r="N176" s="315">
        <v>7409.08</v>
      </c>
      <c r="O176" s="315">
        <v>7794.98</v>
      </c>
      <c r="P176" s="315">
        <v>8384.32</v>
      </c>
      <c r="Q176" s="315">
        <v>9281.6200000000008</v>
      </c>
      <c r="R176" s="315">
        <v>10350.549999999999</v>
      </c>
      <c r="S176" s="315">
        <v>12164.05</v>
      </c>
      <c r="T176" s="315">
        <v>12287.61</v>
      </c>
      <c r="U176" s="315">
        <v>12987.49</v>
      </c>
      <c r="V176" s="315">
        <v>13901.87</v>
      </c>
      <c r="W176" s="315">
        <v>13507.02</v>
      </c>
      <c r="X176" s="315">
        <v>14558.51</v>
      </c>
      <c r="Y176" s="315">
        <f>AE176</f>
        <v>13172.517658594361</v>
      </c>
      <c r="Z176" s="315">
        <f>AI176</f>
        <v>16723.645641000003</v>
      </c>
      <c r="AB176" s="315">
        <v>3987.5817149038198</v>
      </c>
      <c r="AC176" s="315">
        <v>7159.2136193369179</v>
      </c>
      <c r="AD176" s="315">
        <v>9746.5556152254103</v>
      </c>
      <c r="AE176" s="315">
        <v>13172.517658594361</v>
      </c>
      <c r="AF176" s="315">
        <v>4278.1395228000001</v>
      </c>
      <c r="AG176" s="315">
        <v>8733.6328145000043</v>
      </c>
      <c r="AH176" s="315">
        <v>11912.854586900006</v>
      </c>
      <c r="AI176" s="315">
        <v>16723.645641000003</v>
      </c>
      <c r="AK176" s="315">
        <f>AB176</f>
        <v>3987.5817149038198</v>
      </c>
      <c r="AL176" s="315">
        <f t="shared" si="169"/>
        <v>3171.631904433098</v>
      </c>
      <c r="AM176" s="315">
        <f t="shared" si="169"/>
        <v>2587.3419958884924</v>
      </c>
      <c r="AN176" s="315">
        <f t="shared" si="169"/>
        <v>3425.9620433689506</v>
      </c>
      <c r="AO176" s="315">
        <f t="shared" si="170"/>
        <v>4278.1395228000001</v>
      </c>
      <c r="AP176" s="315">
        <f t="shared" si="169"/>
        <v>4455.4932917000042</v>
      </c>
      <c r="AQ176" s="315">
        <f t="shared" si="169"/>
        <v>3179.221772400002</v>
      </c>
      <c r="AR176" s="315">
        <f>AI176-AH176</f>
        <v>4810.7910540999965</v>
      </c>
    </row>
    <row r="177" spans="2:44" ht="15" customHeight="1" x14ac:dyDescent="0.35">
      <c r="B177" s="129" t="s">
        <v>278</v>
      </c>
      <c r="C177" s="129"/>
      <c r="D177" s="129"/>
      <c r="E177" s="129"/>
      <c r="F177" s="129"/>
      <c r="G177" s="129"/>
      <c r="H177" s="129"/>
      <c r="I177" s="129"/>
      <c r="J177" s="129"/>
      <c r="K177" s="129"/>
      <c r="L177" s="315">
        <v>2322.75</v>
      </c>
      <c r="M177" s="315">
        <v>2614.36</v>
      </c>
      <c r="N177" s="315">
        <v>2527.66</v>
      </c>
      <c r="O177" s="315">
        <v>1974.37</v>
      </c>
      <c r="P177" s="315">
        <v>1760.77</v>
      </c>
      <c r="Q177" s="315">
        <v>1749.7</v>
      </c>
      <c r="R177" s="315">
        <v>2150.6799999999998</v>
      </c>
      <c r="S177" s="315">
        <v>2246.1</v>
      </c>
      <c r="T177" s="315">
        <v>2585.86</v>
      </c>
      <c r="U177" s="315">
        <v>2708.81</v>
      </c>
      <c r="V177" s="315">
        <v>2731.45</v>
      </c>
      <c r="W177" s="315">
        <v>2307.41</v>
      </c>
      <c r="X177" s="315">
        <v>2470.06</v>
      </c>
      <c r="Y177" s="315">
        <f>AE177</f>
        <v>2255.680706139578</v>
      </c>
      <c r="Z177" s="315">
        <f>AI177</f>
        <v>1398.5249255000001</v>
      </c>
      <c r="AB177" s="315">
        <v>756.45383445436062</v>
      </c>
      <c r="AC177" s="315">
        <v>1244.7802062840717</v>
      </c>
      <c r="AD177" s="315">
        <v>1545.5717743443206</v>
      </c>
      <c r="AE177" s="315">
        <v>2255.680706139578</v>
      </c>
      <c r="AF177" s="315">
        <v>420.46435320000001</v>
      </c>
      <c r="AG177" s="315">
        <v>800.56970690000003</v>
      </c>
      <c r="AH177" s="315">
        <v>1041.3458840000001</v>
      </c>
      <c r="AI177" s="315">
        <v>1398.5249255000001</v>
      </c>
      <c r="AK177" s="315">
        <f>AB177</f>
        <v>756.45383445436062</v>
      </c>
      <c r="AL177" s="315">
        <f t="shared" si="169"/>
        <v>488.32637182971109</v>
      </c>
      <c r="AM177" s="315">
        <f t="shared" si="169"/>
        <v>300.79156806024889</v>
      </c>
      <c r="AN177" s="315">
        <f t="shared" si="169"/>
        <v>710.10893179525738</v>
      </c>
      <c r="AO177" s="315">
        <f t="shared" si="170"/>
        <v>420.46435320000001</v>
      </c>
      <c r="AP177" s="315">
        <f t="shared" si="169"/>
        <v>380.10535370000002</v>
      </c>
      <c r="AQ177" s="315">
        <f t="shared" si="169"/>
        <v>240.77617710000004</v>
      </c>
      <c r="AR177" s="315">
        <f>AI177-AH177</f>
        <v>357.17904150000004</v>
      </c>
    </row>
    <row r="178" spans="2:44" ht="15" customHeight="1" x14ac:dyDescent="0.35">
      <c r="B178" s="129" t="s">
        <v>242</v>
      </c>
      <c r="C178" s="129"/>
      <c r="D178" s="129"/>
      <c r="E178" s="129"/>
      <c r="F178" s="129"/>
      <c r="G178" s="129"/>
      <c r="H178" s="129"/>
      <c r="I178" s="129"/>
      <c r="J178" s="129"/>
      <c r="K178" s="129"/>
      <c r="L178" s="315" t="s">
        <v>14</v>
      </c>
      <c r="M178" s="315" t="s">
        <v>14</v>
      </c>
      <c r="N178" s="315" t="s">
        <v>14</v>
      </c>
      <c r="O178" s="315">
        <v>0</v>
      </c>
      <c r="P178" s="315">
        <v>58.69</v>
      </c>
      <c r="Q178" s="315">
        <v>72.02</v>
      </c>
      <c r="R178" s="315">
        <v>74.98</v>
      </c>
      <c r="S178" s="315">
        <v>74.709999999999994</v>
      </c>
      <c r="T178" s="315">
        <v>71.23</v>
      </c>
      <c r="U178" s="315">
        <v>69.849999999999994</v>
      </c>
      <c r="V178" s="315">
        <v>77.95</v>
      </c>
      <c r="W178" s="315">
        <v>255.36</v>
      </c>
      <c r="X178" s="315">
        <v>360.48</v>
      </c>
      <c r="Y178" s="315">
        <f>AE178</f>
        <v>393.9619481327</v>
      </c>
      <c r="Z178" s="315">
        <f>AI178</f>
        <v>611.05101760000002</v>
      </c>
      <c r="AB178" s="315">
        <v>79.047007932</v>
      </c>
      <c r="AC178" s="315">
        <v>154.2195898377</v>
      </c>
      <c r="AD178" s="315">
        <v>207.80895673269998</v>
      </c>
      <c r="AE178" s="315">
        <v>393.9619481327</v>
      </c>
      <c r="AF178" s="315">
        <v>340.89448340000001</v>
      </c>
      <c r="AG178" s="315">
        <v>434.8349735000001</v>
      </c>
      <c r="AH178" s="315">
        <v>495.53101760000004</v>
      </c>
      <c r="AI178" s="315">
        <v>611.05101760000002</v>
      </c>
      <c r="AK178" s="315">
        <f>AB178</f>
        <v>79.047007932</v>
      </c>
      <c r="AL178" s="315">
        <f t="shared" si="169"/>
        <v>75.1725819057</v>
      </c>
      <c r="AM178" s="315">
        <f t="shared" si="169"/>
        <v>53.589366894999984</v>
      </c>
      <c r="AN178" s="315">
        <f t="shared" si="169"/>
        <v>186.15299140000002</v>
      </c>
      <c r="AO178" s="315">
        <f t="shared" si="170"/>
        <v>340.89448340000001</v>
      </c>
      <c r="AP178" s="315">
        <f t="shared" si="169"/>
        <v>93.94049010000009</v>
      </c>
      <c r="AQ178" s="315">
        <f t="shared" si="169"/>
        <v>60.696044099999938</v>
      </c>
      <c r="AR178" s="315">
        <f>AI178-AH178</f>
        <v>115.51999999999998</v>
      </c>
    </row>
    <row r="179" spans="2:44" ht="15" customHeight="1" x14ac:dyDescent="0.35">
      <c r="B179" s="129" t="s">
        <v>243</v>
      </c>
      <c r="C179" s="129"/>
      <c r="D179" s="129"/>
      <c r="E179" s="129"/>
      <c r="F179" s="129"/>
      <c r="G179" s="129"/>
      <c r="H179" s="129"/>
      <c r="I179" s="129"/>
      <c r="J179" s="129"/>
      <c r="K179" s="129"/>
      <c r="L179" s="315" t="s">
        <v>14</v>
      </c>
      <c r="M179" s="315" t="s">
        <v>14</v>
      </c>
      <c r="N179" s="315" t="s">
        <v>14</v>
      </c>
      <c r="O179" s="315" t="s">
        <v>14</v>
      </c>
      <c r="P179" s="315" t="s">
        <v>14</v>
      </c>
      <c r="Q179" s="315" t="s">
        <v>14</v>
      </c>
      <c r="R179" s="315">
        <v>0</v>
      </c>
      <c r="S179" s="315">
        <v>606.37</v>
      </c>
      <c r="T179" s="315">
        <v>699.79</v>
      </c>
      <c r="U179" s="315">
        <v>726.25</v>
      </c>
      <c r="V179" s="315">
        <v>709.82</v>
      </c>
      <c r="W179" s="315">
        <v>986.74</v>
      </c>
      <c r="X179" s="315">
        <v>972.87</v>
      </c>
      <c r="Y179" s="315">
        <f>AE179</f>
        <v>1483.9100007772099</v>
      </c>
      <c r="Z179" s="315">
        <f>AI179</f>
        <v>1436.4514224</v>
      </c>
      <c r="AB179" s="315">
        <v>350.97680009621001</v>
      </c>
      <c r="AC179" s="315">
        <v>762.69976009621007</v>
      </c>
      <c r="AD179" s="315">
        <v>1164.05310865821</v>
      </c>
      <c r="AE179" s="315">
        <v>1483.9100007772099</v>
      </c>
      <c r="AF179" s="315">
        <v>358.4294989</v>
      </c>
      <c r="AG179" s="315">
        <v>796.27480590000005</v>
      </c>
      <c r="AH179" s="315">
        <v>1119.5889623999999</v>
      </c>
      <c r="AI179" s="315">
        <v>1436.4514224</v>
      </c>
      <c r="AK179" s="315">
        <f>AB179</f>
        <v>350.97680009621001</v>
      </c>
      <c r="AL179" s="315">
        <f t="shared" si="169"/>
        <v>411.72296000000006</v>
      </c>
      <c r="AM179" s="315">
        <f t="shared" si="169"/>
        <v>401.35334856199995</v>
      </c>
      <c r="AN179" s="315">
        <f t="shared" si="169"/>
        <v>319.85689211899989</v>
      </c>
      <c r="AO179" s="315">
        <f t="shared" si="170"/>
        <v>358.4294989</v>
      </c>
      <c r="AP179" s="315">
        <f t="shared" si="169"/>
        <v>437.84530700000005</v>
      </c>
      <c r="AQ179" s="315">
        <f t="shared" si="169"/>
        <v>323.31415649999985</v>
      </c>
      <c r="AR179" s="315">
        <f>AI179-AH179</f>
        <v>316.86246000000006</v>
      </c>
    </row>
    <row r="180" spans="2:44" ht="15" customHeight="1" x14ac:dyDescent="0.35">
      <c r="B180" s="129"/>
      <c r="C180" s="129"/>
      <c r="D180" s="129"/>
      <c r="E180" s="129"/>
      <c r="F180" s="129"/>
      <c r="G180" s="129"/>
      <c r="H180" s="129"/>
      <c r="I180" s="129"/>
      <c r="J180" s="129"/>
      <c r="K180" s="129"/>
      <c r="L180" s="424"/>
      <c r="M180" s="424"/>
      <c r="N180" s="424"/>
      <c r="O180" s="424"/>
      <c r="P180" s="424"/>
      <c r="Q180" s="324"/>
      <c r="R180" s="324"/>
      <c r="S180" s="324"/>
      <c r="T180" s="324"/>
      <c r="U180" s="324"/>
    </row>
    <row r="181" spans="2:44" ht="15" customHeight="1" x14ac:dyDescent="0.35">
      <c r="B181" s="39" t="s">
        <v>282</v>
      </c>
      <c r="C181" s="39"/>
      <c r="D181" s="39"/>
      <c r="E181" s="39"/>
      <c r="F181" s="39"/>
      <c r="G181" s="39"/>
      <c r="H181" s="39"/>
      <c r="I181" s="39"/>
      <c r="J181" s="39"/>
      <c r="K181" s="39"/>
      <c r="L181" s="332">
        <v>47.67</v>
      </c>
      <c r="M181" s="332">
        <v>45.7</v>
      </c>
      <c r="N181" s="332">
        <v>47.13</v>
      </c>
      <c r="O181" s="332">
        <v>48.41</v>
      </c>
      <c r="P181" s="332">
        <v>50.83</v>
      </c>
      <c r="Q181" s="332">
        <v>51.02</v>
      </c>
      <c r="R181" s="332">
        <v>46.44</v>
      </c>
      <c r="S181" s="332">
        <v>46.43</v>
      </c>
      <c r="T181" s="332">
        <v>45.3</v>
      </c>
      <c r="U181" s="332">
        <v>45.27</v>
      </c>
      <c r="V181" s="332">
        <v>43.96</v>
      </c>
      <c r="W181" s="332">
        <v>43.91</v>
      </c>
      <c r="X181" s="332">
        <v>42.59</v>
      </c>
      <c r="Y181" s="332">
        <f>AE181</f>
        <v>45.62</v>
      </c>
      <c r="Z181" s="332" vm="751">
        <f>AI181</f>
        <v>45.442865496147384</v>
      </c>
      <c r="AB181" s="332">
        <v>44.01</v>
      </c>
      <c r="AC181" s="332">
        <v>46.41</v>
      </c>
      <c r="AD181" s="332">
        <v>46.44</v>
      </c>
      <c r="AE181" s="332">
        <v>45.62</v>
      </c>
      <c r="AF181" s="332">
        <v>44.72</v>
      </c>
      <c r="AG181" s="332">
        <v>47.32</v>
      </c>
      <c r="AH181" s="332">
        <v>46.699572866871492</v>
      </c>
      <c r="AI181" s="332" vm="751">
        <v>45.442865496147384</v>
      </c>
      <c r="AK181"/>
      <c r="AL181"/>
      <c r="AM181"/>
      <c r="AN181"/>
      <c r="AO181" s="332"/>
      <c r="AP181" s="332"/>
      <c r="AQ181" s="332"/>
      <c r="AR181" s="332"/>
    </row>
    <row r="182" spans="2:44" ht="15" customHeight="1" x14ac:dyDescent="0.35">
      <c r="B182" s="129" t="s">
        <v>241</v>
      </c>
      <c r="C182" s="129"/>
      <c r="D182" s="129"/>
      <c r="E182" s="129"/>
      <c r="F182" s="129"/>
      <c r="G182" s="129"/>
      <c r="H182" s="129"/>
      <c r="I182" s="129"/>
      <c r="J182" s="129"/>
      <c r="K182" s="129"/>
      <c r="L182" s="333">
        <v>47.67</v>
      </c>
      <c r="M182" s="333">
        <v>45.7</v>
      </c>
      <c r="N182" s="333">
        <v>47.13</v>
      </c>
      <c r="O182" s="333">
        <v>48.41</v>
      </c>
      <c r="P182" s="333">
        <v>50.36</v>
      </c>
      <c r="Q182" s="333">
        <v>50.62</v>
      </c>
      <c r="R182" s="333">
        <v>46.06</v>
      </c>
      <c r="S182" s="333">
        <v>45.54</v>
      </c>
      <c r="T182" s="333">
        <v>44.07</v>
      </c>
      <c r="U182" s="333">
        <v>44.05</v>
      </c>
      <c r="V182" s="333">
        <v>42.67</v>
      </c>
      <c r="W182" s="333">
        <v>42.26</v>
      </c>
      <c r="X182" s="333">
        <v>41.06</v>
      </c>
      <c r="Y182" s="333">
        <f>AE182</f>
        <v>44.74</v>
      </c>
      <c r="Z182" s="333" vm="752">
        <f>AI182</f>
        <v>44.417445105016967</v>
      </c>
      <c r="AB182" s="333">
        <v>42.86</v>
      </c>
      <c r="AC182" s="333">
        <v>45.6</v>
      </c>
      <c r="AD182" s="333">
        <v>45.65</v>
      </c>
      <c r="AE182" s="333">
        <v>44.74</v>
      </c>
      <c r="AF182" s="333">
        <v>43.39</v>
      </c>
      <c r="AG182" s="333">
        <v>46.06</v>
      </c>
      <c r="AH182" s="333">
        <v>45.918228237356168</v>
      </c>
      <c r="AI182" s="333" vm="752">
        <v>44.417445105016967</v>
      </c>
      <c r="AK182"/>
      <c r="AL182"/>
      <c r="AM182"/>
      <c r="AN182"/>
      <c r="AO182" s="333"/>
      <c r="AP182" s="333"/>
      <c r="AQ182" s="333"/>
      <c r="AR182" s="333"/>
    </row>
    <row r="183" spans="2:44" ht="15" customHeight="1" x14ac:dyDescent="0.35">
      <c r="B183" s="129" t="s">
        <v>242</v>
      </c>
      <c r="C183" s="129"/>
      <c r="D183" s="129"/>
      <c r="E183" s="129"/>
      <c r="F183" s="129"/>
      <c r="G183" s="129"/>
      <c r="H183" s="129"/>
      <c r="I183" s="129"/>
      <c r="J183" s="129"/>
      <c r="K183" s="129"/>
      <c r="L183" s="333">
        <v>0</v>
      </c>
      <c r="M183" s="333">
        <v>0</v>
      </c>
      <c r="N183" s="333">
        <v>0</v>
      </c>
      <c r="O183" s="333">
        <v>0</v>
      </c>
      <c r="P183" s="333">
        <v>131.97</v>
      </c>
      <c r="Q183" s="333">
        <v>112.85</v>
      </c>
      <c r="R183" s="333">
        <v>109.44</v>
      </c>
      <c r="S183" s="333">
        <v>112.05</v>
      </c>
      <c r="T183" s="333">
        <v>112.83</v>
      </c>
      <c r="U183" s="333">
        <v>110.71</v>
      </c>
      <c r="V183" s="333">
        <v>110.31</v>
      </c>
      <c r="W183" s="333">
        <v>67.77</v>
      </c>
      <c r="X183" s="333">
        <v>67.290000000000006</v>
      </c>
      <c r="Y183" s="333">
        <f>AE183</f>
        <v>61.43</v>
      </c>
      <c r="Z183" s="333" vm="754">
        <f>AI183</f>
        <v>53.825248836939345</v>
      </c>
      <c r="AB183" s="333">
        <v>72.760000000000005</v>
      </c>
      <c r="AC183" s="333">
        <v>70.69</v>
      </c>
      <c r="AD183" s="333">
        <v>70.31</v>
      </c>
      <c r="AE183" s="333">
        <v>61.43</v>
      </c>
      <c r="AF183" s="333">
        <v>45.37</v>
      </c>
      <c r="AG183" s="333">
        <v>49.68</v>
      </c>
      <c r="AH183" s="333">
        <v>51.422886589599919</v>
      </c>
      <c r="AI183" s="333" vm="754">
        <v>53.825248836939345</v>
      </c>
      <c r="AK183"/>
      <c r="AL183"/>
      <c r="AM183"/>
      <c r="AN183"/>
      <c r="AO183" s="333"/>
      <c r="AP183" s="333"/>
      <c r="AQ183" s="333"/>
      <c r="AR183" s="333"/>
    </row>
    <row r="184" spans="2:44" ht="15" customHeight="1" x14ac:dyDescent="0.35">
      <c r="B184" s="129" t="s">
        <v>243</v>
      </c>
      <c r="C184" s="129"/>
      <c r="D184" s="129"/>
      <c r="E184" s="129"/>
      <c r="F184" s="129"/>
      <c r="G184" s="129"/>
      <c r="H184" s="129"/>
      <c r="I184" s="129"/>
      <c r="J184" s="129"/>
      <c r="K184" s="129"/>
      <c r="L184" s="333" t="s">
        <v>14</v>
      </c>
      <c r="M184" s="333" t="s">
        <v>14</v>
      </c>
      <c r="N184" s="333" t="s">
        <v>14</v>
      </c>
      <c r="O184" s="333" t="s">
        <v>14</v>
      </c>
      <c r="P184" s="333" t="s">
        <v>14</v>
      </c>
      <c r="Q184" s="333" t="s">
        <v>14</v>
      </c>
      <c r="R184" s="333" t="s">
        <v>14</v>
      </c>
      <c r="S184" s="333">
        <v>59.52</v>
      </c>
      <c r="T184" s="333">
        <v>64.44</v>
      </c>
      <c r="U184" s="333">
        <v>65.400000000000006</v>
      </c>
      <c r="V184" s="333">
        <v>66.930000000000007</v>
      </c>
      <c r="W184" s="333">
        <v>64.08</v>
      </c>
      <c r="X184" s="333">
        <v>60.23</v>
      </c>
      <c r="Y184" s="333">
        <f>AE184</f>
        <v>50.57</v>
      </c>
      <c r="Z184" s="333" vm="758">
        <f>AI184</f>
        <v>54.813721447292707</v>
      </c>
      <c r="AB184" s="333">
        <v>52.97</v>
      </c>
      <c r="AC184" s="333">
        <v>50.410000000000004</v>
      </c>
      <c r="AD184" s="333">
        <v>49.77</v>
      </c>
      <c r="AE184" s="333">
        <v>50.57</v>
      </c>
      <c r="AF184" s="333">
        <v>45.77</v>
      </c>
      <c r="AG184" s="333">
        <v>53.07</v>
      </c>
      <c r="AH184" s="333">
        <v>53.649575746012609</v>
      </c>
      <c r="AI184" s="333" vm="758">
        <v>54.813721447292707</v>
      </c>
      <c r="AK184"/>
      <c r="AL184"/>
      <c r="AM184"/>
      <c r="AN184"/>
      <c r="AO184" s="333"/>
      <c r="AP184" s="333"/>
      <c r="AQ184" s="333"/>
      <c r="AR184" s="333"/>
    </row>
    <row r="185" spans="2:44" ht="15" customHeight="1" x14ac:dyDescent="0.35">
      <c r="Q185" s="336"/>
      <c r="R185" s="336"/>
      <c r="S185" s="336"/>
      <c r="T185" s="336"/>
      <c r="U185" s="336"/>
    </row>
    <row r="186" spans="2:44" ht="30" customHeight="1" x14ac:dyDescent="0.35">
      <c r="B186" s="179" t="s">
        <v>231</v>
      </c>
      <c r="C186" s="179"/>
      <c r="D186" s="179"/>
      <c r="E186" s="179"/>
      <c r="F186" s="179"/>
      <c r="G186" s="179"/>
      <c r="H186" s="179"/>
      <c r="I186" s="179"/>
      <c r="J186" s="179"/>
      <c r="K186" s="179"/>
      <c r="L186" s="232"/>
      <c r="M186" s="232"/>
      <c r="N186" s="232"/>
      <c r="O186" s="232"/>
      <c r="P186" s="232"/>
      <c r="Q186" s="232"/>
      <c r="R186" s="232"/>
      <c r="S186" s="232"/>
      <c r="T186" s="232"/>
      <c r="U186" s="233"/>
      <c r="V186" s="233"/>
    </row>
    <row r="187" spans="2:44" ht="15" customHeight="1" x14ac:dyDescent="0.35">
      <c r="B187" s="167" t="s">
        <v>230</v>
      </c>
      <c r="C187" s="167"/>
      <c r="D187" s="167"/>
      <c r="E187" s="167"/>
      <c r="F187" s="167"/>
      <c r="G187" s="167"/>
      <c r="H187" s="167"/>
      <c r="I187" s="167"/>
      <c r="J187" s="167"/>
      <c r="K187" s="167"/>
      <c r="L187" s="236">
        <v>2010</v>
      </c>
      <c r="M187" s="236">
        <v>2011</v>
      </c>
      <c r="N187" s="236">
        <v>2012</v>
      </c>
      <c r="O187" s="236">
        <v>2013</v>
      </c>
      <c r="P187" s="236">
        <v>2014</v>
      </c>
      <c r="Q187" s="236">
        <v>2015</v>
      </c>
      <c r="R187" s="236">
        <v>2016</v>
      </c>
      <c r="S187" s="236">
        <v>2017</v>
      </c>
      <c r="T187" s="236">
        <v>2018</v>
      </c>
      <c r="U187" s="236">
        <v>2019</v>
      </c>
      <c r="V187" s="236">
        <v>2020</v>
      </c>
      <c r="W187" s="236">
        <v>2021</v>
      </c>
      <c r="X187" s="239">
        <v>2022</v>
      </c>
      <c r="Y187" s="237">
        <v>2023</v>
      </c>
      <c r="Z187" s="238">
        <v>2024</v>
      </c>
      <c r="AB187" s="239" t="s">
        <v>3</v>
      </c>
      <c r="AC187" s="239" t="s">
        <v>4</v>
      </c>
      <c r="AD187" s="239" t="s">
        <v>5</v>
      </c>
      <c r="AE187" s="239">
        <v>2023</v>
      </c>
      <c r="AF187" s="240" t="s">
        <v>6</v>
      </c>
      <c r="AG187" s="240" t="s">
        <v>7</v>
      </c>
      <c r="AH187" s="240" t="s">
        <v>8</v>
      </c>
      <c r="AI187" s="240">
        <v>2024</v>
      </c>
      <c r="AK187" s="239" t="s">
        <v>3</v>
      </c>
      <c r="AL187" s="239" t="s">
        <v>20</v>
      </c>
      <c r="AM187" s="239" t="s">
        <v>21</v>
      </c>
      <c r="AN187" s="239" t="s">
        <v>22</v>
      </c>
      <c r="AO187" s="240" t="s">
        <v>6</v>
      </c>
      <c r="AP187" s="240" t="s">
        <v>23</v>
      </c>
      <c r="AQ187" s="240" t="s">
        <v>24</v>
      </c>
      <c r="AR187" s="240" t="s">
        <v>25</v>
      </c>
    </row>
    <row r="188" spans="2:44" ht="15" customHeight="1" x14ac:dyDescent="0.35">
      <c r="B188" s="40" t="s">
        <v>26</v>
      </c>
      <c r="C188" s="40"/>
      <c r="D188" s="40"/>
      <c r="E188" s="40"/>
      <c r="F188" s="40"/>
      <c r="G188" s="40"/>
      <c r="H188" s="40"/>
      <c r="I188" s="40"/>
      <c r="J188" s="40"/>
      <c r="K188" s="40"/>
      <c r="L188" s="310">
        <v>562.23</v>
      </c>
      <c r="M188" s="310">
        <v>634.86</v>
      </c>
      <c r="N188" s="310">
        <v>777.54</v>
      </c>
      <c r="O188" s="310">
        <v>819.91</v>
      </c>
      <c r="P188" s="310">
        <v>746.93</v>
      </c>
      <c r="Q188" s="310">
        <v>831.59</v>
      </c>
      <c r="R188" s="310">
        <v>913.01</v>
      </c>
      <c r="S188" s="310">
        <v>943.22</v>
      </c>
      <c r="T188" s="310">
        <v>890.82</v>
      </c>
      <c r="U188" s="310">
        <v>924.83</v>
      </c>
      <c r="V188" s="310">
        <v>824.24</v>
      </c>
      <c r="W188" s="310">
        <v>926.24</v>
      </c>
      <c r="X188" s="310">
        <v>1279.29</v>
      </c>
      <c r="Y188" s="310">
        <f>AE188</f>
        <v>1069.3743226840911</v>
      </c>
      <c r="Z188" s="310">
        <f>AI188</f>
        <v>1003.0144103831009</v>
      </c>
      <c r="AB188" s="310">
        <v>370.60351558580209</v>
      </c>
      <c r="AC188" s="310">
        <v>581.39722611210095</v>
      </c>
      <c r="AD188" s="310">
        <v>796.27748820160889</v>
      </c>
      <c r="AE188" s="310">
        <v>1069.3743226840911</v>
      </c>
      <c r="AF188" s="310">
        <v>319.92777722619991</v>
      </c>
      <c r="AG188" s="310">
        <v>541.00921564359976</v>
      </c>
      <c r="AH188" s="310">
        <v>758.81545292160001</v>
      </c>
      <c r="AI188" s="310">
        <v>1003.0144103831009</v>
      </c>
      <c r="AK188" s="310">
        <f t="shared" ref="AK188:AK201" si="171">AB188</f>
        <v>370.60351558580209</v>
      </c>
      <c r="AL188" s="310">
        <f t="shared" ref="AL188:AL209" si="172">AC188-AB188</f>
        <v>210.79371052629887</v>
      </c>
      <c r="AM188" s="310">
        <f t="shared" ref="AM188:AM209" si="173">AD188-AC188</f>
        <v>214.88026208950794</v>
      </c>
      <c r="AN188" s="310">
        <f t="shared" ref="AN188:AN209" si="174">AE188-AD188</f>
        <v>273.09683448248222</v>
      </c>
      <c r="AO188" s="310">
        <f t="shared" ref="AO188:AO201" si="175">AF188</f>
        <v>319.92777722619991</v>
      </c>
      <c r="AP188" s="310">
        <f t="shared" ref="AP188:AQ209" si="176">AG188-AF188</f>
        <v>221.08143841739985</v>
      </c>
      <c r="AQ188" s="310">
        <f t="shared" si="176"/>
        <v>217.80623727800025</v>
      </c>
      <c r="AR188" s="310">
        <f t="shared" ref="AR188:AR209" si="177">AI188-AH188</f>
        <v>244.19895746150087</v>
      </c>
    </row>
    <row r="189" spans="2:44" ht="15" customHeight="1" outlineLevel="1" x14ac:dyDescent="0.35">
      <c r="B189" s="148" t="s">
        <v>114</v>
      </c>
      <c r="C189" s="148"/>
      <c r="D189" s="148"/>
      <c r="E189" s="148"/>
      <c r="F189" s="148"/>
      <c r="G189" s="148"/>
      <c r="H189" s="148"/>
      <c r="I189" s="148"/>
      <c r="J189" s="148"/>
      <c r="K189" s="148"/>
      <c r="L189" s="319">
        <v>342.86581545999996</v>
      </c>
      <c r="M189" s="319">
        <v>370.25521743999997</v>
      </c>
      <c r="N189" s="319">
        <v>445.01903479000003</v>
      </c>
      <c r="O189" s="319">
        <v>465.68517137000003</v>
      </c>
      <c r="P189" s="319">
        <v>345.49299132381179</v>
      </c>
      <c r="Q189" s="319">
        <v>366.97807925000001</v>
      </c>
      <c r="R189" s="319">
        <v>348.60712365999996</v>
      </c>
      <c r="S189" s="319">
        <v>415.77604656999995</v>
      </c>
      <c r="T189" s="319">
        <v>371.51157375000003</v>
      </c>
      <c r="U189" s="319">
        <v>376.19195355000005</v>
      </c>
      <c r="V189" s="319">
        <v>345.84492709389997</v>
      </c>
      <c r="W189" s="319">
        <v>465.74</v>
      </c>
      <c r="X189" s="319">
        <v>514.89</v>
      </c>
      <c r="Y189" s="319">
        <f>AE189</f>
        <v>411.79318231340056</v>
      </c>
      <c r="Z189" s="319">
        <f>AI189</f>
        <v>362.16105781000005</v>
      </c>
      <c r="AB189" s="319">
        <v>157.88488010169999</v>
      </c>
      <c r="AC189" s="319">
        <v>227.20115414399925</v>
      </c>
      <c r="AD189" s="319">
        <v>296.45074103759958</v>
      </c>
      <c r="AE189" s="319">
        <v>411.79318231340056</v>
      </c>
      <c r="AF189" s="319">
        <v>104.83883838000001</v>
      </c>
      <c r="AG189" s="319">
        <v>195.70693768000004</v>
      </c>
      <c r="AH189" s="319">
        <v>283.15242460000007</v>
      </c>
      <c r="AI189" s="319">
        <v>362.16105781000005</v>
      </c>
      <c r="AK189" s="319">
        <f t="shared" si="171"/>
        <v>157.88488010169999</v>
      </c>
      <c r="AL189" s="319">
        <f t="shared" si="172"/>
        <v>69.316274042299256</v>
      </c>
      <c r="AM189" s="319">
        <f t="shared" si="173"/>
        <v>69.249586893600338</v>
      </c>
      <c r="AN189" s="319">
        <f t="shared" si="174"/>
        <v>115.34244127580098</v>
      </c>
      <c r="AO189" s="319">
        <f t="shared" si="175"/>
        <v>104.83883838000001</v>
      </c>
      <c r="AP189" s="319">
        <f t="shared" si="176"/>
        <v>90.868099300000026</v>
      </c>
      <c r="AQ189" s="319">
        <f t="shared" si="176"/>
        <v>87.445486920000036</v>
      </c>
      <c r="AR189" s="319">
        <f t="shared" si="177"/>
        <v>79.008633209999971</v>
      </c>
    </row>
    <row r="190" spans="2:44" ht="15" customHeight="1" outlineLevel="1" x14ac:dyDescent="0.35">
      <c r="B190" s="148" t="s">
        <v>109</v>
      </c>
      <c r="C190" s="148"/>
      <c r="D190" s="148"/>
      <c r="E190" s="148"/>
      <c r="F190" s="148"/>
      <c r="G190" s="148"/>
      <c r="H190" s="148"/>
      <c r="I190" s="148"/>
      <c r="J190" s="148"/>
      <c r="K190" s="148"/>
      <c r="L190" s="319">
        <v>140.25</v>
      </c>
      <c r="M190" s="319">
        <v>138.58000000000001</v>
      </c>
      <c r="N190" s="319">
        <v>149.33000000000001</v>
      </c>
      <c r="O190" s="319">
        <v>160.49</v>
      </c>
      <c r="P190" s="319">
        <v>165.71</v>
      </c>
      <c r="Q190" s="319">
        <v>190.17</v>
      </c>
      <c r="R190" s="319">
        <v>267.72000000000003</v>
      </c>
      <c r="S190" s="319">
        <v>260.79000000000002</v>
      </c>
      <c r="T190" s="319">
        <v>271.64</v>
      </c>
      <c r="U190" s="319">
        <v>283.83</v>
      </c>
      <c r="V190" s="319">
        <v>229.36</v>
      </c>
      <c r="W190" s="319">
        <v>259.83</v>
      </c>
      <c r="X190" s="319">
        <v>259.45999999999998</v>
      </c>
      <c r="Y190" s="319">
        <f>AE190</f>
        <v>269.5925760001</v>
      </c>
      <c r="Z190" s="319">
        <f>AI190</f>
        <v>265.55587643999991</v>
      </c>
      <c r="AB190" s="319">
        <v>74.172885128799976</v>
      </c>
      <c r="AC190" s="319">
        <v>133.79573758740003</v>
      </c>
      <c r="AD190" s="319">
        <v>197.61153001669993</v>
      </c>
      <c r="AE190" s="319">
        <v>269.5925760001</v>
      </c>
      <c r="AF190" s="319">
        <v>81.556510799999998</v>
      </c>
      <c r="AG190" s="319">
        <v>138.54908786000004</v>
      </c>
      <c r="AH190" s="319">
        <v>196.37223277000001</v>
      </c>
      <c r="AI190" s="319">
        <v>265.55587643999991</v>
      </c>
      <c r="AK190" s="319">
        <f t="shared" si="171"/>
        <v>74.172885128799976</v>
      </c>
      <c r="AL190" s="319">
        <f t="shared" si="172"/>
        <v>59.62285245860005</v>
      </c>
      <c r="AM190" s="319">
        <f t="shared" si="173"/>
        <v>63.815792429299904</v>
      </c>
      <c r="AN190" s="319">
        <f t="shared" si="174"/>
        <v>71.981045983400065</v>
      </c>
      <c r="AO190" s="319">
        <f t="shared" si="175"/>
        <v>81.556510799999998</v>
      </c>
      <c r="AP190" s="319">
        <f t="shared" si="176"/>
        <v>56.992577060000045</v>
      </c>
      <c r="AQ190" s="319">
        <f t="shared" si="176"/>
        <v>57.823144909999968</v>
      </c>
      <c r="AR190" s="319">
        <f t="shared" si="177"/>
        <v>69.183643669999896</v>
      </c>
    </row>
    <row r="191" spans="2:44" ht="15" customHeight="1" outlineLevel="1" x14ac:dyDescent="0.35">
      <c r="B191" s="148" t="s">
        <v>240</v>
      </c>
      <c r="C191" s="148"/>
      <c r="D191" s="148"/>
      <c r="E191" s="148"/>
      <c r="F191" s="148"/>
      <c r="G191" s="148"/>
      <c r="H191" s="148"/>
      <c r="I191" s="148"/>
      <c r="J191" s="148"/>
      <c r="K191" s="148"/>
      <c r="L191" s="319">
        <v>78.459999999999994</v>
      </c>
      <c r="M191" s="319">
        <v>126.21</v>
      </c>
      <c r="N191" s="319">
        <v>182.99</v>
      </c>
      <c r="O191" s="319">
        <v>217.42</v>
      </c>
      <c r="P191" s="319">
        <v>233.76</v>
      </c>
      <c r="Q191" s="319">
        <v>272.02</v>
      </c>
      <c r="R191" s="319">
        <v>268.05</v>
      </c>
      <c r="S191" s="319">
        <v>288.76</v>
      </c>
      <c r="T191" s="319">
        <v>245.61</v>
      </c>
      <c r="U191" s="319">
        <v>266.93</v>
      </c>
      <c r="V191" s="319">
        <v>234.62997676462169</v>
      </c>
      <c r="W191" s="319">
        <v>403.21924547899999</v>
      </c>
      <c r="X191" s="319">
        <v>489.4</v>
      </c>
      <c r="Y191" s="319">
        <f>AE191</f>
        <v>419.56536212749995</v>
      </c>
      <c r="Z191" s="319">
        <f>AI191</f>
        <v>432.24434508310054</v>
      </c>
      <c r="AB191" s="319">
        <v>143.05809546729981</v>
      </c>
      <c r="AC191" s="319">
        <v>215.65956993250168</v>
      </c>
      <c r="AD191" s="319">
        <v>336.2864596243009</v>
      </c>
      <c r="AE191" s="319">
        <v>419.56536212749995</v>
      </c>
      <c r="AF191" s="319">
        <v>130.71760998619999</v>
      </c>
      <c r="AG191" s="319">
        <v>201.37158636360002</v>
      </c>
      <c r="AH191" s="319">
        <v>322.10767062159994</v>
      </c>
      <c r="AI191" s="319">
        <v>432.24434508310054</v>
      </c>
      <c r="AK191" s="319">
        <f t="shared" si="171"/>
        <v>143.05809546729981</v>
      </c>
      <c r="AL191" s="319">
        <f t="shared" si="172"/>
        <v>72.601474465201875</v>
      </c>
      <c r="AM191" s="319">
        <f t="shared" si="173"/>
        <v>120.62688969179922</v>
      </c>
      <c r="AN191" s="319">
        <f t="shared" si="174"/>
        <v>83.278902503199049</v>
      </c>
      <c r="AO191" s="319">
        <f t="shared" si="175"/>
        <v>130.71760998619999</v>
      </c>
      <c r="AP191" s="319">
        <f t="shared" si="176"/>
        <v>70.653976377400028</v>
      </c>
      <c r="AQ191" s="319">
        <f t="shared" si="176"/>
        <v>120.73608425799992</v>
      </c>
      <c r="AR191" s="319">
        <f t="shared" si="177"/>
        <v>110.1366744615006</v>
      </c>
    </row>
    <row r="192" spans="2:44" ht="15" customHeight="1" x14ac:dyDescent="0.35">
      <c r="B192" s="131" t="s">
        <v>266</v>
      </c>
      <c r="C192" s="131"/>
      <c r="D192" s="131"/>
      <c r="E192" s="131"/>
      <c r="F192" s="131"/>
      <c r="G192" s="131"/>
      <c r="H192" s="131"/>
      <c r="I192" s="131"/>
      <c r="J192" s="131"/>
      <c r="K192" s="131"/>
      <c r="L192" s="320">
        <v>26.88</v>
      </c>
      <c r="M192" s="320">
        <v>62.56</v>
      </c>
      <c r="N192" s="320">
        <v>46.54</v>
      </c>
      <c r="O192" s="320">
        <v>11.66</v>
      </c>
      <c r="P192" s="320">
        <v>26.55</v>
      </c>
      <c r="Q192" s="320">
        <v>140.19</v>
      </c>
      <c r="R192" s="320">
        <v>34.619999999999997</v>
      </c>
      <c r="S192" s="320">
        <v>65.86</v>
      </c>
      <c r="T192" s="320">
        <v>29.6</v>
      </c>
      <c r="U192" s="320">
        <v>246.43</v>
      </c>
      <c r="V192" s="320">
        <v>286.79000000000002</v>
      </c>
      <c r="W192" s="320">
        <v>350.07</v>
      </c>
      <c r="X192" s="320">
        <v>308.31</v>
      </c>
      <c r="Y192" s="320">
        <f>AE192</f>
        <v>458.91330626399986</v>
      </c>
      <c r="Z192" s="320">
        <f>AI192</f>
        <v>149.6220696447001</v>
      </c>
      <c r="AA192" s="260"/>
      <c r="AB192" s="320">
        <v>7.6590802310999813</v>
      </c>
      <c r="AC192" s="320">
        <v>21.868269264799999</v>
      </c>
      <c r="AD192" s="320">
        <v>462.2795227767005</v>
      </c>
      <c r="AE192" s="320">
        <v>458.91330626399986</v>
      </c>
      <c r="AF192" s="320">
        <v>9.4047215775000073</v>
      </c>
      <c r="AG192" s="320">
        <v>137.24699514379998</v>
      </c>
      <c r="AH192" s="320">
        <v>148.71492922739998</v>
      </c>
      <c r="AI192" s="320">
        <v>149.6220696447001</v>
      </c>
      <c r="AK192" s="320">
        <f t="shared" si="171"/>
        <v>7.6590802310999813</v>
      </c>
      <c r="AL192" s="320">
        <f t="shared" si="172"/>
        <v>14.209189033700017</v>
      </c>
      <c r="AM192" s="320">
        <f t="shared" si="173"/>
        <v>440.4112535119005</v>
      </c>
      <c r="AN192" s="320">
        <f t="shared" si="174"/>
        <v>-3.366216512700646</v>
      </c>
      <c r="AO192" s="320">
        <f t="shared" si="175"/>
        <v>9.4047215775000073</v>
      </c>
      <c r="AP192" s="320">
        <f t="shared" si="176"/>
        <v>127.84227356629997</v>
      </c>
      <c r="AQ192" s="320">
        <f t="shared" si="176"/>
        <v>11.467934083599999</v>
      </c>
      <c r="AR192" s="320">
        <f t="shared" si="177"/>
        <v>0.90714041730012696</v>
      </c>
    </row>
    <row r="193" spans="2:44" ht="15" customHeight="1" x14ac:dyDescent="0.35">
      <c r="B193" s="131" t="s">
        <v>267</v>
      </c>
      <c r="C193" s="131"/>
      <c r="D193" s="131"/>
      <c r="E193" s="131"/>
      <c r="F193" s="131"/>
      <c r="G193" s="131"/>
      <c r="H193" s="131"/>
      <c r="I193" s="131"/>
      <c r="J193" s="131"/>
      <c r="K193" s="131"/>
      <c r="L193" s="320">
        <v>127.45</v>
      </c>
      <c r="M193" s="320">
        <v>158.13999999999999</v>
      </c>
      <c r="N193" s="320">
        <v>190.64</v>
      </c>
      <c r="O193" s="320">
        <v>241.31</v>
      </c>
      <c r="P193" s="320">
        <v>229.01</v>
      </c>
      <c r="Q193" s="320">
        <v>281.63</v>
      </c>
      <c r="R193" s="320">
        <v>281.14999999999998</v>
      </c>
      <c r="S193" s="320">
        <v>280.48</v>
      </c>
      <c r="T193" s="320">
        <v>267.63</v>
      </c>
      <c r="U193" s="320">
        <v>257.69</v>
      </c>
      <c r="V193" s="320">
        <v>258.74</v>
      </c>
      <c r="W193" s="320">
        <v>335.35</v>
      </c>
      <c r="X193" s="320">
        <v>388.61</v>
      </c>
      <c r="Y193" s="320">
        <f>(AE193)</f>
        <v>437.1737235242997</v>
      </c>
      <c r="Z193" s="320">
        <f>(AI193)</f>
        <v>409.4942460300004</v>
      </c>
      <c r="AA193" s="320"/>
      <c r="AB193" s="320">
        <v>127.44547991320007</v>
      </c>
      <c r="AC193" s="320">
        <v>221.95241599020039</v>
      </c>
      <c r="AD193" s="320">
        <v>312.03236814220094</v>
      </c>
      <c r="AE193" s="320">
        <v>437.1737235242997</v>
      </c>
      <c r="AF193" s="320">
        <v>101.29638107099996</v>
      </c>
      <c r="AG193" s="320">
        <v>201.62321678789974</v>
      </c>
      <c r="AH193" s="320">
        <v>296.84454854639989</v>
      </c>
      <c r="AI193" s="320">
        <v>409.4942460300004</v>
      </c>
      <c r="AK193" s="320">
        <f t="shared" si="171"/>
        <v>127.44547991320007</v>
      </c>
      <c r="AL193" s="320">
        <f t="shared" si="172"/>
        <v>94.506936077000319</v>
      </c>
      <c r="AM193" s="320">
        <f t="shared" si="173"/>
        <v>90.079952152000544</v>
      </c>
      <c r="AN193" s="320">
        <f t="shared" si="174"/>
        <v>125.14135538209877</v>
      </c>
      <c r="AO193" s="320">
        <f t="shared" si="175"/>
        <v>101.29638107099996</v>
      </c>
      <c r="AP193" s="320">
        <f t="shared" si="176"/>
        <v>100.32683571689978</v>
      </c>
      <c r="AQ193" s="320">
        <f t="shared" si="176"/>
        <v>95.221331758500156</v>
      </c>
      <c r="AR193" s="320">
        <f t="shared" si="177"/>
        <v>112.64969748360051</v>
      </c>
    </row>
    <row r="194" spans="2:44" ht="15" customHeight="1" x14ac:dyDescent="0.35">
      <c r="B194" s="134" t="s">
        <v>268</v>
      </c>
      <c r="C194" s="134"/>
      <c r="D194" s="134"/>
      <c r="E194" s="134"/>
      <c r="F194" s="134"/>
      <c r="G194" s="134"/>
      <c r="H194" s="134"/>
      <c r="I194" s="134"/>
      <c r="J194" s="134"/>
      <c r="K194" s="134"/>
      <c r="L194" s="320">
        <v>87.41</v>
      </c>
      <c r="M194" s="320">
        <v>106.65</v>
      </c>
      <c r="N194" s="320">
        <v>125.1</v>
      </c>
      <c r="O194" s="320">
        <v>138.09</v>
      </c>
      <c r="P194" s="320">
        <v>141.38</v>
      </c>
      <c r="Q194" s="320">
        <v>150.84</v>
      </c>
      <c r="R194" s="320">
        <v>161.97999999999999</v>
      </c>
      <c r="S194" s="320">
        <v>166.52</v>
      </c>
      <c r="T194" s="320">
        <v>174.13</v>
      </c>
      <c r="U194" s="320">
        <v>157.75</v>
      </c>
      <c r="V194" s="320">
        <v>158.13</v>
      </c>
      <c r="W194" s="320">
        <v>188.9</v>
      </c>
      <c r="X194" s="320">
        <v>204.83</v>
      </c>
      <c r="Y194" s="320">
        <f>(AE194)</f>
        <v>229.50132569399975</v>
      </c>
      <c r="Z194" s="320">
        <f>(AI194)</f>
        <v>230.39268663240051</v>
      </c>
      <c r="AA194" s="320"/>
      <c r="AB194" s="320">
        <v>56.199405602499979</v>
      </c>
      <c r="AC194" s="320">
        <v>111.55202954610056</v>
      </c>
      <c r="AD194" s="320">
        <v>165.35299971060056</v>
      </c>
      <c r="AE194" s="320">
        <v>229.50132569399975</v>
      </c>
      <c r="AF194" s="320">
        <v>58.484340674399988</v>
      </c>
      <c r="AG194" s="320">
        <v>119.90708123619997</v>
      </c>
      <c r="AH194" s="320">
        <v>179.58085804370009</v>
      </c>
      <c r="AI194" s="320">
        <v>230.39268663240051</v>
      </c>
      <c r="AK194" s="320">
        <f t="shared" si="171"/>
        <v>56.199405602499979</v>
      </c>
      <c r="AL194" s="320">
        <f t="shared" si="172"/>
        <v>55.352623943600577</v>
      </c>
      <c r="AM194" s="320">
        <f t="shared" si="173"/>
        <v>53.800970164500001</v>
      </c>
      <c r="AN194" s="320">
        <f t="shared" si="174"/>
        <v>64.148325983399189</v>
      </c>
      <c r="AO194" s="320">
        <f t="shared" si="175"/>
        <v>58.484340674399988</v>
      </c>
      <c r="AP194" s="320">
        <f t="shared" si="176"/>
        <v>61.422740561799984</v>
      </c>
      <c r="AQ194" s="320">
        <f t="shared" si="176"/>
        <v>59.673776807500118</v>
      </c>
      <c r="AR194" s="320">
        <f t="shared" si="177"/>
        <v>50.811828588700422</v>
      </c>
    </row>
    <row r="195" spans="2:44" ht="15" customHeight="1" x14ac:dyDescent="0.35">
      <c r="B195" s="132" t="s">
        <v>269</v>
      </c>
      <c r="C195" s="132"/>
      <c r="D195" s="132"/>
      <c r="E195" s="132"/>
      <c r="F195" s="132"/>
      <c r="G195" s="132"/>
      <c r="H195" s="132"/>
      <c r="I195" s="132"/>
      <c r="J195" s="132"/>
      <c r="K195" s="132"/>
      <c r="L195" s="320">
        <v>20.13</v>
      </c>
      <c r="M195" s="320">
        <v>22.84</v>
      </c>
      <c r="N195" s="320">
        <v>24.54</v>
      </c>
      <c r="O195" s="320">
        <v>25.54</v>
      </c>
      <c r="P195" s="320">
        <v>22.38</v>
      </c>
      <c r="Q195" s="320">
        <v>26.72</v>
      </c>
      <c r="R195" s="320">
        <v>30.34</v>
      </c>
      <c r="S195" s="320">
        <v>29.79</v>
      </c>
      <c r="T195" s="320">
        <v>28.56</v>
      </c>
      <c r="U195" s="320">
        <v>29.02</v>
      </c>
      <c r="V195" s="320">
        <v>32.200000000000003</v>
      </c>
      <c r="W195" s="320">
        <v>45.3</v>
      </c>
      <c r="X195" s="320">
        <v>54.09</v>
      </c>
      <c r="Y195" s="320">
        <f>(AE195)</f>
        <v>65.265998722100008</v>
      </c>
      <c r="Z195" s="320">
        <f>(AI195)</f>
        <v>66.315756361399991</v>
      </c>
      <c r="AA195" s="320"/>
      <c r="AB195" s="320">
        <v>14.757973030400015</v>
      </c>
      <c r="AC195" s="320">
        <v>33.607075639299971</v>
      </c>
      <c r="AD195" s="320">
        <v>49.893316950299962</v>
      </c>
      <c r="AE195" s="320">
        <v>65.265998722100008</v>
      </c>
      <c r="AF195" s="320">
        <v>17.630093602200002</v>
      </c>
      <c r="AG195" s="320">
        <v>37.412490728000016</v>
      </c>
      <c r="AH195" s="320">
        <v>52.393467518699971</v>
      </c>
      <c r="AI195" s="320">
        <v>66.315756361399991</v>
      </c>
      <c r="AK195" s="320">
        <f t="shared" si="171"/>
        <v>14.757973030400015</v>
      </c>
      <c r="AL195" s="320">
        <f t="shared" si="172"/>
        <v>18.849102608899955</v>
      </c>
      <c r="AM195" s="320">
        <f t="shared" si="173"/>
        <v>16.286241310999991</v>
      </c>
      <c r="AN195" s="320">
        <f t="shared" si="174"/>
        <v>15.372681771800046</v>
      </c>
      <c r="AO195" s="320">
        <f t="shared" si="175"/>
        <v>17.630093602200002</v>
      </c>
      <c r="AP195" s="320">
        <f t="shared" si="176"/>
        <v>19.782397125800014</v>
      </c>
      <c r="AQ195" s="320">
        <f t="shared" si="176"/>
        <v>14.980976790699955</v>
      </c>
      <c r="AR195" s="320">
        <f t="shared" si="177"/>
        <v>13.92228884270002</v>
      </c>
    </row>
    <row r="196" spans="2:44" ht="15" customHeight="1" x14ac:dyDescent="0.35">
      <c r="B196" s="132" t="s">
        <v>270</v>
      </c>
      <c r="C196" s="132"/>
      <c r="D196" s="132"/>
      <c r="E196" s="132"/>
      <c r="F196" s="132"/>
      <c r="G196" s="132"/>
      <c r="H196" s="132"/>
      <c r="I196" s="132"/>
      <c r="J196" s="132"/>
      <c r="K196" s="132"/>
      <c r="L196" s="320">
        <v>19.91</v>
      </c>
      <c r="M196" s="320">
        <v>28.65</v>
      </c>
      <c r="N196" s="320">
        <v>41</v>
      </c>
      <c r="O196" s="320">
        <v>77.69</v>
      </c>
      <c r="P196" s="320">
        <v>65.25</v>
      </c>
      <c r="Q196" s="320">
        <v>104.06</v>
      </c>
      <c r="R196" s="320">
        <v>88.83</v>
      </c>
      <c r="S196" s="320">
        <v>84.17</v>
      </c>
      <c r="T196" s="320">
        <v>64.94</v>
      </c>
      <c r="U196" s="320">
        <v>70.92</v>
      </c>
      <c r="V196" s="320">
        <v>68.400000000000006</v>
      </c>
      <c r="W196" s="320">
        <v>101.15</v>
      </c>
      <c r="X196" s="320">
        <v>129.69</v>
      </c>
      <c r="Y196" s="320">
        <f>(AE196)</f>
        <v>142.40639910819996</v>
      </c>
      <c r="Z196" s="320">
        <f>(AI196)</f>
        <v>112.78580303619988</v>
      </c>
      <c r="AA196" s="320"/>
      <c r="AB196" s="320">
        <v>56.488101280300079</v>
      </c>
      <c r="AC196" s="320">
        <v>76.793310804799873</v>
      </c>
      <c r="AD196" s="320">
        <v>96.786051481300447</v>
      </c>
      <c r="AE196" s="320">
        <v>142.40639910819996</v>
      </c>
      <c r="AF196" s="320">
        <v>25.181946794399963</v>
      </c>
      <c r="AG196" s="320">
        <v>44.303644823699756</v>
      </c>
      <c r="AH196" s="320">
        <v>64.870222983999852</v>
      </c>
      <c r="AI196" s="320">
        <v>112.78580303619988</v>
      </c>
      <c r="AK196" s="320">
        <f t="shared" si="171"/>
        <v>56.488101280300079</v>
      </c>
      <c r="AL196" s="320">
        <f t="shared" si="172"/>
        <v>20.305209524499794</v>
      </c>
      <c r="AM196" s="320">
        <f t="shared" si="173"/>
        <v>19.992740676500574</v>
      </c>
      <c r="AN196" s="320">
        <f t="shared" si="174"/>
        <v>45.620347626899516</v>
      </c>
      <c r="AO196" s="320">
        <f t="shared" si="175"/>
        <v>25.181946794399963</v>
      </c>
      <c r="AP196" s="320">
        <f t="shared" si="176"/>
        <v>19.121698029299793</v>
      </c>
      <c r="AQ196" s="320">
        <f t="shared" si="176"/>
        <v>20.566578160300097</v>
      </c>
      <c r="AR196" s="320">
        <f t="shared" si="177"/>
        <v>47.915580052200028</v>
      </c>
    </row>
    <row r="197" spans="2:44" ht="15" customHeight="1" x14ac:dyDescent="0.35">
      <c r="B197" s="131" t="s">
        <v>271</v>
      </c>
      <c r="C197" s="131"/>
      <c r="D197" s="131"/>
      <c r="E197" s="131"/>
      <c r="F197" s="131"/>
      <c r="G197" s="131"/>
      <c r="H197" s="131"/>
      <c r="I197" s="131"/>
      <c r="J197" s="131"/>
      <c r="K197" s="131"/>
      <c r="L197" s="320">
        <v>0</v>
      </c>
      <c r="M197" s="320">
        <v>0</v>
      </c>
      <c r="N197" s="320">
        <v>0</v>
      </c>
      <c r="O197" s="320">
        <v>0</v>
      </c>
      <c r="P197" s="320">
        <v>0</v>
      </c>
      <c r="Q197" s="320">
        <v>0</v>
      </c>
      <c r="R197" s="320">
        <v>0</v>
      </c>
      <c r="S197" s="320">
        <v>0</v>
      </c>
      <c r="T197" s="320">
        <v>0</v>
      </c>
      <c r="U197" s="320">
        <v>0</v>
      </c>
      <c r="V197" s="320">
        <v>4.18</v>
      </c>
      <c r="W197" s="320">
        <v>8.82</v>
      </c>
      <c r="X197" s="320">
        <v>49.28</v>
      </c>
      <c r="Y197" s="320">
        <f t="shared" ref="Y197:Y202" si="178">AE197</f>
        <v>-4.5026365630993839</v>
      </c>
      <c r="Z197" s="320">
        <f t="shared" ref="Z197:Z202" si="179">AI197</f>
        <v>3.0362398600000429</v>
      </c>
      <c r="AB197" s="320">
        <v>4.1694363485999997</v>
      </c>
      <c r="AC197" s="320">
        <v>-6.4518735898999724</v>
      </c>
      <c r="AD197" s="320">
        <v>-4.9495447119995655</v>
      </c>
      <c r="AE197" s="320">
        <v>-4.5026365630993839</v>
      </c>
      <c r="AF197" s="320">
        <v>-0.30028219999999911</v>
      </c>
      <c r="AG197" s="320">
        <v>-2.0070610600999998</v>
      </c>
      <c r="AH197" s="320">
        <v>0.66207247990003293</v>
      </c>
      <c r="AI197" s="320">
        <v>3.0362398600000429</v>
      </c>
      <c r="AK197" s="320">
        <f t="shared" si="171"/>
        <v>4.1694363485999997</v>
      </c>
      <c r="AL197" s="320">
        <f t="shared" si="172"/>
        <v>-10.621309938499973</v>
      </c>
      <c r="AM197" s="320">
        <f t="shared" si="173"/>
        <v>1.5023288779004069</v>
      </c>
      <c r="AN197" s="320">
        <f t="shared" si="174"/>
        <v>0.4469081489001816</v>
      </c>
      <c r="AO197" s="320">
        <f t="shared" si="175"/>
        <v>-0.30028219999999911</v>
      </c>
      <c r="AP197" s="320">
        <f t="shared" si="176"/>
        <v>-1.7067788601000007</v>
      </c>
      <c r="AQ197" s="320">
        <f t="shared" si="176"/>
        <v>2.6691335400000327</v>
      </c>
      <c r="AR197" s="320">
        <f t="shared" si="177"/>
        <v>2.37416738010001</v>
      </c>
    </row>
    <row r="198" spans="2:44" ht="15" customHeight="1" x14ac:dyDescent="0.35">
      <c r="B198" s="40" t="s">
        <v>191</v>
      </c>
      <c r="C198" s="40"/>
      <c r="D198" s="40"/>
      <c r="E198" s="40"/>
      <c r="F198" s="40"/>
      <c r="G198" s="40"/>
      <c r="H198" s="40"/>
      <c r="I198" s="40"/>
      <c r="J198" s="40"/>
      <c r="K198" s="40"/>
      <c r="L198" s="310">
        <v>461.67</v>
      </c>
      <c r="M198" s="310">
        <v>539.28</v>
      </c>
      <c r="N198" s="310">
        <v>633.44000000000005</v>
      </c>
      <c r="O198" s="310">
        <v>590.25</v>
      </c>
      <c r="P198" s="310">
        <v>544.48</v>
      </c>
      <c r="Q198" s="310">
        <v>690.16</v>
      </c>
      <c r="R198" s="310">
        <v>666.47</v>
      </c>
      <c r="S198" s="310">
        <v>728.59</v>
      </c>
      <c r="T198" s="310">
        <v>652.79</v>
      </c>
      <c r="U198" s="310">
        <v>913.57</v>
      </c>
      <c r="V198" s="310">
        <v>856.47</v>
      </c>
      <c r="W198" s="310">
        <v>949.78</v>
      </c>
      <c r="X198" s="310">
        <v>1248.27</v>
      </c>
      <c r="Y198" s="310">
        <f t="shared" si="178"/>
        <v>1086.6112688606925</v>
      </c>
      <c r="Z198" s="310">
        <f t="shared" si="179"/>
        <v>746.17847385779987</v>
      </c>
      <c r="AB198" s="310">
        <v>254.98655225230155</v>
      </c>
      <c r="AC198" s="310">
        <v>374.86120579680693</v>
      </c>
      <c r="AD198" s="310">
        <v>941.57509812411365</v>
      </c>
      <c r="AE198" s="310">
        <v>1086.6112688606925</v>
      </c>
      <c r="AF198" s="310">
        <v>227.73583553269992</v>
      </c>
      <c r="AG198" s="310">
        <v>474.62593293939938</v>
      </c>
      <c r="AH198" s="310">
        <v>611.34790608250023</v>
      </c>
      <c r="AI198" s="310">
        <v>746.17847385779987</v>
      </c>
      <c r="AK198" s="310">
        <f t="shared" si="171"/>
        <v>254.98655225230155</v>
      </c>
      <c r="AL198" s="310">
        <f t="shared" si="172"/>
        <v>119.87465354450538</v>
      </c>
      <c r="AM198" s="310">
        <f t="shared" si="173"/>
        <v>566.71389232730667</v>
      </c>
      <c r="AN198" s="310">
        <f t="shared" si="174"/>
        <v>145.03617073657881</v>
      </c>
      <c r="AO198" s="310">
        <f t="shared" si="175"/>
        <v>227.73583553269992</v>
      </c>
      <c r="AP198" s="310">
        <f t="shared" si="176"/>
        <v>246.89009740669945</v>
      </c>
      <c r="AQ198" s="310">
        <f t="shared" si="176"/>
        <v>136.72197314310085</v>
      </c>
      <c r="AR198" s="310">
        <f t="shared" si="177"/>
        <v>134.83056777529964</v>
      </c>
    </row>
    <row r="199" spans="2:44" ht="15" customHeight="1" outlineLevel="1" x14ac:dyDescent="0.35">
      <c r="B199" s="148" t="s">
        <v>114</v>
      </c>
      <c r="C199" s="148"/>
      <c r="D199" s="148"/>
      <c r="E199" s="148"/>
      <c r="F199" s="148"/>
      <c r="G199" s="148"/>
      <c r="H199" s="148"/>
      <c r="I199" s="148"/>
      <c r="J199" s="148"/>
      <c r="K199" s="148"/>
      <c r="L199" s="319">
        <v>273.90795545999993</v>
      </c>
      <c r="M199" s="319">
        <v>285.84673424999994</v>
      </c>
      <c r="N199" s="319">
        <v>346.52440791000004</v>
      </c>
      <c r="O199" s="319">
        <v>320.49257605999998</v>
      </c>
      <c r="P199" s="319">
        <v>227.36607737381163</v>
      </c>
      <c r="Q199" s="319">
        <v>240.94268574000003</v>
      </c>
      <c r="R199" s="319">
        <v>252.31527471999991</v>
      </c>
      <c r="S199" s="319">
        <v>275.50895072999998</v>
      </c>
      <c r="T199" s="319">
        <v>266.16000000000003</v>
      </c>
      <c r="U199" s="319">
        <v>357.53678547426875</v>
      </c>
      <c r="V199" s="319">
        <v>356.79895221698791</v>
      </c>
      <c r="W199" s="319">
        <v>241.88878328799998</v>
      </c>
      <c r="X199" s="319">
        <v>462.16</v>
      </c>
      <c r="Y199" s="319">
        <f t="shared" si="178"/>
        <v>279.84909776709895</v>
      </c>
      <c r="Z199" s="319">
        <f t="shared" si="179"/>
        <v>225.5860180900001</v>
      </c>
      <c r="AB199" s="319">
        <v>117.48599644600006</v>
      </c>
      <c r="AC199" s="319">
        <v>146.04488663369949</v>
      </c>
      <c r="AD199" s="319">
        <v>189.42179919620219</v>
      </c>
      <c r="AE199" s="319">
        <v>279.84909776709895</v>
      </c>
      <c r="AF199" s="319">
        <v>72.154996890000007</v>
      </c>
      <c r="AG199" s="319">
        <v>126.16231193</v>
      </c>
      <c r="AH199" s="319">
        <v>184.80766845000008</v>
      </c>
      <c r="AI199" s="319">
        <v>225.5860180900001</v>
      </c>
      <c r="AK199" s="319">
        <f t="shared" si="171"/>
        <v>117.48599644600006</v>
      </c>
      <c r="AL199" s="319">
        <f t="shared" si="172"/>
        <v>28.558890187699433</v>
      </c>
      <c r="AM199" s="319">
        <f t="shared" si="173"/>
        <v>43.376912562502696</v>
      </c>
      <c r="AN199" s="319">
        <f t="shared" si="174"/>
        <v>90.427298570896767</v>
      </c>
      <c r="AO199" s="319">
        <f t="shared" si="175"/>
        <v>72.154996890000007</v>
      </c>
      <c r="AP199" s="319">
        <f t="shared" si="176"/>
        <v>54.007315039999995</v>
      </c>
      <c r="AQ199" s="319">
        <f t="shared" si="176"/>
        <v>58.645356520000078</v>
      </c>
      <c r="AR199" s="319">
        <f t="shared" si="177"/>
        <v>40.778349640000016</v>
      </c>
    </row>
    <row r="200" spans="2:44" ht="15" customHeight="1" outlineLevel="1" x14ac:dyDescent="0.35">
      <c r="B200" s="148" t="s">
        <v>109</v>
      </c>
      <c r="C200" s="148"/>
      <c r="D200" s="148"/>
      <c r="E200" s="148"/>
      <c r="F200" s="148"/>
      <c r="G200" s="148"/>
      <c r="H200" s="148"/>
      <c r="I200" s="148"/>
      <c r="J200" s="148"/>
      <c r="K200" s="148"/>
      <c r="L200" s="319">
        <v>115.68</v>
      </c>
      <c r="M200" s="319">
        <v>110.75</v>
      </c>
      <c r="N200" s="319">
        <v>118.67</v>
      </c>
      <c r="O200" s="319">
        <v>129.44</v>
      </c>
      <c r="P200" s="319">
        <v>134.35</v>
      </c>
      <c r="Q200" s="319">
        <v>277.8</v>
      </c>
      <c r="R200" s="319">
        <v>223.2</v>
      </c>
      <c r="S200" s="319">
        <v>211.87</v>
      </c>
      <c r="T200" s="319">
        <v>223.08</v>
      </c>
      <c r="U200" s="319">
        <v>382.15</v>
      </c>
      <c r="V200" s="319">
        <v>179.34</v>
      </c>
      <c r="W200" s="319">
        <v>504.88</v>
      </c>
      <c r="X200" s="319">
        <v>204.44</v>
      </c>
      <c r="Y200" s="319">
        <f t="shared" si="178"/>
        <v>206.17004090139991</v>
      </c>
      <c r="Z200" s="319">
        <f t="shared" si="179"/>
        <v>197.36605908999979</v>
      </c>
      <c r="AB200" s="319">
        <v>57.41983670230001</v>
      </c>
      <c r="AC200" s="319">
        <v>102.79258163600046</v>
      </c>
      <c r="AD200" s="319">
        <v>152.71481235999923</v>
      </c>
      <c r="AE200" s="319">
        <v>206.17004090139991</v>
      </c>
      <c r="AF200" s="319">
        <v>64.54706996000003</v>
      </c>
      <c r="AG200" s="319">
        <v>103.00180020000005</v>
      </c>
      <c r="AH200" s="319">
        <v>146.23598463999988</v>
      </c>
      <c r="AI200" s="319">
        <v>197.36605908999979</v>
      </c>
      <c r="AK200" s="319">
        <f t="shared" si="171"/>
        <v>57.41983670230001</v>
      </c>
      <c r="AL200" s="319">
        <f t="shared" si="172"/>
        <v>45.372744933700453</v>
      </c>
      <c r="AM200" s="319">
        <f t="shared" si="173"/>
        <v>49.922230723998766</v>
      </c>
      <c r="AN200" s="319">
        <f t="shared" si="174"/>
        <v>53.455228541400686</v>
      </c>
      <c r="AO200" s="319">
        <f t="shared" si="175"/>
        <v>64.54706996000003</v>
      </c>
      <c r="AP200" s="319">
        <f t="shared" si="176"/>
        <v>38.454730240000018</v>
      </c>
      <c r="AQ200" s="319">
        <f t="shared" si="176"/>
        <v>43.234184439999837</v>
      </c>
      <c r="AR200" s="319">
        <f t="shared" si="177"/>
        <v>51.13007444999991</v>
      </c>
    </row>
    <row r="201" spans="2:44" ht="15" customHeight="1" outlineLevel="1" x14ac:dyDescent="0.35">
      <c r="B201" s="148" t="s">
        <v>240</v>
      </c>
      <c r="C201" s="148"/>
      <c r="D201" s="148"/>
      <c r="E201" s="148"/>
      <c r="F201" s="148"/>
      <c r="G201" s="148"/>
      <c r="H201" s="148"/>
      <c r="I201" s="148"/>
      <c r="J201" s="148"/>
      <c r="K201" s="148"/>
      <c r="L201" s="319">
        <v>71.37</v>
      </c>
      <c r="M201" s="319">
        <v>94.11</v>
      </c>
      <c r="N201" s="319">
        <v>172.08</v>
      </c>
      <c r="O201" s="319">
        <v>160.9</v>
      </c>
      <c r="P201" s="319">
        <v>168.79</v>
      </c>
      <c r="Q201" s="319">
        <v>179.03</v>
      </c>
      <c r="R201" s="319">
        <v>194.39</v>
      </c>
      <c r="S201" s="319">
        <v>238.48</v>
      </c>
      <c r="T201" s="319">
        <v>168.63</v>
      </c>
      <c r="U201" s="319">
        <v>221.33</v>
      </c>
      <c r="V201" s="319">
        <v>163.5077935450002</v>
      </c>
      <c r="W201" s="319">
        <v>288.75111026699989</v>
      </c>
      <c r="X201" s="319">
        <v>543.16</v>
      </c>
      <c r="Y201" s="319">
        <f t="shared" si="178"/>
        <v>461.04450565660596</v>
      </c>
      <c r="Z201" s="319">
        <f t="shared" si="179"/>
        <v>323.2439492278009</v>
      </c>
      <c r="AB201" s="319">
        <v>87.624252579199535</v>
      </c>
      <c r="AC201" s="319">
        <v>120.05892208310166</v>
      </c>
      <c r="AD201" s="319">
        <v>455.77558455000491</v>
      </c>
      <c r="AE201" s="319">
        <v>461.04450565660596</v>
      </c>
      <c r="AF201" s="319">
        <v>89.348588552699979</v>
      </c>
      <c r="AG201" s="319">
        <v>242.47824211940002</v>
      </c>
      <c r="AH201" s="319">
        <v>280.26458416249972</v>
      </c>
      <c r="AI201" s="319">
        <v>323.2439492278009</v>
      </c>
      <c r="AK201" s="319">
        <f t="shared" si="171"/>
        <v>87.624252579199535</v>
      </c>
      <c r="AL201" s="319">
        <f t="shared" si="172"/>
        <v>32.434669503902128</v>
      </c>
      <c r="AM201" s="319">
        <f t="shared" si="173"/>
        <v>335.71666246690324</v>
      </c>
      <c r="AN201" s="319">
        <f t="shared" si="174"/>
        <v>5.2689211066010557</v>
      </c>
      <c r="AO201" s="319">
        <f t="shared" si="175"/>
        <v>89.348588552699979</v>
      </c>
      <c r="AP201" s="319">
        <f t="shared" si="176"/>
        <v>153.12965356670003</v>
      </c>
      <c r="AQ201" s="319">
        <f t="shared" si="176"/>
        <v>37.786342043099694</v>
      </c>
      <c r="AR201" s="319">
        <f t="shared" si="177"/>
        <v>42.979365065301181</v>
      </c>
    </row>
    <row r="202" spans="2:44" ht="15" customHeight="1" x14ac:dyDescent="0.35">
      <c r="B202" s="133" t="s">
        <v>272</v>
      </c>
      <c r="C202" s="133"/>
      <c r="D202" s="133"/>
      <c r="E202" s="133"/>
      <c r="F202" s="133"/>
      <c r="G202" s="133"/>
      <c r="H202" s="133"/>
      <c r="I202" s="133"/>
      <c r="J202" s="133"/>
      <c r="K202" s="133"/>
      <c r="L202" s="334">
        <v>0.82</v>
      </c>
      <c r="M202" s="334">
        <v>0.85</v>
      </c>
      <c r="N202" s="334">
        <v>0.81</v>
      </c>
      <c r="O202" s="334">
        <v>0.72</v>
      </c>
      <c r="P202" s="334">
        <v>0.73</v>
      </c>
      <c r="Q202" s="334">
        <v>0.83</v>
      </c>
      <c r="R202" s="334">
        <v>0.73</v>
      </c>
      <c r="S202" s="334">
        <v>0.77</v>
      </c>
      <c r="T202" s="334">
        <v>0.73</v>
      </c>
      <c r="U202" s="334">
        <v>0.99</v>
      </c>
      <c r="V202" s="334">
        <v>1.04</v>
      </c>
      <c r="W202" s="334">
        <v>1.03</v>
      </c>
      <c r="X202" s="334">
        <v>0.98</v>
      </c>
      <c r="Y202" s="334">
        <f t="shared" si="178"/>
        <v>1.0161187208360654</v>
      </c>
      <c r="Z202" s="334">
        <f t="shared" si="179"/>
        <v>0.74393594561896415</v>
      </c>
      <c r="AB202" s="334">
        <v>0.6880305812783557</v>
      </c>
      <c r="AC202" s="334">
        <v>0.64475919209929089</v>
      </c>
      <c r="AD202" s="334">
        <v>1.1824710758188821</v>
      </c>
      <c r="AE202" s="334">
        <v>1.0161187208360654</v>
      </c>
      <c r="AF202" s="334">
        <v>0.71183514450413876</v>
      </c>
      <c r="AG202" s="334">
        <v>0.87729731622920881</v>
      </c>
      <c r="AH202" s="334">
        <v>0.80566085433379286</v>
      </c>
      <c r="AI202" s="334">
        <v>0.74393594561896415</v>
      </c>
      <c r="AK202" s="334"/>
      <c r="AL202" s="334">
        <f t="shared" si="172"/>
        <v>-4.3271389179064812E-2</v>
      </c>
      <c r="AM202" s="334">
        <f t="shared" si="173"/>
        <v>0.53771188371959122</v>
      </c>
      <c r="AN202" s="334">
        <f t="shared" si="174"/>
        <v>-0.16635235498281675</v>
      </c>
      <c r="AO202" s="334"/>
      <c r="AP202" s="334">
        <f t="shared" si="176"/>
        <v>0.16546217172507005</v>
      </c>
      <c r="AQ202" s="334">
        <f t="shared" si="176"/>
        <v>-7.1636461895415948E-2</v>
      </c>
      <c r="AR202" s="334">
        <f t="shared" si="177"/>
        <v>-6.1724908714828719E-2</v>
      </c>
    </row>
    <row r="203" spans="2:44" ht="15" customHeight="1" x14ac:dyDescent="0.35">
      <c r="B203" s="130" t="s">
        <v>273</v>
      </c>
      <c r="C203" s="130"/>
      <c r="D203" s="130"/>
      <c r="E203" s="130"/>
      <c r="F203" s="130"/>
      <c r="G203" s="130"/>
      <c r="H203" s="130"/>
      <c r="I203" s="130"/>
      <c r="J203" s="130"/>
      <c r="K203" s="130"/>
      <c r="L203" s="320">
        <v>-0.16</v>
      </c>
      <c r="M203" s="320">
        <v>-0.27</v>
      </c>
      <c r="N203" s="320">
        <v>0</v>
      </c>
      <c r="O203" s="320">
        <v>0.1</v>
      </c>
      <c r="P203" s="320">
        <v>0.02</v>
      </c>
      <c r="Q203" s="320">
        <v>0.02</v>
      </c>
      <c r="R203" s="320">
        <v>4.8</v>
      </c>
      <c r="S203" s="320">
        <v>0.18</v>
      </c>
      <c r="T203" s="320">
        <v>0.62</v>
      </c>
      <c r="U203" s="320">
        <v>1.23</v>
      </c>
      <c r="V203" s="320">
        <v>0.69</v>
      </c>
      <c r="W203" s="320">
        <v>0.8</v>
      </c>
      <c r="X203" s="320">
        <v>-5.53</v>
      </c>
      <c r="Y203" s="320">
        <f>(AE203)</f>
        <v>12.800364081200007</v>
      </c>
      <c r="Z203" s="320">
        <f>(AI203)</f>
        <v>0.38796609000000004</v>
      </c>
      <c r="AB203" s="320">
        <v>-0.56144081999999995</v>
      </c>
      <c r="AC203" s="320">
        <v>15.246136695200008</v>
      </c>
      <c r="AD203" s="320">
        <v>15.218843459500015</v>
      </c>
      <c r="AE203" s="320">
        <v>12.800364081200007</v>
      </c>
      <c r="AF203" s="320">
        <v>-1.0119990000000001E-2</v>
      </c>
      <c r="AG203" s="320">
        <v>4.3132410000000003E-2</v>
      </c>
      <c r="AH203" s="320">
        <v>3.3012419999999994E-2</v>
      </c>
      <c r="AI203" s="320">
        <v>0.38796609000000004</v>
      </c>
      <c r="AK203" s="320">
        <f t="shared" ref="AK203:AK209" si="180">AB203</f>
        <v>-0.56144081999999995</v>
      </c>
      <c r="AL203" s="320">
        <f t="shared" si="172"/>
        <v>15.807577515200007</v>
      </c>
      <c r="AM203" s="320">
        <f t="shared" si="173"/>
        <v>-2.729323569999309E-2</v>
      </c>
      <c r="AN203" s="320">
        <f t="shared" si="174"/>
        <v>-2.4184793783000078</v>
      </c>
      <c r="AO203" s="320">
        <f t="shared" ref="AO203:AO209" si="181">AF203</f>
        <v>-1.0119990000000001E-2</v>
      </c>
      <c r="AP203" s="320">
        <f t="shared" si="176"/>
        <v>5.3252400000000005E-2</v>
      </c>
      <c r="AQ203" s="320">
        <f t="shared" si="176"/>
        <v>-1.0119990000000009E-2</v>
      </c>
      <c r="AR203" s="320">
        <f t="shared" si="177"/>
        <v>0.35495367000000005</v>
      </c>
    </row>
    <row r="204" spans="2:44" ht="15" customHeight="1" x14ac:dyDescent="0.35">
      <c r="B204" s="130" t="s">
        <v>274</v>
      </c>
      <c r="C204" s="130"/>
      <c r="D204" s="130"/>
      <c r="E204" s="130"/>
      <c r="F204" s="130"/>
      <c r="G204" s="130"/>
      <c r="H204" s="130"/>
      <c r="I204" s="130"/>
      <c r="J204" s="130"/>
      <c r="K204" s="130"/>
      <c r="L204" s="320">
        <v>209.19</v>
      </c>
      <c r="M204" s="320">
        <v>252.23</v>
      </c>
      <c r="N204" s="320">
        <v>260.14</v>
      </c>
      <c r="O204" s="320">
        <v>235.8</v>
      </c>
      <c r="P204" s="320">
        <v>270.8</v>
      </c>
      <c r="Q204" s="320">
        <v>291.27999999999997</v>
      </c>
      <c r="R204" s="320">
        <v>303.17</v>
      </c>
      <c r="S204" s="320">
        <v>294.7</v>
      </c>
      <c r="T204" s="320">
        <v>253.47</v>
      </c>
      <c r="U204" s="320">
        <v>255.2</v>
      </c>
      <c r="V204" s="320">
        <v>222.9</v>
      </c>
      <c r="W204" s="320">
        <v>252.06</v>
      </c>
      <c r="X204" s="320">
        <v>246.75</v>
      </c>
      <c r="Y204" s="320">
        <f>(AE204)</f>
        <v>219.93200784519996</v>
      </c>
      <c r="Z204" s="320">
        <f>(AI204)</f>
        <v>262.45426901169986</v>
      </c>
      <c r="AB204" s="320">
        <v>63.083953811300077</v>
      </c>
      <c r="AC204" s="320">
        <v>128.85067147640004</v>
      </c>
      <c r="AD204" s="320">
        <v>194.39354261249963</v>
      </c>
      <c r="AE204" s="320">
        <v>219.93200784519996</v>
      </c>
      <c r="AF204" s="320">
        <v>64.563267246499962</v>
      </c>
      <c r="AG204" s="320">
        <v>129.90897393250006</v>
      </c>
      <c r="AH204" s="320">
        <v>195.91978085960002</v>
      </c>
      <c r="AI204" s="320">
        <v>262.45426901169986</v>
      </c>
      <c r="AK204" s="320">
        <f t="shared" si="180"/>
        <v>63.083953811300077</v>
      </c>
      <c r="AL204" s="320">
        <f t="shared" si="172"/>
        <v>65.766717665099961</v>
      </c>
      <c r="AM204" s="320">
        <f t="shared" si="173"/>
        <v>65.542871136099592</v>
      </c>
      <c r="AN204" s="320">
        <f t="shared" si="174"/>
        <v>25.538465232700332</v>
      </c>
      <c r="AO204" s="320">
        <f t="shared" si="181"/>
        <v>64.563267246499962</v>
      </c>
      <c r="AP204" s="320">
        <f t="shared" si="176"/>
        <v>65.345706686000099</v>
      </c>
      <c r="AQ204" s="320">
        <f t="shared" si="176"/>
        <v>66.010806927099964</v>
      </c>
      <c r="AR204" s="320">
        <f t="shared" si="177"/>
        <v>66.53448815209984</v>
      </c>
    </row>
    <row r="205" spans="2:44" ht="15" customHeight="1" x14ac:dyDescent="0.35">
      <c r="B205" s="130" t="s">
        <v>275</v>
      </c>
      <c r="C205" s="130"/>
      <c r="D205" s="130"/>
      <c r="E205" s="130"/>
      <c r="F205" s="130"/>
      <c r="G205" s="130"/>
      <c r="H205" s="130"/>
      <c r="I205" s="130"/>
      <c r="J205" s="130"/>
      <c r="K205" s="130"/>
      <c r="L205" s="320">
        <v>1.54</v>
      </c>
      <c r="M205" s="320">
        <v>1.3</v>
      </c>
      <c r="N205" s="320">
        <v>1.1200000000000001</v>
      </c>
      <c r="O205" s="320">
        <v>1.1000000000000001</v>
      </c>
      <c r="P205" s="320">
        <v>1.6</v>
      </c>
      <c r="Q205" s="320">
        <v>1.99</v>
      </c>
      <c r="R205" s="320">
        <v>1.28</v>
      </c>
      <c r="S205" s="320">
        <v>3.31</v>
      </c>
      <c r="T205" s="320">
        <v>0.66</v>
      </c>
      <c r="U205" s="320">
        <v>0.96</v>
      </c>
      <c r="V205" s="320">
        <v>0.61</v>
      </c>
      <c r="W205" s="320">
        <v>0.61</v>
      </c>
      <c r="X205" s="320">
        <v>0.92</v>
      </c>
      <c r="Y205" s="320">
        <f>AE205</f>
        <v>0.97492101359999994</v>
      </c>
      <c r="Z205" s="320">
        <f>AI205</f>
        <v>0.65443121940000004</v>
      </c>
      <c r="AB205" s="320">
        <v>0.24345973519999997</v>
      </c>
      <c r="AC205" s="320">
        <v>0.4937716801</v>
      </c>
      <c r="AD205" s="320">
        <v>0.73096024789999992</v>
      </c>
      <c r="AE205" s="320">
        <v>0.97492101359999994</v>
      </c>
      <c r="AF205" s="320">
        <v>0.16788362009999996</v>
      </c>
      <c r="AG205" s="320">
        <v>0.32744055259999993</v>
      </c>
      <c r="AH205" s="320">
        <v>0.49112008240000005</v>
      </c>
      <c r="AI205" s="320">
        <v>0.65443121940000004</v>
      </c>
      <c r="AK205" s="320">
        <f t="shared" si="180"/>
        <v>0.24345973519999997</v>
      </c>
      <c r="AL205" s="320">
        <f t="shared" si="172"/>
        <v>0.25031194490000003</v>
      </c>
      <c r="AM205" s="320">
        <f t="shared" si="173"/>
        <v>0.23718856779999992</v>
      </c>
      <c r="AN205" s="320">
        <f t="shared" si="174"/>
        <v>0.24396076570000003</v>
      </c>
      <c r="AO205" s="320">
        <f t="shared" si="181"/>
        <v>0.16788362009999996</v>
      </c>
      <c r="AP205" s="320">
        <f t="shared" si="176"/>
        <v>0.15955693249999997</v>
      </c>
      <c r="AQ205" s="320">
        <f t="shared" si="176"/>
        <v>0.16367952980000011</v>
      </c>
      <c r="AR205" s="320">
        <f t="shared" si="177"/>
        <v>0.163311137</v>
      </c>
    </row>
    <row r="206" spans="2:44" ht="15" customHeight="1" x14ac:dyDescent="0.35">
      <c r="B206" s="40" t="s">
        <v>193</v>
      </c>
      <c r="C206" s="40"/>
      <c r="D206" s="40"/>
      <c r="E206" s="40"/>
      <c r="F206" s="40"/>
      <c r="G206" s="40"/>
      <c r="H206" s="40"/>
      <c r="I206" s="40"/>
      <c r="J206" s="40"/>
      <c r="K206" s="40"/>
      <c r="L206" s="310">
        <v>254.17</v>
      </c>
      <c r="M206" s="310">
        <v>288.61</v>
      </c>
      <c r="N206" s="310">
        <v>374.42</v>
      </c>
      <c r="O206" s="310">
        <v>355.45</v>
      </c>
      <c r="P206" s="310">
        <v>275.26</v>
      </c>
      <c r="Q206" s="310">
        <v>400.85</v>
      </c>
      <c r="R206" s="310">
        <v>359.79</v>
      </c>
      <c r="S206" s="310">
        <v>437.02</v>
      </c>
      <c r="T206" s="310">
        <v>399.37</v>
      </c>
      <c r="U206" s="310">
        <v>658.09</v>
      </c>
      <c r="V206" s="310">
        <v>633.49</v>
      </c>
      <c r="W206" s="310">
        <v>697.53</v>
      </c>
      <c r="X206" s="310">
        <v>1007.96</v>
      </c>
      <c r="Y206" s="310">
        <f>+AE206</f>
        <v>854.85381794789453</v>
      </c>
      <c r="Z206" s="310">
        <f>+AI206</f>
        <v>483.99066997550131</v>
      </c>
      <c r="AB206" s="310">
        <v>192.70749899620199</v>
      </c>
      <c r="AC206" s="310">
        <v>231.25816930530632</v>
      </c>
      <c r="AD206" s="310">
        <v>732.6936723000349</v>
      </c>
      <c r="AE206" s="310">
        <v>854.85381794789453</v>
      </c>
      <c r="AF206" s="310">
        <v>163.35057189630007</v>
      </c>
      <c r="AG206" s="310">
        <v>345.00126714949954</v>
      </c>
      <c r="AH206" s="310">
        <v>415.88623288530096</v>
      </c>
      <c r="AI206" s="310">
        <v>483.99066997550131</v>
      </c>
      <c r="AK206" s="310">
        <f t="shared" si="180"/>
        <v>192.70749899620199</v>
      </c>
      <c r="AL206" s="310">
        <f t="shared" si="172"/>
        <v>38.550670309104333</v>
      </c>
      <c r="AM206" s="310">
        <f t="shared" si="173"/>
        <v>501.43550299472861</v>
      </c>
      <c r="AN206" s="310">
        <f t="shared" si="174"/>
        <v>122.16014564785962</v>
      </c>
      <c r="AO206" s="310">
        <f t="shared" si="181"/>
        <v>163.35057189630007</v>
      </c>
      <c r="AP206" s="310">
        <f t="shared" si="176"/>
        <v>181.65069525319947</v>
      </c>
      <c r="AQ206" s="310">
        <f t="shared" si="176"/>
        <v>70.884965735801416</v>
      </c>
      <c r="AR206" s="310">
        <f t="shared" si="177"/>
        <v>68.104437090200349</v>
      </c>
    </row>
    <row r="207" spans="2:44" ht="15" customHeight="1" outlineLevel="1" x14ac:dyDescent="0.35">
      <c r="B207" s="148" t="s">
        <v>114</v>
      </c>
      <c r="C207" s="148"/>
      <c r="D207" s="148"/>
      <c r="E207" s="148"/>
      <c r="F207" s="148"/>
      <c r="G207" s="148"/>
      <c r="H207" s="148"/>
      <c r="I207" s="148"/>
      <c r="J207" s="148"/>
      <c r="K207" s="148"/>
      <c r="L207" s="319">
        <v>131.36000000000001</v>
      </c>
      <c r="M207" s="319">
        <v>152.58000000000001</v>
      </c>
      <c r="N207" s="319">
        <v>166.4</v>
      </c>
      <c r="O207" s="319">
        <v>160.24</v>
      </c>
      <c r="P207" s="319">
        <v>93.39</v>
      </c>
      <c r="Q207" s="319">
        <v>116.79</v>
      </c>
      <c r="R207" s="319">
        <v>93.46</v>
      </c>
      <c r="S207" s="319">
        <v>188.45</v>
      </c>
      <c r="T207" s="319">
        <v>193.66</v>
      </c>
      <c r="U207" s="319">
        <v>249.46</v>
      </c>
      <c r="V207" s="319">
        <v>260.83619552698792</v>
      </c>
      <c r="W207" s="319">
        <v>135.55000000000001</v>
      </c>
      <c r="X207" s="319">
        <v>359.06</v>
      </c>
      <c r="Y207" s="319">
        <f>AE207</f>
        <v>181.94497838570069</v>
      </c>
      <c r="Z207" s="319">
        <f>AI207</f>
        <v>131.92342206999993</v>
      </c>
      <c r="AB207" s="319">
        <v>92.0533201631998</v>
      </c>
      <c r="AC207" s="319">
        <v>93.819932870498931</v>
      </c>
      <c r="AD207" s="319">
        <v>111.72676585269818</v>
      </c>
      <c r="AE207" s="319">
        <v>181.94497838570069</v>
      </c>
      <c r="AF207" s="319">
        <v>48.952809160000051</v>
      </c>
      <c r="AG207" s="319">
        <v>80.021292450000033</v>
      </c>
      <c r="AH207" s="319">
        <v>115.23215894000005</v>
      </c>
      <c r="AI207" s="319">
        <v>131.92342206999993</v>
      </c>
      <c r="AK207" s="319">
        <f t="shared" si="180"/>
        <v>92.0533201631998</v>
      </c>
      <c r="AL207" s="319">
        <f t="shared" si="172"/>
        <v>1.7666127072991316</v>
      </c>
      <c r="AM207" s="319">
        <f t="shared" si="173"/>
        <v>17.906832982199248</v>
      </c>
      <c r="AN207" s="319">
        <f t="shared" si="174"/>
        <v>70.218212533002514</v>
      </c>
      <c r="AO207" s="319">
        <f t="shared" si="181"/>
        <v>48.952809160000051</v>
      </c>
      <c r="AP207" s="319">
        <f t="shared" si="176"/>
        <v>31.068483289999982</v>
      </c>
      <c r="AQ207" s="319">
        <f t="shared" si="176"/>
        <v>35.210866490000015</v>
      </c>
      <c r="AR207" s="319">
        <f t="shared" si="177"/>
        <v>16.691263129999882</v>
      </c>
    </row>
    <row r="208" spans="2:44" ht="15" customHeight="1" outlineLevel="1" x14ac:dyDescent="0.35">
      <c r="B208" s="148" t="s">
        <v>109</v>
      </c>
      <c r="C208" s="148"/>
      <c r="D208" s="148"/>
      <c r="E208" s="148"/>
      <c r="F208" s="148"/>
      <c r="G208" s="148"/>
      <c r="H208" s="148"/>
      <c r="I208" s="148"/>
      <c r="J208" s="148"/>
      <c r="K208" s="148"/>
      <c r="L208" s="319">
        <v>81.819999999999993</v>
      </c>
      <c r="M208" s="319">
        <v>83.02</v>
      </c>
      <c r="N208" s="319">
        <v>92.37</v>
      </c>
      <c r="O208" s="319">
        <v>103.94</v>
      </c>
      <c r="P208" s="319">
        <v>107.06</v>
      </c>
      <c r="Q208" s="319">
        <v>234.3</v>
      </c>
      <c r="R208" s="319">
        <v>151.01</v>
      </c>
      <c r="S208" s="319">
        <v>158.08000000000001</v>
      </c>
      <c r="T208" s="319">
        <v>168.67</v>
      </c>
      <c r="U208" s="319">
        <v>328.41</v>
      </c>
      <c r="V208" s="319">
        <v>126.79</v>
      </c>
      <c r="W208" s="319">
        <v>441.73</v>
      </c>
      <c r="X208" s="319">
        <v>154.24</v>
      </c>
      <c r="Y208" s="319">
        <f>AE208</f>
        <v>146.6018685191998</v>
      </c>
      <c r="Z208" s="319">
        <f>AI208</f>
        <v>132.07744147000008</v>
      </c>
      <c r="AB208" s="319">
        <v>43.190765102399951</v>
      </c>
      <c r="AC208" s="319">
        <v>74.000697436100452</v>
      </c>
      <c r="AD208" s="319">
        <v>109.17618677819881</v>
      </c>
      <c r="AE208" s="319">
        <v>146.6018685191998</v>
      </c>
      <c r="AF208" s="319">
        <v>48.853260330000012</v>
      </c>
      <c r="AG208" s="319">
        <v>71.109038920000074</v>
      </c>
      <c r="AH208" s="319">
        <v>98.391220420000067</v>
      </c>
      <c r="AI208" s="319">
        <v>132.07744147000008</v>
      </c>
      <c r="AK208" s="319">
        <f t="shared" si="180"/>
        <v>43.190765102399951</v>
      </c>
      <c r="AL208" s="319">
        <f t="shared" si="172"/>
        <v>30.809932333700502</v>
      </c>
      <c r="AM208" s="319">
        <f t="shared" si="173"/>
        <v>35.175489342098359</v>
      </c>
      <c r="AN208" s="319">
        <f t="shared" si="174"/>
        <v>37.425681741000986</v>
      </c>
      <c r="AO208" s="319">
        <f t="shared" si="181"/>
        <v>48.853260330000012</v>
      </c>
      <c r="AP208" s="319">
        <f t="shared" si="176"/>
        <v>22.255778590000062</v>
      </c>
      <c r="AQ208" s="319">
        <f t="shared" si="176"/>
        <v>27.282181499999993</v>
      </c>
      <c r="AR208" s="319">
        <f t="shared" si="177"/>
        <v>33.686221050000015</v>
      </c>
    </row>
    <row r="209" spans="2:44" ht="15" customHeight="1" outlineLevel="1" x14ac:dyDescent="0.35">
      <c r="B209" s="148" t="s">
        <v>240</v>
      </c>
      <c r="C209" s="148"/>
      <c r="D209" s="148"/>
      <c r="E209" s="148"/>
      <c r="F209" s="148"/>
      <c r="G209" s="148"/>
      <c r="H209" s="148"/>
      <c r="I209" s="148"/>
      <c r="J209" s="148"/>
      <c r="K209" s="148"/>
      <c r="L209" s="319">
        <v>40.880000000000003</v>
      </c>
      <c r="M209" s="319">
        <v>9.7799999999999994</v>
      </c>
      <c r="N209" s="319">
        <v>123.52</v>
      </c>
      <c r="O209" s="319">
        <v>98.01</v>
      </c>
      <c r="P209" s="319">
        <v>64.900000000000006</v>
      </c>
      <c r="Q209" s="319">
        <v>70.31</v>
      </c>
      <c r="R209" s="319">
        <v>96.2</v>
      </c>
      <c r="S209" s="319">
        <v>116.5</v>
      </c>
      <c r="T209" s="319">
        <v>82.01</v>
      </c>
      <c r="U209" s="319">
        <v>133.80000000000001</v>
      </c>
      <c r="V209" s="319">
        <v>95.865590248402512</v>
      </c>
      <c r="W209" s="319">
        <v>137.44999999999999</v>
      </c>
      <c r="X209" s="319">
        <v>463.57</v>
      </c>
      <c r="Y209" s="319">
        <f>AE209</f>
        <v>394.52820581220448</v>
      </c>
      <c r="Z209" s="319">
        <f>AI209</f>
        <v>220.0073589855001</v>
      </c>
      <c r="AB209" s="319">
        <v>66.863009106199868</v>
      </c>
      <c r="AC209" s="319">
        <v>61.398207156202702</v>
      </c>
      <c r="AD209" s="319">
        <v>373.93772368590169</v>
      </c>
      <c r="AE209" s="319">
        <v>394.52820581220448</v>
      </c>
      <c r="AF209" s="319">
        <v>65.432367786300006</v>
      </c>
      <c r="AG209" s="319">
        <v>194.33718849950003</v>
      </c>
      <c r="AH209" s="319">
        <v>202.22318469529947</v>
      </c>
      <c r="AI209" s="319">
        <v>220.0073589855001</v>
      </c>
      <c r="AK209" s="319">
        <f t="shared" si="180"/>
        <v>66.863009106199868</v>
      </c>
      <c r="AL209" s="319">
        <f t="shared" si="172"/>
        <v>-5.4648019499971667</v>
      </c>
      <c r="AM209" s="319">
        <f t="shared" si="173"/>
        <v>312.53951652969897</v>
      </c>
      <c r="AN209" s="319">
        <f t="shared" si="174"/>
        <v>20.590482126302788</v>
      </c>
      <c r="AO209" s="319">
        <f t="shared" si="181"/>
        <v>65.432367786300006</v>
      </c>
      <c r="AP209" s="319">
        <f t="shared" si="176"/>
        <v>128.90482071320002</v>
      </c>
      <c r="AQ209" s="319">
        <f t="shared" si="176"/>
        <v>7.8859961957994358</v>
      </c>
      <c r="AR209" s="319">
        <f t="shared" si="177"/>
        <v>17.784174290200639</v>
      </c>
    </row>
    <row r="212" spans="2:44" ht="15" customHeight="1" x14ac:dyDescent="0.35">
      <c r="B212" s="167" t="s">
        <v>156</v>
      </c>
      <c r="C212" s="167"/>
      <c r="D212" s="167"/>
      <c r="E212" s="167"/>
      <c r="F212" s="167"/>
      <c r="G212" s="167"/>
      <c r="H212" s="167"/>
      <c r="I212" s="167"/>
      <c r="J212" s="167"/>
      <c r="K212" s="167"/>
      <c r="L212" s="236">
        <v>2010</v>
      </c>
      <c r="M212" s="236">
        <v>2011</v>
      </c>
      <c r="N212" s="236">
        <v>2012</v>
      </c>
      <c r="O212" s="236">
        <v>2013</v>
      </c>
      <c r="P212" s="236">
        <v>2014</v>
      </c>
      <c r="Q212" s="236">
        <v>2015</v>
      </c>
      <c r="R212" s="236">
        <v>2016</v>
      </c>
      <c r="S212" s="236">
        <v>2017</v>
      </c>
      <c r="T212" s="236">
        <v>2018</v>
      </c>
      <c r="U212" s="236">
        <v>2019</v>
      </c>
      <c r="V212" s="236">
        <v>2020</v>
      </c>
      <c r="W212" s="236">
        <v>2021</v>
      </c>
      <c r="X212" s="239">
        <v>2022</v>
      </c>
      <c r="Y212" s="237">
        <v>2023</v>
      </c>
      <c r="Z212" s="238">
        <v>2024</v>
      </c>
      <c r="AB212" s="239" t="s">
        <v>3</v>
      </c>
      <c r="AC212" s="239" t="s">
        <v>4</v>
      </c>
      <c r="AD212" s="239" t="s">
        <v>5</v>
      </c>
      <c r="AE212" s="239">
        <v>2023</v>
      </c>
      <c r="AF212" s="240" t="s">
        <v>6</v>
      </c>
      <c r="AG212" s="240" t="s">
        <v>7</v>
      </c>
      <c r="AH212" s="240" t="s">
        <v>8</v>
      </c>
      <c r="AI212" s="240">
        <v>2024</v>
      </c>
      <c r="AK212" s="239" t="s">
        <v>3</v>
      </c>
      <c r="AL212" s="239" t="s">
        <v>20</v>
      </c>
      <c r="AM212" s="239" t="s">
        <v>21</v>
      </c>
      <c r="AN212" s="239" t="s">
        <v>22</v>
      </c>
      <c r="AO212" s="240" t="s">
        <v>6</v>
      </c>
      <c r="AP212" s="240" t="s">
        <v>23</v>
      </c>
      <c r="AQ212" s="240" t="s">
        <v>24</v>
      </c>
      <c r="AR212" s="240" t="s">
        <v>25</v>
      </c>
    </row>
    <row r="213" spans="2:44" ht="15" customHeight="1" x14ac:dyDescent="0.35">
      <c r="B213" s="6" t="s">
        <v>276</v>
      </c>
      <c r="C213" s="6"/>
      <c r="D213" s="6"/>
      <c r="E213" s="6"/>
      <c r="F213" s="6"/>
      <c r="G213" s="6"/>
      <c r="H213" s="6"/>
      <c r="I213" s="6"/>
      <c r="J213" s="6"/>
      <c r="K213" s="6"/>
      <c r="L213" s="310">
        <v>3200.03</v>
      </c>
      <c r="M213" s="310">
        <v>3651.86</v>
      </c>
      <c r="N213" s="310">
        <v>3876.44</v>
      </c>
      <c r="O213" s="310">
        <v>4166.72</v>
      </c>
      <c r="P213" s="310">
        <v>4230.76</v>
      </c>
      <c r="Q213" s="310">
        <v>4964.6099999999997</v>
      </c>
      <c r="R213" s="310">
        <v>4986.46</v>
      </c>
      <c r="S213" s="310">
        <v>5060.8599999999997</v>
      </c>
      <c r="T213" s="310">
        <v>5271.96</v>
      </c>
      <c r="U213" s="310">
        <v>4401.3500000000004</v>
      </c>
      <c r="V213" s="310">
        <v>4768.72</v>
      </c>
      <c r="W213" s="310">
        <v>5229.5600000000004</v>
      </c>
      <c r="X213" s="310">
        <v>5158.1400000000003</v>
      </c>
      <c r="Y213" s="310">
        <f t="shared" ref="Y213:Y223" si="182">AE213</f>
        <v>5535.2750000000005</v>
      </c>
      <c r="Z213" s="310">
        <f t="shared" ref="Z213:Z225" si="183">AI213</f>
        <v>6014.3510000000006</v>
      </c>
      <c r="AB213" s="310">
        <v>5186.6349999999993</v>
      </c>
      <c r="AC213" s="310">
        <v>5488.4549999999999</v>
      </c>
      <c r="AD213" s="310">
        <v>5307.3650000000007</v>
      </c>
      <c r="AE213" s="310">
        <v>5535.2750000000005</v>
      </c>
      <c r="AF213" s="310">
        <v>5546.4749999999995</v>
      </c>
      <c r="AG213" s="310">
        <v>5373.1350000000002</v>
      </c>
      <c r="AH213" s="310">
        <v>5245.9650000000001</v>
      </c>
      <c r="AI213" s="310">
        <v>6014.3510000000006</v>
      </c>
      <c r="AK213" s="310"/>
      <c r="AL213" s="310"/>
      <c r="AM213" s="310"/>
      <c r="AN213" s="310"/>
      <c r="AO213" s="310"/>
      <c r="AP213" s="310"/>
      <c r="AQ213" s="310"/>
      <c r="AR213" s="310"/>
    </row>
    <row r="214" spans="2:44" ht="15" customHeight="1" x14ac:dyDescent="0.35">
      <c r="B214" s="130" t="s">
        <v>114</v>
      </c>
      <c r="C214" s="130"/>
      <c r="D214" s="130"/>
      <c r="E214" s="130"/>
      <c r="F214" s="130"/>
      <c r="G214" s="130"/>
      <c r="H214" s="130"/>
      <c r="I214" s="130"/>
      <c r="J214" s="130"/>
      <c r="K214" s="130"/>
      <c r="L214" s="320">
        <v>2049.61</v>
      </c>
      <c r="M214" s="320">
        <v>2200.94</v>
      </c>
      <c r="N214" s="320">
        <v>2310.44</v>
      </c>
      <c r="O214" s="320">
        <v>2194.0700000000002</v>
      </c>
      <c r="P214" s="320">
        <v>2194.0700000000002</v>
      </c>
      <c r="Q214" s="320">
        <v>2194.2199999999998</v>
      </c>
      <c r="R214" s="320">
        <v>2194.2199999999998</v>
      </c>
      <c r="S214" s="320">
        <v>2243.7199999999998</v>
      </c>
      <c r="T214" s="320">
        <v>2311.52</v>
      </c>
      <c r="U214" s="320">
        <v>1974.2</v>
      </c>
      <c r="V214" s="320">
        <v>2137.37</v>
      </c>
      <c r="W214" s="320">
        <v>2193.61</v>
      </c>
      <c r="X214" s="320">
        <v>2166.08</v>
      </c>
      <c r="Y214" s="320" vm="300">
        <f t="shared" si="182"/>
        <v>2041.5900000000001</v>
      </c>
      <c r="Z214" s="320" vm="790">
        <f t="shared" si="183"/>
        <v>2334.6200000000008</v>
      </c>
      <c r="AB214" s="320" vm="39">
        <v>2166.0849999999996</v>
      </c>
      <c r="AC214" s="320">
        <v>2210.8850000000002</v>
      </c>
      <c r="AD214" s="320" vm="201">
        <v>1955.0700000000004</v>
      </c>
      <c r="AE214" s="320" vm="300">
        <v>2041.5900000000001</v>
      </c>
      <c r="AF214" s="320" vm="413">
        <v>2041.5899999999997</v>
      </c>
      <c r="AG214" s="317" vm="518">
        <v>2041.5900000000004</v>
      </c>
      <c r="AH214" s="311" vm="681">
        <v>2048.84</v>
      </c>
      <c r="AI214" s="311" vm="790">
        <v>2334.6200000000008</v>
      </c>
      <c r="AK214" s="320"/>
      <c r="AL214" s="320"/>
      <c r="AM214" s="320"/>
      <c r="AN214" s="320"/>
      <c r="AO214" s="320"/>
      <c r="AP214" s="320"/>
      <c r="AQ214" s="320"/>
      <c r="AR214" s="320"/>
    </row>
    <row r="215" spans="2:44" ht="15" customHeight="1" x14ac:dyDescent="0.35">
      <c r="B215" s="130" t="s">
        <v>109</v>
      </c>
      <c r="C215" s="130"/>
      <c r="D215" s="130"/>
      <c r="E215" s="130"/>
      <c r="F215" s="130"/>
      <c r="G215" s="130"/>
      <c r="H215" s="130"/>
      <c r="I215" s="130"/>
      <c r="J215" s="130"/>
      <c r="K215" s="130"/>
      <c r="L215" s="320">
        <v>599.16999999999996</v>
      </c>
      <c r="M215" s="320">
        <v>613.07000000000005</v>
      </c>
      <c r="N215" s="320">
        <v>615.37</v>
      </c>
      <c r="O215" s="320">
        <v>619.37</v>
      </c>
      <c r="P215" s="320">
        <v>623.72</v>
      </c>
      <c r="Q215" s="320">
        <v>1246.92</v>
      </c>
      <c r="R215" s="320">
        <v>1250.77</v>
      </c>
      <c r="S215" s="320">
        <v>1253.27</v>
      </c>
      <c r="T215" s="320">
        <v>1308.57</v>
      </c>
      <c r="U215" s="320">
        <v>1164.47</v>
      </c>
      <c r="V215" s="320">
        <v>1228.47</v>
      </c>
      <c r="W215" s="320">
        <v>1142.17</v>
      </c>
      <c r="X215" s="320">
        <v>1168.47</v>
      </c>
      <c r="Y215" s="320" vm="288">
        <f t="shared" si="182"/>
        <v>1412.9700000000003</v>
      </c>
      <c r="Z215" s="320" vm="798">
        <f t="shared" si="183"/>
        <v>1412.97</v>
      </c>
      <c r="AB215" s="320" vm="38">
        <v>1168.47</v>
      </c>
      <c r="AC215" s="320" vm="461">
        <v>1190.0700000000002</v>
      </c>
      <c r="AD215" s="320" vm="202">
        <v>1392.0700000000002</v>
      </c>
      <c r="AE215" s="320" vm="288">
        <v>1412.9700000000003</v>
      </c>
      <c r="AF215" s="320" vm="399">
        <v>1412.9699999999996</v>
      </c>
      <c r="AG215" s="317" vm="537">
        <v>1412.9699999999998</v>
      </c>
      <c r="AH215" s="311" vm="682">
        <v>1412.9699999999996</v>
      </c>
      <c r="AI215" s="311" vm="798">
        <v>1412.97</v>
      </c>
      <c r="AK215" s="320"/>
      <c r="AL215" s="320"/>
      <c r="AM215" s="320"/>
      <c r="AN215" s="320"/>
      <c r="AO215" s="320"/>
      <c r="AP215" s="320"/>
      <c r="AQ215" s="320"/>
      <c r="AR215" s="320"/>
    </row>
    <row r="216" spans="2:44" ht="15" customHeight="1" x14ac:dyDescent="0.35">
      <c r="B216" s="130" t="s">
        <v>240</v>
      </c>
      <c r="C216" s="130"/>
      <c r="D216" s="130"/>
      <c r="E216" s="130"/>
      <c r="F216" s="130"/>
      <c r="G216" s="130"/>
      <c r="H216" s="130"/>
      <c r="I216" s="130"/>
      <c r="J216" s="130"/>
      <c r="K216" s="130"/>
      <c r="L216" s="320">
        <v>551.25</v>
      </c>
      <c r="M216" s="320">
        <v>837.85</v>
      </c>
      <c r="N216" s="320">
        <v>950.63</v>
      </c>
      <c r="O216" s="320">
        <v>1353.28</v>
      </c>
      <c r="P216" s="320">
        <v>1412.97</v>
      </c>
      <c r="Q216" s="320">
        <v>1523.47</v>
      </c>
      <c r="R216" s="320">
        <v>1541.47</v>
      </c>
      <c r="S216" s="320">
        <v>1563.87</v>
      </c>
      <c r="T216" s="320">
        <v>1651.87</v>
      </c>
      <c r="U216" s="320">
        <v>1262.68</v>
      </c>
      <c r="V216" s="320">
        <v>1402.88</v>
      </c>
      <c r="W216" s="320">
        <v>1893.78</v>
      </c>
      <c r="X216" s="320">
        <v>1823.58</v>
      </c>
      <c r="Y216" s="320">
        <f t="shared" si="182"/>
        <v>2080.7150000000001</v>
      </c>
      <c r="Z216" s="320">
        <f t="shared" si="183"/>
        <v>2266.7609999999995</v>
      </c>
      <c r="AB216" s="320">
        <v>1852.08</v>
      </c>
      <c r="AC216" s="320">
        <v>2087.4999999999995</v>
      </c>
      <c r="AD216" s="320">
        <v>1960.2250000000001</v>
      </c>
      <c r="AE216" s="320">
        <v>2080.7150000000001</v>
      </c>
      <c r="AF216" s="320">
        <v>2091.915</v>
      </c>
      <c r="AG216" s="320">
        <v>1918.5750000000003</v>
      </c>
      <c r="AH216" s="320">
        <v>1784.1550000000002</v>
      </c>
      <c r="AI216" s="320">
        <v>2266.7609999999995</v>
      </c>
      <c r="AK216" s="320"/>
      <c r="AL216" s="320"/>
      <c r="AM216" s="320"/>
      <c r="AN216" s="320"/>
      <c r="AO216" s="320"/>
      <c r="AP216" s="320"/>
      <c r="AQ216" s="320"/>
      <c r="AR216" s="320"/>
    </row>
    <row r="217" spans="2:44" ht="15" customHeight="1" outlineLevel="1" x14ac:dyDescent="0.35">
      <c r="B217" s="148" t="s">
        <v>553</v>
      </c>
      <c r="C217" s="148"/>
      <c r="D217" s="148"/>
      <c r="E217" s="148"/>
      <c r="F217" s="148"/>
      <c r="G217" s="148"/>
      <c r="H217" s="148"/>
      <c r="I217" s="148"/>
      <c r="J217" s="148"/>
      <c r="K217" s="148"/>
      <c r="L217" s="319">
        <v>284.25</v>
      </c>
      <c r="M217" s="319">
        <v>305.85000000000002</v>
      </c>
      <c r="N217" s="319">
        <v>313.85000000000002</v>
      </c>
      <c r="O217" s="319">
        <v>321.85000000000002</v>
      </c>
      <c r="P217" s="319">
        <v>339.54</v>
      </c>
      <c r="Q217" s="319">
        <v>363.54</v>
      </c>
      <c r="R217" s="319">
        <v>387.54</v>
      </c>
      <c r="S217" s="319">
        <v>409.94</v>
      </c>
      <c r="T217" s="319">
        <v>420.94</v>
      </c>
      <c r="U217" s="319">
        <v>52.8</v>
      </c>
      <c r="V217" s="319">
        <v>125.5</v>
      </c>
      <c r="W217" s="319">
        <v>181.2</v>
      </c>
      <c r="X217" s="319">
        <v>214.2</v>
      </c>
      <c r="Y217" s="319" vm="369">
        <f t="shared" si="182"/>
        <v>244.27</v>
      </c>
      <c r="Z217" s="319" vm="726">
        <f t="shared" si="183"/>
        <v>279.60599999999999</v>
      </c>
      <c r="AB217" s="319" vm="40">
        <v>214.20000000000002</v>
      </c>
      <c r="AC217" s="319">
        <v>214.20000000000002</v>
      </c>
      <c r="AD217" s="319" vm="233">
        <v>229.20000000000002</v>
      </c>
      <c r="AE217" s="319" vm="369">
        <v>244.27</v>
      </c>
      <c r="AF217" s="319" vm="418">
        <v>244.26999999999998</v>
      </c>
      <c r="AG217" s="453" vm="534">
        <v>244.26999999999998</v>
      </c>
      <c r="AH217" s="319" vm="687">
        <v>258.96999999999997</v>
      </c>
      <c r="AI217" s="319" vm="726">
        <v>279.60599999999999</v>
      </c>
      <c r="AK217" s="319"/>
      <c r="AL217" s="319"/>
      <c r="AM217" s="319"/>
      <c r="AN217" s="319"/>
      <c r="AO217" s="319"/>
      <c r="AP217" s="319"/>
      <c r="AQ217" s="319"/>
      <c r="AR217" s="319"/>
    </row>
    <row r="218" spans="2:44" ht="15" customHeight="1" outlineLevel="1" x14ac:dyDescent="0.35">
      <c r="B218" s="148" t="s">
        <v>254</v>
      </c>
      <c r="C218" s="148"/>
      <c r="D218" s="148"/>
      <c r="E218" s="148"/>
      <c r="F218" s="148"/>
      <c r="G218" s="148"/>
      <c r="H218" s="148"/>
      <c r="I218" s="148"/>
      <c r="J218" s="148"/>
      <c r="K218" s="148"/>
      <c r="L218" s="319">
        <v>57</v>
      </c>
      <c r="M218" s="319">
        <v>57</v>
      </c>
      <c r="N218" s="319">
        <v>57</v>
      </c>
      <c r="O218" s="319">
        <v>70.55</v>
      </c>
      <c r="P218" s="319">
        <v>70.55</v>
      </c>
      <c r="Q218" s="319">
        <v>70.55</v>
      </c>
      <c r="R218" s="319">
        <v>70.55</v>
      </c>
      <c r="S218" s="319">
        <v>70.55</v>
      </c>
      <c r="T218" s="319">
        <v>70.55</v>
      </c>
      <c r="U218" s="319">
        <v>0</v>
      </c>
      <c r="V218" s="319">
        <v>10</v>
      </c>
      <c r="W218" s="319">
        <v>10.5</v>
      </c>
      <c r="X218" s="319">
        <v>10.5</v>
      </c>
      <c r="Y218" s="319" vm="110">
        <f t="shared" si="182"/>
        <v>10.5</v>
      </c>
      <c r="Z218" s="319" vm="727">
        <f t="shared" si="183"/>
        <v>10.5</v>
      </c>
      <c r="AB218" s="319" vm="45">
        <v>10.5</v>
      </c>
      <c r="AC218" s="319" vm="110">
        <v>10.5</v>
      </c>
      <c r="AD218" s="319" vm="110">
        <v>10.5</v>
      </c>
      <c r="AE218" s="319" vm="110">
        <v>10.5</v>
      </c>
      <c r="AF218" s="319" vm="329">
        <v>10.5</v>
      </c>
      <c r="AG218" s="453" vm="537">
        <v>10.5</v>
      </c>
      <c r="AH218" s="319" vm="688">
        <v>10.5</v>
      </c>
      <c r="AI218" s="319" vm="727">
        <v>10.5</v>
      </c>
      <c r="AK218" s="319"/>
      <c r="AL218" s="319"/>
      <c r="AM218" s="319"/>
      <c r="AN218" s="319"/>
      <c r="AO218" s="319"/>
      <c r="AP218" s="319"/>
      <c r="AQ218" s="319"/>
      <c r="AR218" s="319"/>
    </row>
    <row r="219" spans="2:44" ht="15" customHeight="1" outlineLevel="1" x14ac:dyDescent="0.35">
      <c r="B219" s="148" t="s">
        <v>554</v>
      </c>
      <c r="C219" s="148"/>
      <c r="D219" s="148"/>
      <c r="E219" s="148"/>
      <c r="F219" s="148"/>
      <c r="G219" s="148"/>
      <c r="H219" s="148"/>
      <c r="I219" s="148"/>
      <c r="J219" s="148"/>
      <c r="K219" s="148"/>
      <c r="L219" s="319">
        <v>120</v>
      </c>
      <c r="M219" s="319">
        <v>190</v>
      </c>
      <c r="N219" s="319">
        <v>190</v>
      </c>
      <c r="O219" s="319">
        <v>369.5</v>
      </c>
      <c r="P219" s="319">
        <v>391.5</v>
      </c>
      <c r="Q219" s="319">
        <v>468</v>
      </c>
      <c r="R219" s="319">
        <v>418</v>
      </c>
      <c r="S219" s="319">
        <v>418</v>
      </c>
      <c r="T219" s="319">
        <v>418</v>
      </c>
      <c r="U219" s="319">
        <v>418</v>
      </c>
      <c r="V219" s="319">
        <v>475.5</v>
      </c>
      <c r="W219" s="319">
        <v>747.18</v>
      </c>
      <c r="X219" s="319">
        <v>733.28</v>
      </c>
      <c r="Y219" s="319" vm="363">
        <f t="shared" si="182"/>
        <v>798.14</v>
      </c>
      <c r="Z219" s="319" vm="807">
        <f t="shared" si="183"/>
        <v>620.79999999999995</v>
      </c>
      <c r="AB219" s="319" vm="46">
        <v>733.27499999999998</v>
      </c>
      <c r="AC219" s="319">
        <v>916.91499999999996</v>
      </c>
      <c r="AD219" s="319" vm="290">
        <v>774.64</v>
      </c>
      <c r="AE219" s="319" vm="363">
        <v>798.14</v>
      </c>
      <c r="AF219" s="319" vm="419">
        <v>798.14</v>
      </c>
      <c r="AG219" s="453" vm="518">
        <v>798.43999999999994</v>
      </c>
      <c r="AH219" s="319" vm="689">
        <v>585.79999999999995</v>
      </c>
      <c r="AI219" s="319" vm="807">
        <v>620.79999999999995</v>
      </c>
      <c r="AK219" s="319"/>
      <c r="AL219" s="319"/>
      <c r="AM219" s="319"/>
      <c r="AN219" s="319"/>
      <c r="AO219" s="319"/>
      <c r="AP219" s="319"/>
      <c r="AQ219" s="319"/>
      <c r="AR219" s="319"/>
    </row>
    <row r="220" spans="2:44" ht="15" customHeight="1" outlineLevel="1" x14ac:dyDescent="0.35">
      <c r="B220" s="148" t="s">
        <v>555</v>
      </c>
      <c r="C220" s="148"/>
      <c r="D220" s="148"/>
      <c r="E220" s="148"/>
      <c r="F220" s="148"/>
      <c r="G220" s="148"/>
      <c r="H220" s="148"/>
      <c r="I220" s="148"/>
      <c r="J220" s="148"/>
      <c r="K220" s="148"/>
      <c r="L220" s="319">
        <v>90</v>
      </c>
      <c r="M220" s="319">
        <v>285</v>
      </c>
      <c r="N220" s="319">
        <v>349.78</v>
      </c>
      <c r="O220" s="319">
        <v>521.38</v>
      </c>
      <c r="P220" s="319">
        <v>521.38</v>
      </c>
      <c r="Q220" s="319">
        <v>521.38</v>
      </c>
      <c r="R220" s="319">
        <v>521.38</v>
      </c>
      <c r="S220" s="319">
        <v>521.38</v>
      </c>
      <c r="T220" s="319">
        <v>521.38</v>
      </c>
      <c r="U220" s="319">
        <v>521.38</v>
      </c>
      <c r="V220" s="319">
        <v>521.38</v>
      </c>
      <c r="W220" s="319">
        <v>521.38</v>
      </c>
      <c r="X220" s="319">
        <v>521.38</v>
      </c>
      <c r="Y220" s="319" vm="111">
        <f t="shared" si="182"/>
        <v>521.38</v>
      </c>
      <c r="Z220" s="319" vm="791">
        <f t="shared" si="183"/>
        <v>570.18000000000006</v>
      </c>
      <c r="AB220" s="319" vm="47">
        <v>521.38</v>
      </c>
      <c r="AC220" s="319" vm="111">
        <v>521.38</v>
      </c>
      <c r="AD220" s="319" vm="111">
        <v>521.38</v>
      </c>
      <c r="AE220" s="319" vm="111">
        <v>521.38</v>
      </c>
      <c r="AF220" s="319" vm="330">
        <v>521.38000000000011</v>
      </c>
      <c r="AG220" s="453" vm="559">
        <v>521.38000000000011</v>
      </c>
      <c r="AH220" s="319" vm="690">
        <v>521.38000000000011</v>
      </c>
      <c r="AI220" s="319" vm="791">
        <v>570.18000000000006</v>
      </c>
      <c r="AK220" s="319"/>
      <c r="AL220" s="319"/>
      <c r="AM220" s="319"/>
      <c r="AN220" s="319"/>
      <c r="AO220" s="319"/>
      <c r="AP220" s="319"/>
      <c r="AQ220" s="319"/>
      <c r="AR220" s="319"/>
    </row>
    <row r="221" spans="2:44" ht="15" customHeight="1" outlineLevel="1" x14ac:dyDescent="0.35">
      <c r="B221" s="148" t="s">
        <v>556</v>
      </c>
      <c r="C221" s="148"/>
      <c r="D221" s="148"/>
      <c r="E221" s="148"/>
      <c r="F221" s="148"/>
      <c r="G221" s="148"/>
      <c r="H221" s="148"/>
      <c r="I221" s="148"/>
      <c r="J221" s="148"/>
      <c r="K221" s="148"/>
      <c r="L221" s="319" t="s">
        <v>14</v>
      </c>
      <c r="M221" s="319" t="s">
        <v>14</v>
      </c>
      <c r="N221" s="319">
        <v>40</v>
      </c>
      <c r="O221" s="319">
        <v>70</v>
      </c>
      <c r="P221" s="319">
        <v>90</v>
      </c>
      <c r="Q221" s="319">
        <v>100</v>
      </c>
      <c r="R221" s="319">
        <v>144</v>
      </c>
      <c r="S221" s="319">
        <v>144</v>
      </c>
      <c r="T221" s="319">
        <v>221</v>
      </c>
      <c r="U221" s="319">
        <v>270.5</v>
      </c>
      <c r="V221" s="319">
        <v>270.5</v>
      </c>
      <c r="W221" s="319">
        <v>384.3</v>
      </c>
      <c r="X221" s="319">
        <v>295</v>
      </c>
      <c r="Y221" s="319" vm="373">
        <f t="shared" si="182"/>
        <v>412.4</v>
      </c>
      <c r="Z221" s="319" vm="778">
        <f t="shared" si="183"/>
        <v>508.51</v>
      </c>
      <c r="AB221" s="319" vm="48">
        <v>323.5</v>
      </c>
      <c r="AC221" s="319" vm="293">
        <v>375.28000000000003</v>
      </c>
      <c r="AD221" s="319" vm="292">
        <v>375.28000000000003</v>
      </c>
      <c r="AE221" s="319" vm="373">
        <v>412.4</v>
      </c>
      <c r="AF221" s="319" vm="402">
        <v>412.4</v>
      </c>
      <c r="AG221" s="453" vm="520">
        <v>229.46</v>
      </c>
      <c r="AH221" s="319" vm="691">
        <v>292.97999999999996</v>
      </c>
      <c r="AI221" s="319" vm="778">
        <v>508.51</v>
      </c>
      <c r="AK221" s="319"/>
      <c r="AL221" s="319"/>
      <c r="AM221" s="319"/>
      <c r="AN221" s="319"/>
      <c r="AO221" s="319"/>
      <c r="AP221" s="319"/>
      <c r="AQ221" s="319"/>
      <c r="AR221" s="319"/>
    </row>
    <row r="222" spans="2:44" ht="15" customHeight="1" outlineLevel="1" x14ac:dyDescent="0.35">
      <c r="B222" s="148" t="s">
        <v>255</v>
      </c>
      <c r="C222" s="148"/>
      <c r="D222" s="148"/>
      <c r="E222" s="148"/>
      <c r="F222" s="148"/>
      <c r="G222" s="148"/>
      <c r="H222" s="148"/>
      <c r="I222" s="148"/>
      <c r="J222" s="148"/>
      <c r="K222" s="148"/>
      <c r="L222" s="319">
        <v>0</v>
      </c>
      <c r="M222" s="319">
        <v>0</v>
      </c>
      <c r="N222" s="319">
        <v>0</v>
      </c>
      <c r="O222" s="319">
        <v>0</v>
      </c>
      <c r="P222" s="319">
        <v>0</v>
      </c>
      <c r="Q222" s="319">
        <v>0</v>
      </c>
      <c r="R222" s="319">
        <v>0</v>
      </c>
      <c r="S222" s="319">
        <v>0</v>
      </c>
      <c r="T222" s="319">
        <v>0</v>
      </c>
      <c r="U222" s="319">
        <v>0</v>
      </c>
      <c r="V222" s="319">
        <v>0</v>
      </c>
      <c r="W222" s="319">
        <v>4.5999999999999996</v>
      </c>
      <c r="X222" s="319">
        <v>4.5999999999999996</v>
      </c>
      <c r="Y222" s="319" vm="307">
        <f t="shared" si="182"/>
        <v>4.5999999999999996</v>
      </c>
      <c r="Z222" s="319" vm="728">
        <f t="shared" si="183"/>
        <v>4.5999999999999996</v>
      </c>
      <c r="AB222" s="319" vm="83">
        <v>4.5999999999999996</v>
      </c>
      <c r="AC222" s="319">
        <v>4.5999999999999996</v>
      </c>
      <c r="AD222" s="319" vm="190">
        <v>4.5999999999999996</v>
      </c>
      <c r="AE222" s="319" vm="307">
        <v>4.5999999999999996</v>
      </c>
      <c r="AF222" s="319" vm="412">
        <v>4.5999999999999996</v>
      </c>
      <c r="AG222" s="453" vm="537">
        <v>4.5999999999999996</v>
      </c>
      <c r="AH222" s="319" vm="693">
        <v>4.5999999999999996</v>
      </c>
      <c r="AI222" s="319" vm="728">
        <v>4.5999999999999996</v>
      </c>
      <c r="AK222" s="319"/>
      <c r="AL222" s="319"/>
      <c r="AM222" s="319"/>
      <c r="AN222" s="319"/>
      <c r="AO222" s="319"/>
      <c r="AP222" s="319"/>
      <c r="AQ222" s="319"/>
      <c r="AR222" s="319"/>
    </row>
    <row r="223" spans="2:44" ht="15" customHeight="1" outlineLevel="1" x14ac:dyDescent="0.35">
      <c r="B223" s="148" t="s">
        <v>557</v>
      </c>
      <c r="C223" s="148"/>
      <c r="D223" s="148"/>
      <c r="E223" s="148"/>
      <c r="F223" s="148"/>
      <c r="G223" s="148"/>
      <c r="H223" s="148"/>
      <c r="I223" s="148"/>
      <c r="J223" s="148"/>
      <c r="K223" s="148"/>
      <c r="L223" s="319">
        <v>0</v>
      </c>
      <c r="M223" s="319">
        <v>0</v>
      </c>
      <c r="N223" s="319">
        <v>0</v>
      </c>
      <c r="O223" s="319">
        <v>0</v>
      </c>
      <c r="P223" s="319">
        <v>0</v>
      </c>
      <c r="Q223" s="319">
        <v>0</v>
      </c>
      <c r="R223" s="319">
        <v>0</v>
      </c>
      <c r="S223" s="319">
        <v>0</v>
      </c>
      <c r="T223" s="319">
        <v>0</v>
      </c>
      <c r="U223" s="319">
        <v>0</v>
      </c>
      <c r="V223" s="319">
        <v>0</v>
      </c>
      <c r="W223" s="319">
        <v>44.62</v>
      </c>
      <c r="X223" s="319">
        <v>44.62</v>
      </c>
      <c r="Y223" s="319" vm="363">
        <f t="shared" si="182"/>
        <v>80.025000000000006</v>
      </c>
      <c r="Z223" s="319" vm="788">
        <f t="shared" si="183"/>
        <v>149.625</v>
      </c>
      <c r="AB223" s="319" vm="84">
        <v>44.625</v>
      </c>
      <c r="AC223" s="319">
        <v>44.625</v>
      </c>
      <c r="AD223" s="319" vm="205">
        <v>44.625</v>
      </c>
      <c r="AE223" s="319" vm="363">
        <v>80.025000000000006</v>
      </c>
      <c r="AF223" s="319" vm="420">
        <v>80.025000000000006</v>
      </c>
      <c r="AG223" s="453" vm="549">
        <v>80.025000000000006</v>
      </c>
      <c r="AH223" s="319" vm="692">
        <v>80.025000000000006</v>
      </c>
      <c r="AI223" s="319" vm="788">
        <v>149.625</v>
      </c>
      <c r="AK223" s="319"/>
      <c r="AL223" s="319"/>
      <c r="AM223" s="319"/>
      <c r="AN223" s="319"/>
      <c r="AO223" s="319"/>
      <c r="AP223" s="319"/>
      <c r="AQ223" s="319"/>
      <c r="AR223" s="319"/>
    </row>
    <row r="224" spans="2:44" ht="15" customHeight="1" outlineLevel="1" x14ac:dyDescent="0.35">
      <c r="B224" s="148" t="s">
        <v>283</v>
      </c>
      <c r="C224" s="148"/>
      <c r="D224" s="148"/>
      <c r="E224" s="148"/>
      <c r="F224" s="148"/>
      <c r="G224" s="148"/>
      <c r="H224" s="148"/>
      <c r="I224" s="148"/>
      <c r="J224" s="148"/>
      <c r="K224" s="148"/>
      <c r="L224" s="319">
        <v>0</v>
      </c>
      <c r="M224" s="319">
        <v>0</v>
      </c>
      <c r="N224" s="319">
        <v>0</v>
      </c>
      <c r="O224" s="319">
        <v>0</v>
      </c>
      <c r="P224" s="319">
        <v>0</v>
      </c>
      <c r="Q224" s="319">
        <v>0</v>
      </c>
      <c r="R224" s="319">
        <v>0</v>
      </c>
      <c r="S224" s="319">
        <v>0</v>
      </c>
      <c r="T224" s="319">
        <v>0</v>
      </c>
      <c r="U224" s="319">
        <v>0</v>
      </c>
      <c r="V224" s="319">
        <v>0</v>
      </c>
      <c r="W224" s="319">
        <v>0</v>
      </c>
      <c r="X224" s="319">
        <v>0</v>
      </c>
      <c r="Y224" s="319" vm="364">
        <f>AE224</f>
        <v>9.4</v>
      </c>
      <c r="Z224" s="319" vm="729">
        <f t="shared" si="183"/>
        <v>49.239999999999995</v>
      </c>
      <c r="AB224" s="319">
        <v>0</v>
      </c>
      <c r="AC224" s="319">
        <v>0</v>
      </c>
      <c r="AD224" s="319">
        <v>0</v>
      </c>
      <c r="AE224" s="319" vm="364">
        <v>9.4</v>
      </c>
      <c r="AF224" s="319" vm="421">
        <v>20.6</v>
      </c>
      <c r="AG224" s="453" vm="535">
        <v>29.900000000000002</v>
      </c>
      <c r="AH224" s="319" vm="694">
        <v>29.900000000000002</v>
      </c>
      <c r="AI224" s="319" vm="729">
        <v>49.239999999999995</v>
      </c>
      <c r="AK224" s="319"/>
      <c r="AL224" s="319"/>
      <c r="AM224" s="319"/>
      <c r="AN224" s="319"/>
      <c r="AO224" s="319"/>
      <c r="AP224" s="319"/>
      <c r="AQ224" s="319"/>
      <c r="AR224" s="319"/>
    </row>
    <row r="225" spans="1:44" ht="15" customHeight="1" outlineLevel="1" x14ac:dyDescent="0.35">
      <c r="B225" s="148" t="s">
        <v>434</v>
      </c>
      <c r="C225" s="148"/>
      <c r="D225" s="148"/>
      <c r="E225" s="148"/>
      <c r="F225" s="148"/>
      <c r="G225" s="148"/>
      <c r="H225" s="148"/>
      <c r="I225" s="148"/>
      <c r="J225" s="148"/>
      <c r="K225" s="148"/>
      <c r="L225" s="319">
        <v>0</v>
      </c>
      <c r="M225" s="319">
        <v>0</v>
      </c>
      <c r="N225" s="319">
        <v>0</v>
      </c>
      <c r="O225" s="319">
        <v>0</v>
      </c>
      <c r="P225" s="319">
        <v>0</v>
      </c>
      <c r="Q225" s="319">
        <v>0</v>
      </c>
      <c r="R225" s="319">
        <v>0</v>
      </c>
      <c r="S225" s="319">
        <v>0</v>
      </c>
      <c r="T225" s="319">
        <v>0</v>
      </c>
      <c r="U225" s="319">
        <v>0</v>
      </c>
      <c r="V225" s="319">
        <v>0</v>
      </c>
      <c r="W225" s="319">
        <v>0</v>
      </c>
      <c r="X225" s="319">
        <v>0</v>
      </c>
      <c r="Y225" s="319">
        <v>0</v>
      </c>
      <c r="Z225" s="319" vm="770">
        <f t="shared" si="183"/>
        <v>73.7</v>
      </c>
      <c r="AB225" s="319">
        <v>0</v>
      </c>
      <c r="AC225" s="319">
        <v>0</v>
      </c>
      <c r="AD225" s="319">
        <v>0</v>
      </c>
      <c r="AE225" s="319">
        <v>0</v>
      </c>
      <c r="AF225" s="319">
        <v>0</v>
      </c>
      <c r="AG225" s="319">
        <v>0</v>
      </c>
      <c r="AH225" s="319">
        <v>0</v>
      </c>
      <c r="AI225" s="453" vm="770">
        <v>73.7</v>
      </c>
      <c r="AK225" s="319"/>
      <c r="AL225" s="319"/>
      <c r="AM225" s="319"/>
      <c r="AN225" s="319"/>
      <c r="AO225" s="319"/>
      <c r="AP225" s="319"/>
      <c r="AQ225" s="319"/>
      <c r="AR225" s="319"/>
    </row>
    <row r="226" spans="1:44" ht="15" customHeight="1" x14ac:dyDescent="0.35">
      <c r="B226" s="130"/>
      <c r="C226" s="130"/>
      <c r="D226" s="130"/>
      <c r="E226" s="130"/>
      <c r="F226" s="130"/>
      <c r="G226" s="130"/>
      <c r="H226" s="130"/>
      <c r="I226" s="130"/>
      <c r="J226" s="130"/>
      <c r="K226" s="130"/>
      <c r="Q226" s="336"/>
      <c r="R226" s="336"/>
      <c r="S226" s="336"/>
      <c r="T226" s="336"/>
      <c r="U226" s="336"/>
    </row>
    <row r="227" spans="1:44" s="337" customFormat="1" ht="15" customHeight="1" x14ac:dyDescent="0.35">
      <c r="A227" s="4"/>
      <c r="B227" s="39" t="s">
        <v>128</v>
      </c>
      <c r="C227" s="39"/>
      <c r="D227" s="39"/>
      <c r="E227" s="39"/>
      <c r="F227" s="39"/>
      <c r="G227" s="39"/>
      <c r="H227" s="39"/>
      <c r="I227" s="39"/>
      <c r="J227" s="39"/>
      <c r="K227" s="39"/>
      <c r="L227" s="330">
        <v>0.27</v>
      </c>
      <c r="M227" s="330">
        <v>0.25</v>
      </c>
      <c r="N227" s="330">
        <v>0.26</v>
      </c>
      <c r="O227" s="330">
        <v>0.28000000000000003</v>
      </c>
      <c r="P227" s="330">
        <v>0.27</v>
      </c>
      <c r="Q227" s="330">
        <v>0.26</v>
      </c>
      <c r="R227" s="330">
        <v>0.26</v>
      </c>
      <c r="S227" s="330">
        <v>0.27</v>
      </c>
      <c r="T227" s="330">
        <v>0.26</v>
      </c>
      <c r="U227" s="330">
        <v>0.28000000000000003</v>
      </c>
      <c r="V227" s="330">
        <v>0.26</v>
      </c>
      <c r="W227" s="330">
        <v>0.26</v>
      </c>
      <c r="X227" s="330">
        <v>0.26</v>
      </c>
      <c r="Y227" s="330" vm="301">
        <f t="shared" ref="Y227:Y237" si="184">AE227</f>
        <v>0.26321205324859354</v>
      </c>
      <c r="Z227" s="330" vm="812">
        <f t="shared" ref="Z227:Z237" si="185">AI227</f>
        <v>0.25368455574464371</v>
      </c>
      <c r="AB227" s="330" vm="71">
        <v>0.3215729723831095</v>
      </c>
      <c r="AC227" s="330" vm="462">
        <v>0.26804359303109049</v>
      </c>
      <c r="AD227" s="330" vm="214">
        <v>0.24735914030495981</v>
      </c>
      <c r="AE227" s="330" vm="301">
        <v>0.26321205324859354</v>
      </c>
      <c r="AF227" s="330" vm="414">
        <v>0.32921217874026948</v>
      </c>
      <c r="AG227" s="330" vm="508">
        <v>0.27284371821149445</v>
      </c>
      <c r="AH227" s="330" vm="649">
        <v>0.24930837722519625</v>
      </c>
      <c r="AI227" s="330" vm="812">
        <v>0.25368455574464371</v>
      </c>
      <c r="AK227"/>
      <c r="AL227"/>
      <c r="AM227"/>
      <c r="AN227"/>
      <c r="AO227" s="330"/>
      <c r="AP227" s="330"/>
      <c r="AQ227" s="330"/>
      <c r="AR227" s="330"/>
    </row>
    <row r="228" spans="1:44" ht="15" customHeight="1" x14ac:dyDescent="0.35">
      <c r="B228" s="130" t="s">
        <v>114</v>
      </c>
      <c r="C228" s="130"/>
      <c r="D228" s="130"/>
      <c r="E228" s="130"/>
      <c r="F228" s="130"/>
      <c r="G228" s="130"/>
      <c r="H228" s="130"/>
      <c r="I228" s="130"/>
      <c r="J228" s="130"/>
      <c r="K228" s="130"/>
      <c r="L228" s="314">
        <v>0.27</v>
      </c>
      <c r="M228" s="314">
        <v>0.25</v>
      </c>
      <c r="N228" s="314">
        <v>0.27</v>
      </c>
      <c r="O228" s="314">
        <v>0.28999999999999998</v>
      </c>
      <c r="P228" s="314">
        <v>0.28000000000000003</v>
      </c>
      <c r="Q228" s="314">
        <v>0.26</v>
      </c>
      <c r="R228" s="314">
        <v>0.26</v>
      </c>
      <c r="S228" s="314">
        <v>0.27</v>
      </c>
      <c r="T228" s="314">
        <v>0.26</v>
      </c>
      <c r="U228" s="314">
        <v>0.28000000000000003</v>
      </c>
      <c r="V228" s="314">
        <v>0.25</v>
      </c>
      <c r="W228" s="314">
        <v>0.26</v>
      </c>
      <c r="X228" s="314">
        <v>0.26</v>
      </c>
      <c r="Y228" s="314" vm="302">
        <f t="shared" si="184"/>
        <v>0.24897900934286077</v>
      </c>
      <c r="Z228" s="314" vm="795">
        <f t="shared" si="185"/>
        <v>0.24540733030288342</v>
      </c>
      <c r="AB228" s="314" vm="72">
        <v>0.30649670284200198</v>
      </c>
      <c r="AC228" s="314">
        <v>0.2571023614259581</v>
      </c>
      <c r="AD228" s="314" vm="203">
        <v>0.23254502942224883</v>
      </c>
      <c r="AE228" s="314" vm="302">
        <v>0.24897900934286077</v>
      </c>
      <c r="AF228" s="314" vm="415">
        <v>0.31167798326884799</v>
      </c>
      <c r="AG228" s="314" vm="535">
        <v>0.26319618070711875</v>
      </c>
      <c r="AH228" s="314" vm="683">
        <v>0.24061181104839141</v>
      </c>
      <c r="AI228" s="314" vm="795">
        <v>0.24540733030288342</v>
      </c>
      <c r="AK228"/>
      <c r="AL228"/>
      <c r="AM228"/>
      <c r="AN228"/>
      <c r="AO228" s="314"/>
      <c r="AP228" s="314"/>
      <c r="AQ228" s="314"/>
      <c r="AR228" s="314"/>
    </row>
    <row r="229" spans="1:44" ht="15" customHeight="1" x14ac:dyDescent="0.35">
      <c r="B229" s="130" t="s">
        <v>109</v>
      </c>
      <c r="C229" s="130"/>
      <c r="D229" s="130"/>
      <c r="E229" s="130"/>
      <c r="F229" s="130"/>
      <c r="G229" s="130"/>
      <c r="H229" s="130"/>
      <c r="I229" s="130"/>
      <c r="J229" s="130"/>
      <c r="K229" s="130"/>
      <c r="L229" s="314">
        <v>0.28999999999999998</v>
      </c>
      <c r="M229" s="314">
        <v>0.27</v>
      </c>
      <c r="N229" s="314">
        <v>0.27</v>
      </c>
      <c r="O229" s="314">
        <v>0.28999999999999998</v>
      </c>
      <c r="P229" s="314">
        <v>0.3</v>
      </c>
      <c r="Q229" s="314">
        <v>0.27</v>
      </c>
      <c r="R229" s="314">
        <v>0.28000000000000003</v>
      </c>
      <c r="S229" s="314">
        <v>0.27</v>
      </c>
      <c r="T229" s="314">
        <v>0.27</v>
      </c>
      <c r="U229" s="314">
        <v>0.28999999999999998</v>
      </c>
      <c r="V229" s="314">
        <v>0.26</v>
      </c>
      <c r="W229" s="314">
        <v>0.28000000000000003</v>
      </c>
      <c r="X229" s="314">
        <v>0.27</v>
      </c>
      <c r="Y229" s="314" vm="303">
        <f t="shared" si="184"/>
        <v>0.26889546935343944</v>
      </c>
      <c r="Z229" s="314" vm="722">
        <f t="shared" si="185"/>
        <v>0.27451005546440616</v>
      </c>
      <c r="AB229" s="314" vm="73">
        <v>0.2978303253647791</v>
      </c>
      <c r="AC229" s="314" vm="463">
        <v>0.26523761691727088</v>
      </c>
      <c r="AD229" s="314" vm="204">
        <v>0.26214824691524269</v>
      </c>
      <c r="AE229" s="314" vm="303">
        <v>0.26889546935343944</v>
      </c>
      <c r="AF229" s="314" vm="416">
        <v>0.34214525115606986</v>
      </c>
      <c r="AG229" s="314" vm="519">
        <v>0.29281977313206747</v>
      </c>
      <c r="AH229" s="314" vm="684">
        <v>0.27050587980392787</v>
      </c>
      <c r="AI229" s="314" vm="722">
        <v>0.27451005546440616</v>
      </c>
      <c r="AK229"/>
      <c r="AL229"/>
      <c r="AM229"/>
      <c r="AN229"/>
      <c r="AO229" s="314"/>
      <c r="AP229" s="314"/>
      <c r="AQ229" s="314"/>
      <c r="AR229" s="314"/>
    </row>
    <row r="230" spans="1:44" ht="15" customHeight="1" x14ac:dyDescent="0.35">
      <c r="B230" s="130" t="s">
        <v>240</v>
      </c>
      <c r="C230" s="130"/>
      <c r="D230" s="130"/>
      <c r="E230" s="130"/>
      <c r="F230" s="130"/>
      <c r="G230" s="130"/>
      <c r="H230" s="130"/>
      <c r="I230" s="130"/>
      <c r="J230" s="130"/>
      <c r="K230" s="130"/>
      <c r="L230" s="314">
        <v>0.24</v>
      </c>
      <c r="M230" s="314">
        <v>0.23</v>
      </c>
      <c r="N230" s="314">
        <v>0.24</v>
      </c>
      <c r="O230" s="314">
        <v>0.24</v>
      </c>
      <c r="P230" s="314">
        <v>0.24</v>
      </c>
      <c r="Q230" s="314">
        <v>0.27</v>
      </c>
      <c r="R230" s="314">
        <v>0.25</v>
      </c>
      <c r="S230" s="314">
        <v>0.27</v>
      </c>
      <c r="T230" s="314">
        <v>0.24</v>
      </c>
      <c r="U230" s="314">
        <v>0.26</v>
      </c>
      <c r="V230" s="314">
        <v>0.27</v>
      </c>
      <c r="W230" s="314">
        <v>0.26</v>
      </c>
      <c r="X230" s="314">
        <v>0.26</v>
      </c>
      <c r="Y230" s="314" vm="304">
        <f t="shared" si="184"/>
        <v>0.27684280734801137</v>
      </c>
      <c r="Z230" s="314" vm="723">
        <f t="shared" si="185"/>
        <v>0.24739039838613178</v>
      </c>
      <c r="AB230" s="314" vm="74">
        <v>0.35820821394623487</v>
      </c>
      <c r="AC230" s="314">
        <v>0.28394332476575135</v>
      </c>
      <c r="AD230" s="314" vm="204">
        <v>0.25591054265185953</v>
      </c>
      <c r="AE230" s="314" vm="304">
        <v>0.27684280734801137</v>
      </c>
      <c r="AF230" s="314" vm="417">
        <v>0.34009686675498563</v>
      </c>
      <c r="AG230" s="314" vm="475">
        <v>0.27013036761665482</v>
      </c>
      <c r="AH230" s="314" vm="622">
        <v>0.24375505761537528</v>
      </c>
      <c r="AI230" s="314" vm="723">
        <v>0.24739039838613178</v>
      </c>
      <c r="AK230"/>
      <c r="AL230"/>
      <c r="AM230"/>
      <c r="AN230"/>
      <c r="AO230" s="314"/>
      <c r="AP230" s="314"/>
      <c r="AQ230" s="314"/>
      <c r="AR230" s="314"/>
    </row>
    <row r="231" spans="1:44" ht="15" customHeight="1" outlineLevel="1" x14ac:dyDescent="0.35">
      <c r="B231" s="148" t="s">
        <v>553</v>
      </c>
      <c r="C231" s="148"/>
      <c r="D231" s="148"/>
      <c r="E231" s="148"/>
      <c r="F231" s="148"/>
      <c r="G231" s="148"/>
      <c r="H231" s="148"/>
      <c r="I231" s="148"/>
      <c r="J231" s="148"/>
      <c r="K231" s="148"/>
      <c r="L231" s="334">
        <v>0.23</v>
      </c>
      <c r="M231" s="334">
        <v>0.23</v>
      </c>
      <c r="N231" s="334">
        <v>0.26</v>
      </c>
      <c r="O231" s="334">
        <v>0.25</v>
      </c>
      <c r="P231" s="334">
        <v>0.24</v>
      </c>
      <c r="Q231" s="334">
        <v>0.26</v>
      </c>
      <c r="R231" s="334">
        <v>0.23</v>
      </c>
      <c r="S231" s="334">
        <v>0.23</v>
      </c>
      <c r="T231" s="334">
        <v>0.23</v>
      </c>
      <c r="U231" s="334">
        <v>0.22</v>
      </c>
      <c r="V231" s="334">
        <v>0.31</v>
      </c>
      <c r="W231" s="334">
        <v>0.24</v>
      </c>
      <c r="X231" s="334">
        <v>0.24</v>
      </c>
      <c r="Y231" s="334" vm="308">
        <f t="shared" si="184"/>
        <v>0.27514704396570933</v>
      </c>
      <c r="Z231" s="334" vm="767">
        <f t="shared" si="185"/>
        <v>0.21738117215651692</v>
      </c>
      <c r="AB231" s="334" vm="38">
        <v>0.36441169104291177</v>
      </c>
      <c r="AC231" s="334">
        <v>0.28394332476575135</v>
      </c>
      <c r="AD231" s="334" vm="192">
        <v>0.25591054265185953</v>
      </c>
      <c r="AE231" s="334" vm="308">
        <v>0.27514704396570933</v>
      </c>
      <c r="AF231" s="334" vm="422">
        <v>0.31376997271925283</v>
      </c>
      <c r="AG231" s="454" vm="550">
        <v>0.24045426347767113</v>
      </c>
      <c r="AH231" s="334" vm="695">
        <v>0.20504498542957184</v>
      </c>
      <c r="AI231" s="334" vm="767">
        <v>0.21738117215651692</v>
      </c>
      <c r="AK231"/>
      <c r="AL231"/>
      <c r="AM231"/>
      <c r="AN231"/>
      <c r="AO231" s="334"/>
      <c r="AP231" s="334"/>
      <c r="AQ231" s="334"/>
      <c r="AR231" s="334"/>
    </row>
    <row r="232" spans="1:44" ht="15" customHeight="1" outlineLevel="1" x14ac:dyDescent="0.35">
      <c r="B232" s="148" t="s">
        <v>254</v>
      </c>
      <c r="C232" s="148"/>
      <c r="D232" s="148"/>
      <c r="E232" s="148"/>
      <c r="F232" s="148"/>
      <c r="G232" s="148"/>
      <c r="H232" s="148"/>
      <c r="I232" s="148"/>
      <c r="J232" s="148"/>
      <c r="K232" s="148"/>
      <c r="L232" s="334">
        <v>0.23</v>
      </c>
      <c r="M232" s="334">
        <v>0.23</v>
      </c>
      <c r="N232" s="334">
        <v>0.25</v>
      </c>
      <c r="O232" s="334">
        <v>0.23</v>
      </c>
      <c r="P232" s="334">
        <v>0.22</v>
      </c>
      <c r="Q232" s="334">
        <v>0.25</v>
      </c>
      <c r="R232" s="334">
        <v>0.21</v>
      </c>
      <c r="S232" s="334">
        <v>0.21</v>
      </c>
      <c r="T232" s="334">
        <v>0.21</v>
      </c>
      <c r="U232" s="334">
        <v>0.22</v>
      </c>
      <c r="V232" s="334" t="s">
        <v>14</v>
      </c>
      <c r="W232" s="334">
        <v>0.28999999999999998</v>
      </c>
      <c r="X232" s="334">
        <v>0.27</v>
      </c>
      <c r="Y232" s="334" vm="329">
        <f t="shared" si="184"/>
        <v>0.33570128139269412</v>
      </c>
      <c r="Z232" s="334" vm="768">
        <f t="shared" si="185"/>
        <v>0.28262616879174257</v>
      </c>
      <c r="AB232" s="334" vm="85">
        <v>0.43651643518518524</v>
      </c>
      <c r="AC232" s="334" vm="456">
        <v>0.28156077179601469</v>
      </c>
      <c r="AD232" s="334" vm="206">
        <v>0.23731173657323484</v>
      </c>
      <c r="AE232" s="334" vm="329">
        <v>0.33570128139269412</v>
      </c>
      <c r="AF232" s="334" vm="412">
        <v>0.44624576923076925</v>
      </c>
      <c r="AG232" s="454" vm="521">
        <v>0.34153146062271067</v>
      </c>
      <c r="AH232" s="334" vm="688">
        <v>0.29278918035279805</v>
      </c>
      <c r="AI232" s="334" vm="768">
        <v>0.28262616879174257</v>
      </c>
      <c r="AK232"/>
      <c r="AL232"/>
      <c r="AM232"/>
      <c r="AN232"/>
      <c r="AO232" s="334"/>
      <c r="AP232" s="334"/>
      <c r="AQ232" s="334"/>
      <c r="AR232" s="334"/>
    </row>
    <row r="233" spans="1:44" ht="15" customHeight="1" outlineLevel="1" x14ac:dyDescent="0.35">
      <c r="B233" s="148" t="s">
        <v>554</v>
      </c>
      <c r="C233" s="148"/>
      <c r="D233" s="148"/>
      <c r="E233" s="148"/>
      <c r="F233" s="148"/>
      <c r="G233" s="148"/>
      <c r="H233" s="148"/>
      <c r="I233" s="148"/>
      <c r="J233" s="148"/>
      <c r="K233" s="148"/>
      <c r="L233" s="334">
        <v>0.27</v>
      </c>
      <c r="M233" s="334">
        <v>0.27</v>
      </c>
      <c r="N233" s="334">
        <v>0.26</v>
      </c>
      <c r="O233" s="334">
        <v>0.24</v>
      </c>
      <c r="P233" s="334">
        <v>0.24</v>
      </c>
      <c r="Q233" s="334">
        <v>0.28000000000000003</v>
      </c>
      <c r="R233" s="334">
        <v>0.25</v>
      </c>
      <c r="S233" s="334">
        <v>0.3</v>
      </c>
      <c r="T233" s="334">
        <v>0.25</v>
      </c>
      <c r="U233" s="334">
        <v>0.3</v>
      </c>
      <c r="V233" s="334">
        <v>0.28999999999999998</v>
      </c>
      <c r="W233" s="334">
        <v>0.27</v>
      </c>
      <c r="X233" s="334">
        <v>0.28000000000000003</v>
      </c>
      <c r="Y233" s="334" vm="305">
        <f t="shared" si="184"/>
        <v>0.28459147443554478</v>
      </c>
      <c r="Z233" s="334" vm="769">
        <f t="shared" si="185"/>
        <v>0.27415738202853662</v>
      </c>
      <c r="AB233" s="334" vm="86">
        <v>0.37981002765145455</v>
      </c>
      <c r="AC233" s="334" vm="465">
        <v>0.32365478821362798</v>
      </c>
      <c r="AD233" s="334" vm="234">
        <v>0.29022717109279611</v>
      </c>
      <c r="AE233" s="334" vm="305">
        <v>0.28459147443554478</v>
      </c>
      <c r="AF233" s="334" vm="423">
        <v>0.39109433737287658</v>
      </c>
      <c r="AG233" s="454" vm="551">
        <v>0.3082985387208223</v>
      </c>
      <c r="AH233" s="334" vm="696">
        <v>0.26960437636027773</v>
      </c>
      <c r="AI233" s="334" vm="769">
        <v>0.27415738202853662</v>
      </c>
      <c r="AK233"/>
      <c r="AL233"/>
      <c r="AM233"/>
      <c r="AN233"/>
      <c r="AO233" s="334"/>
      <c r="AP233" s="334"/>
      <c r="AQ233" s="334"/>
      <c r="AR233" s="334"/>
    </row>
    <row r="234" spans="1:44" ht="15" customHeight="1" outlineLevel="1" x14ac:dyDescent="0.35">
      <c r="B234" s="148" t="s">
        <v>555</v>
      </c>
      <c r="C234" s="148"/>
      <c r="D234" s="148"/>
      <c r="E234" s="148"/>
      <c r="F234" s="148"/>
      <c r="G234" s="148"/>
      <c r="H234" s="148"/>
      <c r="I234" s="148"/>
      <c r="J234" s="148"/>
      <c r="K234" s="148"/>
      <c r="L234" s="334" t="s">
        <v>14</v>
      </c>
      <c r="M234" s="334">
        <v>0.16</v>
      </c>
      <c r="N234" s="334">
        <v>0.21</v>
      </c>
      <c r="O234" s="334">
        <v>0.24</v>
      </c>
      <c r="P234" s="334">
        <v>0.22</v>
      </c>
      <c r="Q234" s="334">
        <v>0.26</v>
      </c>
      <c r="R234" s="334">
        <v>0.25</v>
      </c>
      <c r="S234" s="334">
        <v>0.28000000000000003</v>
      </c>
      <c r="T234" s="334">
        <v>0.23</v>
      </c>
      <c r="U234" s="334">
        <v>0.25</v>
      </c>
      <c r="V234" s="334">
        <v>0.26</v>
      </c>
      <c r="W234" s="334">
        <v>0.24</v>
      </c>
      <c r="X234" s="334">
        <v>0.26</v>
      </c>
      <c r="Y234" s="334" vm="384">
        <f t="shared" si="184"/>
        <v>0.28110351829514257</v>
      </c>
      <c r="Z234" s="334" vm="766">
        <f t="shared" si="185"/>
        <v>0.23614495840466393</v>
      </c>
      <c r="AB234" s="334" vm="87">
        <v>0.35332915283229832</v>
      </c>
      <c r="AC234" s="334" vm="466">
        <v>0.29266479054324307</v>
      </c>
      <c r="AD234" s="334" vm="207">
        <v>0.2543184135837846</v>
      </c>
      <c r="AE234" s="334" vm="384">
        <v>0.28110351829514257</v>
      </c>
      <c r="AF234" s="334" vm="424">
        <v>0.32104640578040505</v>
      </c>
      <c r="AG234" s="454" vm="522">
        <v>0.25395863582902067</v>
      </c>
      <c r="AH234" s="334" vm="697">
        <v>0.23289649604213375</v>
      </c>
      <c r="AI234" s="334" vm="766">
        <v>0.23614495840466393</v>
      </c>
      <c r="AK234"/>
      <c r="AL234"/>
      <c r="AM234"/>
      <c r="AN234"/>
      <c r="AO234" s="334"/>
      <c r="AP234" s="334"/>
      <c r="AQ234" s="334"/>
      <c r="AR234" s="334"/>
    </row>
    <row r="235" spans="1:44" ht="15" customHeight="1" outlineLevel="1" x14ac:dyDescent="0.35">
      <c r="B235" s="148" t="s">
        <v>556</v>
      </c>
      <c r="C235" s="148"/>
      <c r="D235" s="148"/>
      <c r="E235" s="148"/>
      <c r="F235" s="148"/>
      <c r="G235" s="148"/>
      <c r="H235" s="148"/>
      <c r="I235" s="148"/>
      <c r="J235" s="148"/>
      <c r="K235" s="148"/>
      <c r="L235" s="334" t="s">
        <v>14</v>
      </c>
      <c r="M235" s="334" t="s">
        <v>14</v>
      </c>
      <c r="N235" s="334">
        <v>0</v>
      </c>
      <c r="O235" s="334">
        <v>0.25</v>
      </c>
      <c r="P235" s="334">
        <v>0.26</v>
      </c>
      <c r="Q235" s="334">
        <v>0.28000000000000003</v>
      </c>
      <c r="R235" s="334">
        <v>0.28000000000000003</v>
      </c>
      <c r="S235" s="334">
        <v>0.27</v>
      </c>
      <c r="T235" s="334">
        <v>0.27</v>
      </c>
      <c r="U235" s="334">
        <v>0.27</v>
      </c>
      <c r="V235" s="334">
        <v>0.25</v>
      </c>
      <c r="W235" s="334">
        <v>0.26</v>
      </c>
      <c r="X235" s="334">
        <v>0.25</v>
      </c>
      <c r="Y235" s="334" vm="309">
        <f t="shared" si="184"/>
        <v>0.25839302098177536</v>
      </c>
      <c r="Z235" s="334" vm="764">
        <f t="shared" si="185"/>
        <v>0.24776764762609704</v>
      </c>
      <c r="AB235" s="334" vm="82">
        <v>0.31977317344440515</v>
      </c>
      <c r="AC235" s="334">
        <v>0.28910065652549644</v>
      </c>
      <c r="AD235" s="334" vm="235">
        <v>0.26956493124157538</v>
      </c>
      <c r="AE235" s="334" vm="309">
        <v>0.25839302098177536</v>
      </c>
      <c r="AF235" s="334" vm="425">
        <v>0.31422024171014162</v>
      </c>
      <c r="AG235" s="454" vm="523">
        <v>0.25810775768879435</v>
      </c>
      <c r="AH235" s="334" vm="698">
        <v>0.24416379784952266</v>
      </c>
      <c r="AI235" s="334" vm="764">
        <v>0.24776764762609704</v>
      </c>
      <c r="AK235"/>
      <c r="AL235"/>
      <c r="AM235"/>
      <c r="AN235"/>
      <c r="AO235" s="334"/>
      <c r="AP235" s="334"/>
      <c r="AQ235" s="334"/>
      <c r="AR235" s="334"/>
    </row>
    <row r="236" spans="1:44" ht="15" customHeight="1" outlineLevel="1" x14ac:dyDescent="0.35">
      <c r="B236" s="148" t="s">
        <v>255</v>
      </c>
      <c r="C236" s="148"/>
      <c r="D236" s="148"/>
      <c r="E236" s="148"/>
      <c r="F236" s="148"/>
      <c r="G236" s="148"/>
      <c r="H236" s="148"/>
      <c r="I236" s="148"/>
      <c r="J236" s="148"/>
      <c r="K236" s="148"/>
      <c r="L236" s="334">
        <v>0</v>
      </c>
      <c r="M236" s="334">
        <v>0</v>
      </c>
      <c r="N236" s="334">
        <v>0</v>
      </c>
      <c r="O236" s="334">
        <v>0</v>
      </c>
      <c r="P236" s="334">
        <v>0</v>
      </c>
      <c r="Q236" s="334">
        <v>0</v>
      </c>
      <c r="R236" s="334">
        <v>0</v>
      </c>
      <c r="S236" s="334">
        <v>0</v>
      </c>
      <c r="T236" s="334">
        <v>0</v>
      </c>
      <c r="U236" s="334">
        <v>0</v>
      </c>
      <c r="V236" s="334">
        <v>0</v>
      </c>
      <c r="W236" s="334">
        <v>0.23</v>
      </c>
      <c r="X236" s="334">
        <v>0.24</v>
      </c>
      <c r="Y236" s="334">
        <f t="shared" si="184"/>
        <v>0.21490950962874722</v>
      </c>
      <c r="Z236" s="334" vm="765">
        <f t="shared" si="185"/>
        <v>0.21518485138734658</v>
      </c>
      <c r="AB236" s="334">
        <v>0.28539292069243161</v>
      </c>
      <c r="AC236" s="334">
        <v>0.21827403521261179</v>
      </c>
      <c r="AD236" s="334" vm="237">
        <v>0.23904617231507991</v>
      </c>
      <c r="AE236" s="334">
        <v>0.21490950962874722</v>
      </c>
      <c r="AF236" s="334" vm="427">
        <v>0.21837175505653766</v>
      </c>
      <c r="AG236" s="454" vm="537">
        <v>0.20825021898391463</v>
      </c>
      <c r="AH236" s="334" vm="656">
        <v>0.19319991008145562</v>
      </c>
      <c r="AI236" s="334" vm="765">
        <v>0.21518485138734658</v>
      </c>
      <c r="AK236"/>
      <c r="AL236"/>
      <c r="AM236"/>
      <c r="AN236"/>
      <c r="AO236" s="334"/>
      <c r="AP236" s="334"/>
      <c r="AQ236" s="334"/>
      <c r="AR236" s="334"/>
    </row>
    <row r="237" spans="1:44" ht="15" customHeight="1" outlineLevel="1" x14ac:dyDescent="0.35">
      <c r="B237" s="148" t="s">
        <v>557</v>
      </c>
      <c r="C237" s="148"/>
      <c r="D237" s="148"/>
      <c r="E237" s="148"/>
      <c r="F237" s="148"/>
      <c r="G237" s="148"/>
      <c r="H237" s="148"/>
      <c r="I237" s="148"/>
      <c r="J237" s="148"/>
      <c r="K237" s="148"/>
      <c r="L237" s="334">
        <v>0</v>
      </c>
      <c r="M237" s="334">
        <v>0</v>
      </c>
      <c r="N237" s="334">
        <v>0</v>
      </c>
      <c r="O237" s="334">
        <v>0</v>
      </c>
      <c r="P237" s="334">
        <v>0</v>
      </c>
      <c r="Q237" s="334">
        <v>0</v>
      </c>
      <c r="R237" s="334">
        <v>0</v>
      </c>
      <c r="S237" s="334">
        <v>0</v>
      </c>
      <c r="T237" s="334">
        <v>0</v>
      </c>
      <c r="U237" s="334">
        <v>0</v>
      </c>
      <c r="V237" s="334">
        <v>0</v>
      </c>
      <c r="W237" s="334">
        <v>0.2</v>
      </c>
      <c r="X237" s="334">
        <v>0.24</v>
      </c>
      <c r="Y237" s="334" vm="385">
        <f t="shared" si="184"/>
        <v>0.22466561784531164</v>
      </c>
      <c r="Z237" s="334" vm="763">
        <f t="shared" si="185"/>
        <v>0.20922799358517466</v>
      </c>
      <c r="AB237" s="334" vm="82">
        <v>0.26089958501919286</v>
      </c>
      <c r="AC237" s="334" vm="467">
        <v>0.2626727690913781</v>
      </c>
      <c r="AD237" s="334" vm="236">
        <v>0.24780356052858937</v>
      </c>
      <c r="AE237" s="334" vm="385">
        <v>0.22466561784531164</v>
      </c>
      <c r="AF237" s="334" vm="426">
        <v>0.25023125147494896</v>
      </c>
      <c r="AG237" s="454" vm="524">
        <v>0.2288207590728599</v>
      </c>
      <c r="AH237" s="334" vm="699">
        <v>0.22160685149972395</v>
      </c>
      <c r="AI237" s="334" vm="763">
        <v>0.20922799358517466</v>
      </c>
      <c r="AK237"/>
      <c r="AL237"/>
      <c r="AM237"/>
      <c r="AN237"/>
      <c r="AO237" s="334"/>
      <c r="AP237" s="334"/>
      <c r="AQ237" s="334"/>
      <c r="AR237" s="334"/>
    </row>
    <row r="238" spans="1:44" ht="15" customHeight="1" x14ac:dyDescent="0.35">
      <c r="B238" s="130"/>
      <c r="C238" s="130"/>
      <c r="D238" s="130"/>
      <c r="E238" s="130"/>
      <c r="F238" s="130"/>
      <c r="G238" s="130"/>
      <c r="H238" s="130"/>
      <c r="I238" s="130"/>
      <c r="J238" s="130"/>
      <c r="K238" s="130"/>
      <c r="L238" s="320"/>
      <c r="M238" s="320"/>
      <c r="N238" s="320"/>
      <c r="O238" s="320"/>
      <c r="P238" s="320"/>
      <c r="Q238" s="320"/>
      <c r="R238" s="320"/>
      <c r="S238" s="320"/>
      <c r="T238" s="320"/>
      <c r="U238" s="320"/>
      <c r="V238" s="320"/>
      <c r="W238" s="320"/>
      <c r="X238" s="320"/>
      <c r="Y238" s="320"/>
      <c r="Z238" s="320"/>
      <c r="AB238" s="320"/>
      <c r="AC238" s="320"/>
      <c r="AD238" s="320"/>
      <c r="AE238" s="320"/>
      <c r="AF238" s="320"/>
      <c r="AG238" s="320"/>
      <c r="AK238" s="320"/>
      <c r="AL238" s="320"/>
      <c r="AM238" s="320"/>
      <c r="AN238" s="320"/>
      <c r="AO238" s="320"/>
      <c r="AP238" s="320"/>
      <c r="AQ238" s="320"/>
      <c r="AR238" s="320"/>
    </row>
    <row r="239" spans="1:44" ht="15" customHeight="1" x14ac:dyDescent="0.35">
      <c r="B239" s="39" t="s">
        <v>257</v>
      </c>
      <c r="C239" s="39"/>
      <c r="D239" s="39"/>
      <c r="E239" s="39"/>
      <c r="F239" s="39"/>
      <c r="G239" s="39"/>
      <c r="H239" s="39"/>
      <c r="I239" s="39"/>
      <c r="J239" s="39"/>
      <c r="K239" s="39"/>
      <c r="L239" s="310">
        <v>6631.63</v>
      </c>
      <c r="M239" s="310">
        <v>7300.52</v>
      </c>
      <c r="N239" s="310">
        <v>8276.75</v>
      </c>
      <c r="O239" s="310">
        <v>9187.3799999999992</v>
      </c>
      <c r="P239" s="310">
        <v>9323.23</v>
      </c>
      <c r="Q239" s="310">
        <v>10062.36</v>
      </c>
      <c r="R239" s="310">
        <v>11230.34</v>
      </c>
      <c r="S239" s="310">
        <v>11668.9</v>
      </c>
      <c r="T239" s="310">
        <v>11479.93</v>
      </c>
      <c r="U239" s="310">
        <v>11790.81</v>
      </c>
      <c r="V239" s="310">
        <v>10024.1</v>
      </c>
      <c r="W239" s="310">
        <v>11356.45</v>
      </c>
      <c r="X239" s="310">
        <v>11778.25</v>
      </c>
      <c r="Y239" s="310">
        <f t="shared" ref="Y239:Y253" si="186">AE239</f>
        <v>11619.045380280855</v>
      </c>
      <c r="Z239" s="310">
        <f t="shared" ref="Z239:Z270" si="187">AI239</f>
        <v>11544.7028261</v>
      </c>
      <c r="AB239" s="310">
        <v>3465.7206662447074</v>
      </c>
      <c r="AC239" s="310">
        <v>5867.0861628422963</v>
      </c>
      <c r="AD239" s="310">
        <v>8258.5559363175271</v>
      </c>
      <c r="AE239" s="310">
        <v>11619.045380280855</v>
      </c>
      <c r="AF239" s="310">
        <v>3579.9026200000012</v>
      </c>
      <c r="AG239" s="310">
        <v>6105.0805900000005</v>
      </c>
      <c r="AH239" s="310">
        <v>8521.0558865000003</v>
      </c>
      <c r="AI239" s="310">
        <v>11544.7028261</v>
      </c>
      <c r="AK239" s="310">
        <f t="shared" ref="AK239:AK253" si="188">AB239</f>
        <v>3465.7206662447074</v>
      </c>
      <c r="AL239" s="310">
        <f t="shared" ref="AL239:AL253" si="189">AC239-AB239</f>
        <v>2401.3654965975888</v>
      </c>
      <c r="AM239" s="310">
        <f t="shared" ref="AM239:AM253" si="190">AD239-AC239</f>
        <v>2391.4697734752308</v>
      </c>
      <c r="AN239" s="310">
        <f t="shared" ref="AN239:AN253" si="191">AE239-AD239</f>
        <v>3360.4894439633281</v>
      </c>
      <c r="AO239" s="310">
        <f t="shared" ref="AO239:AO253" si="192">AF239</f>
        <v>3579.9026200000012</v>
      </c>
      <c r="AP239" s="310">
        <f t="shared" ref="AP239:AQ253" si="193">AG239-AF239</f>
        <v>2525.1779699999993</v>
      </c>
      <c r="AQ239" s="310">
        <f t="shared" si="193"/>
        <v>2415.9752964999998</v>
      </c>
      <c r="AR239" s="310">
        <f t="shared" ref="AR239:AR253" si="194">AI239-AH239</f>
        <v>3023.6469395999993</v>
      </c>
    </row>
    <row r="240" spans="1:44" ht="15" customHeight="1" x14ac:dyDescent="0.35">
      <c r="B240" s="130" t="s">
        <v>114</v>
      </c>
      <c r="C240" s="130"/>
      <c r="D240" s="130"/>
      <c r="E240" s="130"/>
      <c r="F240" s="130"/>
      <c r="G240" s="130"/>
      <c r="H240" s="130"/>
      <c r="I240" s="130"/>
      <c r="J240" s="130"/>
      <c r="K240" s="130"/>
      <c r="L240" s="320">
        <v>4355.3100000000004</v>
      </c>
      <c r="M240" s="320">
        <v>4583.67</v>
      </c>
      <c r="N240" s="320">
        <v>5105.57</v>
      </c>
      <c r="O240" s="320">
        <v>5462.53</v>
      </c>
      <c r="P240" s="320">
        <v>5176.13</v>
      </c>
      <c r="Q240" s="320">
        <v>4846.7</v>
      </c>
      <c r="R240" s="320">
        <v>4926.3599999999997</v>
      </c>
      <c r="S240" s="320">
        <v>5095.41</v>
      </c>
      <c r="T240" s="320">
        <v>5163.88</v>
      </c>
      <c r="U240" s="320">
        <v>5298.3</v>
      </c>
      <c r="V240" s="320">
        <v>4346.1499999999996</v>
      </c>
      <c r="W240" s="320">
        <v>4979.04</v>
      </c>
      <c r="X240" s="320">
        <v>4885.12</v>
      </c>
      <c r="Y240" s="320">
        <f t="shared" si="186"/>
        <v>4490.9207105706701</v>
      </c>
      <c r="Z240" s="320">
        <f t="shared" si="187"/>
        <v>4304.5354699999998</v>
      </c>
      <c r="AB240" s="320">
        <v>1373.5500435826903</v>
      </c>
      <c r="AC240" s="320">
        <v>2353.6244400946898</v>
      </c>
      <c r="AD240" s="320">
        <v>3196.0912528126901</v>
      </c>
      <c r="AE240" s="320">
        <v>4490.9207105706701</v>
      </c>
      <c r="AF240" s="320">
        <v>1324.52252</v>
      </c>
      <c r="AG240" s="320">
        <v>2258.1268099999998</v>
      </c>
      <c r="AH240" s="320">
        <v>3152.3076299999993</v>
      </c>
      <c r="AI240" s="320">
        <v>4304.5354699999998</v>
      </c>
      <c r="AK240" s="320">
        <f t="shared" si="188"/>
        <v>1373.5500435826903</v>
      </c>
      <c r="AL240" s="320">
        <f t="shared" si="189"/>
        <v>980.07439651199957</v>
      </c>
      <c r="AM240" s="320">
        <f t="shared" si="190"/>
        <v>842.46681271800026</v>
      </c>
      <c r="AN240" s="320">
        <f t="shared" si="191"/>
        <v>1294.82945775798</v>
      </c>
      <c r="AO240" s="320">
        <f t="shared" si="192"/>
        <v>1324.52252</v>
      </c>
      <c r="AP240" s="320">
        <f t="shared" si="193"/>
        <v>933.60428999999976</v>
      </c>
      <c r="AQ240" s="320">
        <f t="shared" si="193"/>
        <v>894.18081999999958</v>
      </c>
      <c r="AR240" s="320">
        <f t="shared" si="194"/>
        <v>1152.2278400000005</v>
      </c>
    </row>
    <row r="241" spans="2:44" ht="15" customHeight="1" outlineLevel="1" x14ac:dyDescent="0.35">
      <c r="B241" s="148" t="s">
        <v>558</v>
      </c>
      <c r="C241" s="148"/>
      <c r="D241" s="148"/>
      <c r="E241" s="148"/>
      <c r="F241" s="148"/>
      <c r="G241" s="148"/>
      <c r="H241" s="148"/>
      <c r="I241" s="148"/>
      <c r="J241" s="148"/>
      <c r="K241" s="148"/>
      <c r="L241" s="319" t="s">
        <v>14</v>
      </c>
      <c r="M241" s="319" t="s">
        <v>14</v>
      </c>
      <c r="N241" s="319" t="s">
        <v>14</v>
      </c>
      <c r="O241" s="319" t="s">
        <v>14</v>
      </c>
      <c r="P241" s="319">
        <v>4746.88</v>
      </c>
      <c r="Q241" s="319">
        <v>4437.8500000000004</v>
      </c>
      <c r="R241" s="319">
        <v>4528.46</v>
      </c>
      <c r="S241" s="319">
        <v>4691.7299999999996</v>
      </c>
      <c r="T241" s="319">
        <v>4668.9799999999996</v>
      </c>
      <c r="U241" s="319">
        <v>4478.1899999999996</v>
      </c>
      <c r="V241" s="319">
        <v>3423.31</v>
      </c>
      <c r="W241" s="319">
        <v>3485.28</v>
      </c>
      <c r="X241" s="319">
        <v>2202.42</v>
      </c>
      <c r="Y241" s="319">
        <f t="shared" si="186"/>
        <v>1029.2708211162576</v>
      </c>
      <c r="Z241" s="319">
        <f t="shared" si="187"/>
        <v>837.18640534264807</v>
      </c>
      <c r="AB241" s="319">
        <v>359.88205050330299</v>
      </c>
      <c r="AC241" s="319">
        <v>589.8763984528232</v>
      </c>
      <c r="AD241" s="319">
        <v>770.42974947388859</v>
      </c>
      <c r="AE241" s="319">
        <v>1029.2708211162576</v>
      </c>
      <c r="AF241" s="319">
        <v>271.93883178043671</v>
      </c>
      <c r="AG241" s="319">
        <v>436.73553565430217</v>
      </c>
      <c r="AH241" s="319">
        <v>588.57651881066124</v>
      </c>
      <c r="AI241" s="319">
        <v>837.18640534264807</v>
      </c>
      <c r="AK241" s="319">
        <f t="shared" si="188"/>
        <v>359.88205050330299</v>
      </c>
      <c r="AL241" s="319">
        <f t="shared" si="189"/>
        <v>229.9943479495202</v>
      </c>
      <c r="AM241" s="319">
        <f t="shared" si="190"/>
        <v>180.5533510210654</v>
      </c>
      <c r="AN241" s="319">
        <f t="shared" si="191"/>
        <v>258.841071642369</v>
      </c>
      <c r="AO241" s="319">
        <f t="shared" si="192"/>
        <v>271.93883178043671</v>
      </c>
      <c r="AP241" s="319">
        <f t="shared" si="193"/>
        <v>164.79670387386545</v>
      </c>
      <c r="AQ241" s="319">
        <f t="shared" si="193"/>
        <v>151.84098315635907</v>
      </c>
      <c r="AR241" s="319">
        <f t="shared" si="194"/>
        <v>248.60988653198683</v>
      </c>
    </row>
    <row r="242" spans="2:44" ht="15" customHeight="1" outlineLevel="1" x14ac:dyDescent="0.35">
      <c r="B242" s="149" t="s">
        <v>559</v>
      </c>
      <c r="C242" s="149"/>
      <c r="D242" s="149"/>
      <c r="E242" s="149"/>
      <c r="F242" s="149"/>
      <c r="G242" s="149"/>
      <c r="H242" s="149"/>
      <c r="I242" s="149"/>
      <c r="J242" s="149"/>
      <c r="K242" s="149"/>
      <c r="L242" s="319" t="s">
        <v>14</v>
      </c>
      <c r="M242" s="319" t="s">
        <v>14</v>
      </c>
      <c r="N242" s="319" t="s">
        <v>14</v>
      </c>
      <c r="O242" s="319" t="s">
        <v>14</v>
      </c>
      <c r="P242" s="319">
        <v>4097.07</v>
      </c>
      <c r="Q242" s="319">
        <v>4099.8</v>
      </c>
      <c r="R242" s="319">
        <v>4099.8</v>
      </c>
      <c r="S242" s="319">
        <v>4139.8100000000004</v>
      </c>
      <c r="T242" s="319">
        <v>4204.59</v>
      </c>
      <c r="U242" s="319">
        <v>3857.94</v>
      </c>
      <c r="V242" s="319">
        <v>3418.67</v>
      </c>
      <c r="W242" s="319">
        <v>3404.58</v>
      </c>
      <c r="X242" s="319">
        <v>2204.04</v>
      </c>
      <c r="Y242" s="319">
        <f t="shared" si="186"/>
        <v>1095.8568226379948</v>
      </c>
      <c r="Z242" s="319">
        <f t="shared" si="187"/>
        <v>892.65849999999989</v>
      </c>
      <c r="AB242" s="319">
        <v>365.80854049592023</v>
      </c>
      <c r="AC242" s="319">
        <v>652.34034007099365</v>
      </c>
      <c r="AD242" s="319">
        <v>840.33676190674248</v>
      </c>
      <c r="AE242" s="319">
        <v>1095.8568226379948</v>
      </c>
      <c r="AF242" s="319">
        <v>271.03571958494842</v>
      </c>
      <c r="AG242" s="319">
        <v>489.26737872949184</v>
      </c>
      <c r="AH242" s="319">
        <v>655.90239257718383</v>
      </c>
      <c r="AI242" s="319">
        <v>892.65849999999989</v>
      </c>
      <c r="AK242" s="319">
        <f t="shared" si="188"/>
        <v>365.80854049592023</v>
      </c>
      <c r="AL242" s="319">
        <f t="shared" si="189"/>
        <v>286.53179957507342</v>
      </c>
      <c r="AM242" s="319">
        <f t="shared" si="190"/>
        <v>187.99642183574883</v>
      </c>
      <c r="AN242" s="319">
        <f t="shared" si="191"/>
        <v>255.52006073125233</v>
      </c>
      <c r="AO242" s="319">
        <f t="shared" si="192"/>
        <v>271.03571958494842</v>
      </c>
      <c r="AP242" s="319">
        <f t="shared" si="193"/>
        <v>218.23165914454341</v>
      </c>
      <c r="AQ242" s="319">
        <f t="shared" si="193"/>
        <v>166.63501384769199</v>
      </c>
      <c r="AR242" s="319">
        <f t="shared" si="194"/>
        <v>236.75610742281606</v>
      </c>
    </row>
    <row r="243" spans="2:44" ht="15" customHeight="1" outlineLevel="1" x14ac:dyDescent="0.35">
      <c r="B243" s="149" t="s">
        <v>560</v>
      </c>
      <c r="C243" s="149"/>
      <c r="D243" s="149"/>
      <c r="E243" s="149"/>
      <c r="F243" s="149"/>
      <c r="G243" s="149"/>
      <c r="H243" s="149"/>
      <c r="I243" s="149"/>
      <c r="J243" s="149"/>
      <c r="K243" s="149"/>
      <c r="L243" s="319" t="s">
        <v>14</v>
      </c>
      <c r="M243" s="319" t="s">
        <v>14</v>
      </c>
      <c r="N243" s="319" t="s">
        <v>14</v>
      </c>
      <c r="O243" s="319" t="s">
        <v>14</v>
      </c>
      <c r="P243" s="319">
        <v>649.80999999999995</v>
      </c>
      <c r="Q243" s="319">
        <v>338.05</v>
      </c>
      <c r="R243" s="319">
        <v>428.66</v>
      </c>
      <c r="S243" s="319">
        <v>551.92999999999995</v>
      </c>
      <c r="T243" s="319">
        <v>464.39</v>
      </c>
      <c r="U243" s="319">
        <v>620.25</v>
      </c>
      <c r="V243" s="319">
        <v>4.6399999999999997</v>
      </c>
      <c r="W243" s="319">
        <v>80.7</v>
      </c>
      <c r="X243" s="319">
        <v>-1.62</v>
      </c>
      <c r="Y243" s="319">
        <f t="shared" si="186"/>
        <v>-66.586001521737089</v>
      </c>
      <c r="Z243" s="319">
        <f t="shared" si="187"/>
        <v>-55.472094657351867</v>
      </c>
      <c r="AB243" s="319">
        <v>-5.9264899926172294</v>
      </c>
      <c r="AC243" s="319">
        <v>-62.463941618170566</v>
      </c>
      <c r="AD243" s="319">
        <v>-69.907012432853605</v>
      </c>
      <c r="AE243" s="319">
        <v>-66.586001521737089</v>
      </c>
      <c r="AF243" s="319">
        <v>0.9031121954882928</v>
      </c>
      <c r="AG243" s="319">
        <v>-52.531843075189798</v>
      </c>
      <c r="AH243" s="319">
        <v>-67.32587376652252</v>
      </c>
      <c r="AI243" s="319">
        <v>-55.472094657351867</v>
      </c>
      <c r="AK243" s="319">
        <f t="shared" si="188"/>
        <v>-5.9264899926172294</v>
      </c>
      <c r="AL243" s="319">
        <f t="shared" si="189"/>
        <v>-56.537451625553338</v>
      </c>
      <c r="AM243" s="319">
        <f t="shared" si="190"/>
        <v>-7.4430708146830398</v>
      </c>
      <c r="AN243" s="319">
        <f t="shared" si="191"/>
        <v>3.3210109111165167</v>
      </c>
      <c r="AO243" s="319">
        <f t="shared" si="192"/>
        <v>0.9031121954882928</v>
      </c>
      <c r="AP243" s="319">
        <f t="shared" si="193"/>
        <v>-53.434955270678088</v>
      </c>
      <c r="AQ243" s="319">
        <f t="shared" si="193"/>
        <v>-14.794030691332722</v>
      </c>
      <c r="AR243" s="319">
        <f t="shared" si="194"/>
        <v>11.853779109170652</v>
      </c>
    </row>
    <row r="244" spans="2:44" ht="15" customHeight="1" outlineLevel="1" x14ac:dyDescent="0.35">
      <c r="B244" s="148" t="s">
        <v>561</v>
      </c>
      <c r="C244" s="148"/>
      <c r="D244" s="148"/>
      <c r="E244" s="148"/>
      <c r="F244" s="148"/>
      <c r="G244" s="148"/>
      <c r="H244" s="148"/>
      <c r="I244" s="148"/>
      <c r="J244" s="148"/>
      <c r="K244" s="148"/>
      <c r="L244" s="319" t="s">
        <v>14</v>
      </c>
      <c r="M244" s="319" t="s">
        <v>14</v>
      </c>
      <c r="N244" s="319" t="s">
        <v>14</v>
      </c>
      <c r="O244" s="319" t="s">
        <v>14</v>
      </c>
      <c r="P244" s="319">
        <v>429.25</v>
      </c>
      <c r="Q244" s="319">
        <v>408.85</v>
      </c>
      <c r="R244" s="319">
        <v>397.9</v>
      </c>
      <c r="S244" s="319">
        <v>403.67</v>
      </c>
      <c r="T244" s="319">
        <v>494.9</v>
      </c>
      <c r="U244" s="319">
        <v>820.11</v>
      </c>
      <c r="V244" s="319">
        <v>922.84</v>
      </c>
      <c r="W244" s="319">
        <v>1493.75</v>
      </c>
      <c r="X244" s="319">
        <v>2682.7</v>
      </c>
      <c r="Y244" s="319">
        <f t="shared" si="186"/>
        <v>3461.649898883742</v>
      </c>
      <c r="Z244" s="319">
        <f t="shared" si="187"/>
        <v>3467.3490646573523</v>
      </c>
      <c r="AB244" s="319">
        <v>1013.6679694966969</v>
      </c>
      <c r="AC244" s="319">
        <v>1763.7480015471767</v>
      </c>
      <c r="AD244" s="319">
        <v>2425.6615105261112</v>
      </c>
      <c r="AE244" s="319">
        <v>3461.649898883742</v>
      </c>
      <c r="AF244" s="319">
        <v>1052.5836882195633</v>
      </c>
      <c r="AG244" s="319">
        <v>1821.3912743456979</v>
      </c>
      <c r="AH244" s="319">
        <v>2563.7311111893387</v>
      </c>
      <c r="AI244" s="319">
        <v>3467.3490646573523</v>
      </c>
      <c r="AK244" s="319">
        <f t="shared" si="188"/>
        <v>1013.6679694966969</v>
      </c>
      <c r="AL244" s="319">
        <f t="shared" si="189"/>
        <v>750.08003205047987</v>
      </c>
      <c r="AM244" s="319">
        <f t="shared" si="190"/>
        <v>661.91350897893449</v>
      </c>
      <c r="AN244" s="319">
        <f t="shared" si="191"/>
        <v>1035.9883883576308</v>
      </c>
      <c r="AO244" s="319">
        <f t="shared" si="192"/>
        <v>1052.5836882195633</v>
      </c>
      <c r="AP244" s="319">
        <f t="shared" si="193"/>
        <v>768.80758612613454</v>
      </c>
      <c r="AQ244" s="319">
        <f t="shared" si="193"/>
        <v>742.3398368436408</v>
      </c>
      <c r="AR244" s="319">
        <f t="shared" si="194"/>
        <v>903.61795346801364</v>
      </c>
    </row>
    <row r="245" spans="2:44" ht="15" customHeight="1" x14ac:dyDescent="0.35">
      <c r="B245" s="130" t="s">
        <v>109</v>
      </c>
      <c r="C245" s="130"/>
      <c r="D245" s="130"/>
      <c r="E245" s="130"/>
      <c r="F245" s="130"/>
      <c r="G245" s="130"/>
      <c r="H245" s="130"/>
      <c r="I245" s="130"/>
      <c r="J245" s="130"/>
      <c r="K245" s="130"/>
      <c r="L245" s="320">
        <v>1472.25</v>
      </c>
      <c r="M245" s="320">
        <v>1390.53</v>
      </c>
      <c r="N245" s="320">
        <v>1444.08</v>
      </c>
      <c r="O245" s="320">
        <v>1593.17</v>
      </c>
      <c r="P245" s="320">
        <v>1652.09</v>
      </c>
      <c r="Q245" s="320">
        <v>1991.16</v>
      </c>
      <c r="R245" s="320">
        <v>3047.17</v>
      </c>
      <c r="S245" s="320">
        <v>2911.64</v>
      </c>
      <c r="T245" s="320">
        <v>2995.03</v>
      </c>
      <c r="U245" s="320">
        <v>3159.58</v>
      </c>
      <c r="V245" s="320">
        <v>2623.9</v>
      </c>
      <c r="W245" s="320">
        <v>3048.87</v>
      </c>
      <c r="X245" s="320">
        <v>2715.38</v>
      </c>
      <c r="Y245" s="320">
        <f t="shared" si="186"/>
        <v>2700.5261351985</v>
      </c>
      <c r="Z245" s="320">
        <f t="shared" si="187"/>
        <v>3178.6281199999999</v>
      </c>
      <c r="AB245" s="320">
        <v>731.49982090600008</v>
      </c>
      <c r="AC245" s="320">
        <v>1306.3782606560001</v>
      </c>
      <c r="AD245" s="320">
        <v>1953.0670471660001</v>
      </c>
      <c r="AE245" s="320">
        <v>2700.5261351985</v>
      </c>
      <c r="AF245" s="320">
        <v>907.78638000000001</v>
      </c>
      <c r="AG245" s="320">
        <v>1584.0935500000003</v>
      </c>
      <c r="AH245" s="320">
        <v>2285.5031599999998</v>
      </c>
      <c r="AI245" s="320">
        <v>3178.6281199999999</v>
      </c>
      <c r="AK245" s="320">
        <f t="shared" si="188"/>
        <v>731.49982090600008</v>
      </c>
      <c r="AL245" s="320">
        <f t="shared" si="189"/>
        <v>574.87843974999998</v>
      </c>
      <c r="AM245" s="320">
        <f t="shared" si="190"/>
        <v>646.68878651</v>
      </c>
      <c r="AN245" s="320">
        <f t="shared" si="191"/>
        <v>747.45908803249995</v>
      </c>
      <c r="AO245" s="320">
        <f t="shared" si="192"/>
        <v>907.78638000000001</v>
      </c>
      <c r="AP245" s="320">
        <f t="shared" si="193"/>
        <v>676.30717000000027</v>
      </c>
      <c r="AQ245" s="320">
        <f t="shared" si="193"/>
        <v>701.40960999999947</v>
      </c>
      <c r="AR245" s="320">
        <f t="shared" si="194"/>
        <v>893.1249600000001</v>
      </c>
    </row>
    <row r="246" spans="2:44" ht="15" customHeight="1" x14ac:dyDescent="0.35">
      <c r="B246" s="130" t="s">
        <v>240</v>
      </c>
      <c r="C246" s="130"/>
      <c r="D246" s="130"/>
      <c r="E246" s="130"/>
      <c r="F246" s="130"/>
      <c r="G246" s="130"/>
      <c r="H246" s="130"/>
      <c r="I246" s="130"/>
      <c r="J246" s="130"/>
      <c r="K246" s="130"/>
      <c r="L246" s="320">
        <v>804.08</v>
      </c>
      <c r="M246" s="320">
        <v>1326.31</v>
      </c>
      <c r="N246" s="320">
        <v>1727.1</v>
      </c>
      <c r="O246" s="320">
        <v>2131.69</v>
      </c>
      <c r="P246" s="320">
        <v>2495.0100000000002</v>
      </c>
      <c r="Q246" s="320">
        <v>3224.51</v>
      </c>
      <c r="R246" s="320">
        <v>3256.81</v>
      </c>
      <c r="S246" s="320">
        <v>3661.85</v>
      </c>
      <c r="T246" s="320">
        <v>3321.02</v>
      </c>
      <c r="U246" s="320">
        <v>3332.93</v>
      </c>
      <c r="V246" s="320">
        <v>3054.05</v>
      </c>
      <c r="W246" s="320">
        <v>3328.54</v>
      </c>
      <c r="X246" s="320">
        <v>4177.75</v>
      </c>
      <c r="Y246" s="320">
        <f t="shared" si="186"/>
        <v>4427.5985345116906</v>
      </c>
      <c r="Z246" s="320">
        <f t="shared" si="187"/>
        <v>4061.5392360999995</v>
      </c>
      <c r="AB246" s="320">
        <v>1360.67080175602</v>
      </c>
      <c r="AC246" s="320">
        <v>2207.0834620916098</v>
      </c>
      <c r="AD246" s="320">
        <v>3109.3976363388397</v>
      </c>
      <c r="AE246" s="320">
        <v>4427.5985345116906</v>
      </c>
      <c r="AF246" s="320">
        <v>1347.5937200000001</v>
      </c>
      <c r="AG246" s="320">
        <v>2262.8602300000002</v>
      </c>
      <c r="AH246" s="320">
        <v>3083.2450964999994</v>
      </c>
      <c r="AI246" s="320">
        <v>4061.5392360999995</v>
      </c>
      <c r="AK246" s="320">
        <f t="shared" si="188"/>
        <v>1360.67080175602</v>
      </c>
      <c r="AL246" s="320">
        <f t="shared" si="189"/>
        <v>846.41266033558986</v>
      </c>
      <c r="AM246" s="320">
        <f t="shared" si="190"/>
        <v>902.31417424722986</v>
      </c>
      <c r="AN246" s="320">
        <f t="shared" si="191"/>
        <v>1318.2008981728509</v>
      </c>
      <c r="AO246" s="320">
        <f t="shared" si="192"/>
        <v>1347.5937200000001</v>
      </c>
      <c r="AP246" s="320">
        <f t="shared" si="193"/>
        <v>915.26651000000015</v>
      </c>
      <c r="AQ246" s="320">
        <f t="shared" si="193"/>
        <v>820.38486649999913</v>
      </c>
      <c r="AR246" s="320">
        <f t="shared" si="194"/>
        <v>978.29413960000011</v>
      </c>
    </row>
    <row r="247" spans="2:44" ht="15" customHeight="1" outlineLevel="1" x14ac:dyDescent="0.35">
      <c r="B247" s="148" t="s">
        <v>553</v>
      </c>
      <c r="C247" s="148"/>
      <c r="D247" s="148"/>
      <c r="E247" s="148"/>
      <c r="F247" s="148"/>
      <c r="G247" s="148"/>
      <c r="H247" s="148"/>
      <c r="I247" s="148"/>
      <c r="J247" s="148"/>
      <c r="K247" s="148"/>
      <c r="L247" s="319">
        <v>488.65</v>
      </c>
      <c r="M247" s="319">
        <v>588.66</v>
      </c>
      <c r="N247" s="319">
        <v>692.77</v>
      </c>
      <c r="O247" s="319">
        <v>689.44</v>
      </c>
      <c r="P247" s="319">
        <v>694.63</v>
      </c>
      <c r="Q247" s="319">
        <v>784.94</v>
      </c>
      <c r="R247" s="319">
        <v>776.65</v>
      </c>
      <c r="S247" s="319">
        <v>807.86</v>
      </c>
      <c r="T247" s="319">
        <v>829.18</v>
      </c>
      <c r="U247" s="319">
        <v>465</v>
      </c>
      <c r="V247" s="319">
        <v>212.05</v>
      </c>
      <c r="W247" s="319">
        <v>313.81</v>
      </c>
      <c r="X247" s="319">
        <v>411.45</v>
      </c>
      <c r="Y247" s="319">
        <f t="shared" si="186"/>
        <v>524.71997937383003</v>
      </c>
      <c r="Z247" s="319">
        <f t="shared" si="187"/>
        <v>470.00352000000009</v>
      </c>
      <c r="AB247" s="319">
        <v>165.73786925331999</v>
      </c>
      <c r="AC247" s="319">
        <v>258.96442799331999</v>
      </c>
      <c r="AD247" s="319">
        <v>336.50668105331999</v>
      </c>
      <c r="AE247" s="319">
        <v>524.71997937383003</v>
      </c>
      <c r="AF247" s="319">
        <v>165.98116000000005</v>
      </c>
      <c r="AG247" s="319">
        <v>257.16766000000001</v>
      </c>
      <c r="AH247" s="319">
        <v>332.97835000000003</v>
      </c>
      <c r="AI247" s="319">
        <v>470.00352000000009</v>
      </c>
      <c r="AK247" s="319">
        <f t="shared" si="188"/>
        <v>165.73786925331999</v>
      </c>
      <c r="AL247" s="319">
        <f t="shared" si="189"/>
        <v>93.226558740000002</v>
      </c>
      <c r="AM247" s="319">
        <f t="shared" si="190"/>
        <v>77.542253060000007</v>
      </c>
      <c r="AN247" s="319">
        <f t="shared" si="191"/>
        <v>188.21329832051003</v>
      </c>
      <c r="AO247" s="319">
        <f t="shared" si="192"/>
        <v>165.98116000000005</v>
      </c>
      <c r="AP247" s="319">
        <f t="shared" si="193"/>
        <v>91.186499999999967</v>
      </c>
      <c r="AQ247" s="319">
        <f t="shared" si="193"/>
        <v>75.810690000000022</v>
      </c>
      <c r="AR247" s="319">
        <f t="shared" si="194"/>
        <v>137.02517000000006</v>
      </c>
    </row>
    <row r="248" spans="2:44" ht="15" customHeight="1" outlineLevel="1" x14ac:dyDescent="0.35">
      <c r="B248" s="148" t="s">
        <v>254</v>
      </c>
      <c r="C248" s="148"/>
      <c r="D248" s="148"/>
      <c r="E248" s="148"/>
      <c r="F248" s="148"/>
      <c r="G248" s="148"/>
      <c r="H248" s="148"/>
      <c r="I248" s="148"/>
      <c r="J248" s="148"/>
      <c r="K248" s="148"/>
      <c r="L248" s="319">
        <v>106.58</v>
      </c>
      <c r="M248" s="319">
        <v>116.68</v>
      </c>
      <c r="N248" s="319">
        <v>122.78</v>
      </c>
      <c r="O248" s="319">
        <v>116.16</v>
      </c>
      <c r="P248" s="319">
        <v>129.22999999999999</v>
      </c>
      <c r="Q248" s="319">
        <v>152.28</v>
      </c>
      <c r="R248" s="319">
        <v>127.84</v>
      </c>
      <c r="S248" s="319">
        <v>128.88999999999999</v>
      </c>
      <c r="T248" s="319">
        <v>128.91</v>
      </c>
      <c r="U248" s="319">
        <v>68.459999999999994</v>
      </c>
      <c r="V248" s="319">
        <v>2.2599999999999998</v>
      </c>
      <c r="W248" s="319">
        <v>21.65</v>
      </c>
      <c r="X248" s="319">
        <v>23.6</v>
      </c>
      <c r="Y248" s="319">
        <f t="shared" si="186"/>
        <v>29.159302800000003</v>
      </c>
      <c r="Z248" s="319">
        <f t="shared" si="187"/>
        <v>25.84186</v>
      </c>
      <c r="AB248" s="319">
        <v>9.3429493249999993</v>
      </c>
      <c r="AC248" s="319">
        <v>13.9453285</v>
      </c>
      <c r="AD248" s="319">
        <v>18.875281475000001</v>
      </c>
      <c r="AE248" s="319">
        <v>29.159302800000003</v>
      </c>
      <c r="AF248" s="319">
        <v>9.6770499999999995</v>
      </c>
      <c r="AG248" s="319">
        <v>14.787949999999999</v>
      </c>
      <c r="AH248" s="319">
        <v>19.107580000000002</v>
      </c>
      <c r="AI248" s="319">
        <v>25.84186</v>
      </c>
      <c r="AK248" s="319">
        <f t="shared" si="188"/>
        <v>9.3429493249999993</v>
      </c>
      <c r="AL248" s="319">
        <f t="shared" si="189"/>
        <v>4.6023791750000012</v>
      </c>
      <c r="AM248" s="319">
        <f t="shared" si="190"/>
        <v>4.9299529750000008</v>
      </c>
      <c r="AN248" s="319">
        <f t="shared" si="191"/>
        <v>10.284021325000001</v>
      </c>
      <c r="AO248" s="319">
        <f t="shared" si="192"/>
        <v>9.6770499999999995</v>
      </c>
      <c r="AP248" s="319">
        <f t="shared" si="193"/>
        <v>5.1108999999999991</v>
      </c>
      <c r="AQ248" s="319">
        <f t="shared" si="193"/>
        <v>4.3196300000000036</v>
      </c>
      <c r="AR248" s="319">
        <f t="shared" si="194"/>
        <v>6.7342799999999983</v>
      </c>
    </row>
    <row r="249" spans="2:44" ht="15" customHeight="1" outlineLevel="1" x14ac:dyDescent="0.35">
      <c r="B249" s="148" t="s">
        <v>554</v>
      </c>
      <c r="C249" s="148"/>
      <c r="D249" s="148"/>
      <c r="E249" s="148"/>
      <c r="F249" s="148"/>
      <c r="G249" s="148"/>
      <c r="H249" s="148"/>
      <c r="I249" s="148"/>
      <c r="J249" s="148"/>
      <c r="K249" s="148"/>
      <c r="L249" s="319">
        <v>193.82</v>
      </c>
      <c r="M249" s="319">
        <v>376.2</v>
      </c>
      <c r="N249" s="319">
        <v>435.14</v>
      </c>
      <c r="O249" s="319">
        <v>540.63</v>
      </c>
      <c r="P249" s="319">
        <v>793.17</v>
      </c>
      <c r="Q249" s="319">
        <v>950.81</v>
      </c>
      <c r="R249" s="319">
        <v>950.75</v>
      </c>
      <c r="S249" s="319">
        <v>1093.4100000000001</v>
      </c>
      <c r="T249" s="319">
        <v>918.99</v>
      </c>
      <c r="U249" s="319">
        <v>1098</v>
      </c>
      <c r="V249" s="319">
        <v>1059.08</v>
      </c>
      <c r="W249" s="319">
        <v>1176.31</v>
      </c>
      <c r="X249" s="319">
        <v>1739.38</v>
      </c>
      <c r="Y249" s="319">
        <f t="shared" si="186"/>
        <v>1748.602257</v>
      </c>
      <c r="Z249" s="319">
        <f t="shared" si="187"/>
        <v>1661.4988260999996</v>
      </c>
      <c r="AB249" s="319">
        <v>573.97551807000002</v>
      </c>
      <c r="AC249" s="319">
        <v>895.45331224999995</v>
      </c>
      <c r="AD249" s="319">
        <v>1250.46354084</v>
      </c>
      <c r="AE249" s="319">
        <v>1748.602257</v>
      </c>
      <c r="AF249" s="319">
        <v>512.47082999999998</v>
      </c>
      <c r="AG249" s="319">
        <v>906.76134999999999</v>
      </c>
      <c r="AH249" s="319">
        <v>1288.9190564999999</v>
      </c>
      <c r="AI249" s="319">
        <v>1661.4988260999996</v>
      </c>
      <c r="AK249" s="319">
        <f t="shared" si="188"/>
        <v>573.97551807000002</v>
      </c>
      <c r="AL249" s="319">
        <f t="shared" si="189"/>
        <v>321.47779417999993</v>
      </c>
      <c r="AM249" s="319">
        <f t="shared" si="190"/>
        <v>355.01022859</v>
      </c>
      <c r="AN249" s="319">
        <f t="shared" si="191"/>
        <v>498.13871616000006</v>
      </c>
      <c r="AO249" s="319">
        <f t="shared" si="192"/>
        <v>512.47082999999998</v>
      </c>
      <c r="AP249" s="319">
        <f t="shared" si="193"/>
        <v>394.29052000000001</v>
      </c>
      <c r="AQ249" s="319">
        <f t="shared" si="193"/>
        <v>382.1577064999999</v>
      </c>
      <c r="AR249" s="319">
        <f t="shared" si="194"/>
        <v>372.57976959999974</v>
      </c>
    </row>
    <row r="250" spans="2:44" ht="15" customHeight="1" outlineLevel="1" x14ac:dyDescent="0.35">
      <c r="B250" s="148" t="s">
        <v>555</v>
      </c>
      <c r="C250" s="148"/>
      <c r="D250" s="148"/>
      <c r="E250" s="148"/>
      <c r="F250" s="148"/>
      <c r="G250" s="148"/>
      <c r="H250" s="148"/>
      <c r="I250" s="148"/>
      <c r="J250" s="148"/>
      <c r="K250" s="148"/>
      <c r="L250" s="319">
        <v>15.01</v>
      </c>
      <c r="M250" s="319">
        <v>244.77</v>
      </c>
      <c r="N250" s="319">
        <v>476.4</v>
      </c>
      <c r="O250" s="319">
        <v>702.39</v>
      </c>
      <c r="P250" s="319">
        <v>712.25</v>
      </c>
      <c r="Q250" s="319">
        <v>1126.8599999999999</v>
      </c>
      <c r="R250" s="319">
        <v>1143.28</v>
      </c>
      <c r="S250" s="319">
        <v>1294.74</v>
      </c>
      <c r="T250" s="319">
        <v>1058.67</v>
      </c>
      <c r="U250" s="319">
        <v>1150.52</v>
      </c>
      <c r="V250" s="319">
        <v>1185.55</v>
      </c>
      <c r="W250" s="319">
        <v>1115.77</v>
      </c>
      <c r="X250" s="319">
        <v>1163.17</v>
      </c>
      <c r="Y250" s="319">
        <f t="shared" si="186"/>
        <v>1283.7973049999998</v>
      </c>
      <c r="Z250" s="319">
        <f t="shared" si="187"/>
        <v>1080.8155300000001</v>
      </c>
      <c r="AB250" s="319">
        <v>397.80627800000008</v>
      </c>
      <c r="AC250" s="319">
        <v>654.73639600000001</v>
      </c>
      <c r="AD250" s="319">
        <v>920.84070500000018</v>
      </c>
      <c r="AE250" s="319">
        <v>1283.7973049999998</v>
      </c>
      <c r="AF250" s="319">
        <v>365.35397999999998</v>
      </c>
      <c r="AG250" s="319">
        <v>578.07037000000003</v>
      </c>
      <c r="AH250" s="319">
        <v>798.02922999999987</v>
      </c>
      <c r="AI250" s="319">
        <v>1080.8155300000001</v>
      </c>
      <c r="AK250" s="319">
        <f t="shared" si="188"/>
        <v>397.80627800000008</v>
      </c>
      <c r="AL250" s="319">
        <f t="shared" si="189"/>
        <v>256.93011799999994</v>
      </c>
      <c r="AM250" s="319">
        <f t="shared" si="190"/>
        <v>266.10430900000017</v>
      </c>
      <c r="AN250" s="319">
        <f t="shared" si="191"/>
        <v>362.95659999999964</v>
      </c>
      <c r="AO250" s="319">
        <f t="shared" si="192"/>
        <v>365.35397999999998</v>
      </c>
      <c r="AP250" s="319">
        <f t="shared" si="193"/>
        <v>212.71639000000005</v>
      </c>
      <c r="AQ250" s="319">
        <f t="shared" si="193"/>
        <v>219.95885999999985</v>
      </c>
      <c r="AR250" s="319">
        <f t="shared" si="194"/>
        <v>282.78630000000021</v>
      </c>
    </row>
    <row r="251" spans="2:44" ht="15" customHeight="1" outlineLevel="1" x14ac:dyDescent="0.35">
      <c r="B251" s="148" t="s">
        <v>556</v>
      </c>
      <c r="C251" s="148"/>
      <c r="D251" s="148"/>
      <c r="E251" s="148"/>
      <c r="F251" s="148"/>
      <c r="G251" s="148"/>
      <c r="H251" s="148"/>
      <c r="I251" s="148"/>
      <c r="J251" s="148"/>
      <c r="K251" s="148"/>
      <c r="L251" s="319" t="s">
        <v>14</v>
      </c>
      <c r="M251" s="319" t="s">
        <v>14</v>
      </c>
      <c r="N251" s="319" t="s">
        <v>14</v>
      </c>
      <c r="O251" s="319">
        <v>83.07</v>
      </c>
      <c r="P251" s="319">
        <v>165.74</v>
      </c>
      <c r="Q251" s="319">
        <v>209.61</v>
      </c>
      <c r="R251" s="319">
        <v>258.29000000000002</v>
      </c>
      <c r="S251" s="319">
        <v>336.96</v>
      </c>
      <c r="T251" s="319">
        <v>385.27</v>
      </c>
      <c r="U251" s="319">
        <v>550.95000000000005</v>
      </c>
      <c r="V251" s="319">
        <v>595.11</v>
      </c>
      <c r="W251" s="319">
        <v>688.55</v>
      </c>
      <c r="X251" s="319">
        <v>737.21</v>
      </c>
      <c r="Y251" s="319">
        <f t="shared" si="186"/>
        <v>746.81639573786003</v>
      </c>
      <c r="Z251" s="319">
        <f t="shared" si="187"/>
        <v>649.0963099999999</v>
      </c>
      <c r="AB251" s="319">
        <v>186.06474904770002</v>
      </c>
      <c r="AC251" s="319">
        <v>337.85874328828999</v>
      </c>
      <c r="AD251" s="319">
        <v>511.10003291052004</v>
      </c>
      <c r="AE251" s="319">
        <v>746.81639573786003</v>
      </c>
      <c r="AF251" s="319">
        <v>259.15459999999996</v>
      </c>
      <c r="AG251" s="319">
        <v>428.48253000000005</v>
      </c>
      <c r="AH251" s="319">
        <v>519.77319</v>
      </c>
      <c r="AI251" s="319">
        <v>649.0963099999999</v>
      </c>
      <c r="AK251" s="319">
        <f t="shared" si="188"/>
        <v>186.06474904770002</v>
      </c>
      <c r="AL251" s="319">
        <f t="shared" si="189"/>
        <v>151.79399424058997</v>
      </c>
      <c r="AM251" s="319">
        <f t="shared" si="190"/>
        <v>173.24128962223006</v>
      </c>
      <c r="AN251" s="319">
        <f t="shared" si="191"/>
        <v>235.71636282733999</v>
      </c>
      <c r="AO251" s="319">
        <f t="shared" si="192"/>
        <v>259.15459999999996</v>
      </c>
      <c r="AP251" s="319">
        <f t="shared" si="193"/>
        <v>169.32793000000009</v>
      </c>
      <c r="AQ251" s="319">
        <f t="shared" si="193"/>
        <v>91.290659999999946</v>
      </c>
      <c r="AR251" s="319">
        <f t="shared" si="194"/>
        <v>129.3231199999999</v>
      </c>
    </row>
    <row r="252" spans="2:44" ht="15" customHeight="1" outlineLevel="1" x14ac:dyDescent="0.35">
      <c r="B252" s="148" t="s">
        <v>255</v>
      </c>
      <c r="C252" s="148"/>
      <c r="D252" s="148"/>
      <c r="E252" s="148"/>
      <c r="F252" s="148"/>
      <c r="G252" s="148"/>
      <c r="H252" s="148"/>
      <c r="I252" s="148"/>
      <c r="J252" s="148"/>
      <c r="K252" s="148"/>
      <c r="L252" s="319">
        <v>0</v>
      </c>
      <c r="M252" s="319">
        <v>0</v>
      </c>
      <c r="N252" s="319">
        <v>0</v>
      </c>
      <c r="O252" s="319">
        <v>0</v>
      </c>
      <c r="P252" s="319">
        <v>0</v>
      </c>
      <c r="Q252" s="319">
        <v>0</v>
      </c>
      <c r="R252" s="319">
        <v>0</v>
      </c>
      <c r="S252" s="319">
        <v>0</v>
      </c>
      <c r="T252" s="319">
        <v>0</v>
      </c>
      <c r="U252" s="319">
        <v>0</v>
      </c>
      <c r="V252" s="319">
        <v>0</v>
      </c>
      <c r="W252" s="319">
        <v>3.55</v>
      </c>
      <c r="X252" s="319">
        <v>9.73</v>
      </c>
      <c r="Y252" s="319">
        <f t="shared" si="186"/>
        <v>8.6599936</v>
      </c>
      <c r="Z252" s="319">
        <f t="shared" si="187"/>
        <v>135.90698</v>
      </c>
      <c r="AB252" s="319">
        <v>2.83566406</v>
      </c>
      <c r="AC252" s="319">
        <v>4.2207800600000001</v>
      </c>
      <c r="AD252" s="319">
        <v>5.8405610599999989</v>
      </c>
      <c r="AE252" s="319">
        <v>8.6599936</v>
      </c>
      <c r="AF252" s="319">
        <v>3.1138199999999996</v>
      </c>
      <c r="AG252" s="319">
        <v>5.0984499999999988</v>
      </c>
      <c r="AH252" s="319">
        <v>6.8545899999999991</v>
      </c>
      <c r="AI252" s="319">
        <v>135.90698</v>
      </c>
      <c r="AK252" s="319">
        <f t="shared" si="188"/>
        <v>2.83566406</v>
      </c>
      <c r="AL252" s="319">
        <f t="shared" si="189"/>
        <v>1.385116</v>
      </c>
      <c r="AM252" s="319">
        <f t="shared" si="190"/>
        <v>1.6197809999999988</v>
      </c>
      <c r="AN252" s="319">
        <f t="shared" si="191"/>
        <v>2.8194325400000011</v>
      </c>
      <c r="AO252" s="319">
        <f t="shared" si="192"/>
        <v>3.1138199999999996</v>
      </c>
      <c r="AP252" s="319">
        <f t="shared" si="193"/>
        <v>1.9846299999999992</v>
      </c>
      <c r="AQ252" s="319">
        <f t="shared" si="193"/>
        <v>1.7561400000000003</v>
      </c>
      <c r="AR252" s="319">
        <f t="shared" si="194"/>
        <v>129.05239</v>
      </c>
    </row>
    <row r="253" spans="2:44" ht="15" customHeight="1" outlineLevel="1" x14ac:dyDescent="0.35">
      <c r="B253" s="148" t="s">
        <v>557</v>
      </c>
      <c r="C253" s="148"/>
      <c r="D253" s="148"/>
      <c r="E253" s="148"/>
      <c r="F253" s="148"/>
      <c r="G253" s="148"/>
      <c r="H253" s="148"/>
      <c r="I253" s="148"/>
      <c r="J253" s="148"/>
      <c r="K253" s="148"/>
      <c r="L253" s="319">
        <v>0</v>
      </c>
      <c r="M253" s="319">
        <v>0</v>
      </c>
      <c r="N253" s="319">
        <v>0</v>
      </c>
      <c r="O253" s="319">
        <v>0</v>
      </c>
      <c r="P253" s="319">
        <v>0</v>
      </c>
      <c r="Q253" s="319">
        <v>0</v>
      </c>
      <c r="R253" s="319">
        <v>0</v>
      </c>
      <c r="S253" s="319">
        <v>0</v>
      </c>
      <c r="T253" s="319">
        <v>0</v>
      </c>
      <c r="U253" s="319">
        <v>0</v>
      </c>
      <c r="V253" s="319">
        <v>0</v>
      </c>
      <c r="W253" s="319">
        <v>8.9</v>
      </c>
      <c r="X253" s="319">
        <v>93.19</v>
      </c>
      <c r="Y253" s="319">
        <f t="shared" si="186"/>
        <v>85.843300999999997</v>
      </c>
      <c r="Z253" s="319">
        <f t="shared" si="187"/>
        <v>9.5834700000000002</v>
      </c>
      <c r="AB253" s="319">
        <v>24.907774</v>
      </c>
      <c r="AC253" s="319">
        <v>41.904474</v>
      </c>
      <c r="AD253" s="319">
        <v>65.770834000000008</v>
      </c>
      <c r="AE253" s="319">
        <v>85.843300999999997</v>
      </c>
      <c r="AF253" s="319">
        <v>30.436410000000002</v>
      </c>
      <c r="AG253" s="319">
        <v>60.125579999999999</v>
      </c>
      <c r="AH253" s="319">
        <v>91.741079999999997</v>
      </c>
      <c r="AI253" s="319">
        <v>9.5834700000000002</v>
      </c>
      <c r="AK253" s="319">
        <f t="shared" si="188"/>
        <v>24.907774</v>
      </c>
      <c r="AL253" s="319">
        <f t="shared" si="189"/>
        <v>16.996700000000001</v>
      </c>
      <c r="AM253" s="319">
        <f t="shared" si="190"/>
        <v>23.866360000000007</v>
      </c>
      <c r="AN253" s="319">
        <f t="shared" si="191"/>
        <v>20.072466999999989</v>
      </c>
      <c r="AO253" s="319">
        <f t="shared" si="192"/>
        <v>30.436410000000002</v>
      </c>
      <c r="AP253" s="319">
        <f t="shared" si="193"/>
        <v>29.689169999999997</v>
      </c>
      <c r="AQ253" s="319">
        <f t="shared" si="193"/>
        <v>31.615499999999997</v>
      </c>
      <c r="AR253" s="319">
        <f t="shared" si="194"/>
        <v>-82.157609999999991</v>
      </c>
    </row>
    <row r="254" spans="2:44" ht="15" customHeight="1" x14ac:dyDescent="0.35">
      <c r="B254" s="148" t="s">
        <v>283</v>
      </c>
      <c r="C254" s="130"/>
      <c r="D254" s="130"/>
      <c r="E254" s="130"/>
      <c r="F254" s="130"/>
      <c r="G254" s="130"/>
      <c r="H254" s="130"/>
      <c r="I254" s="130"/>
      <c r="J254" s="130"/>
      <c r="K254" s="130"/>
      <c r="L254" s="320"/>
      <c r="M254" s="320"/>
      <c r="N254" s="320"/>
      <c r="O254" s="320"/>
      <c r="P254" s="320"/>
      <c r="Q254" s="320"/>
      <c r="R254" s="320"/>
      <c r="S254" s="320"/>
      <c r="T254" s="320"/>
      <c r="U254" s="320"/>
      <c r="V254" s="320"/>
      <c r="W254" s="320"/>
      <c r="X254" s="320"/>
      <c r="Y254" s="320"/>
      <c r="Z254" s="319">
        <f t="shared" si="187"/>
        <v>28.792739999999998</v>
      </c>
      <c r="AB254" s="320"/>
      <c r="AC254" s="320"/>
      <c r="AD254" s="320"/>
      <c r="AE254" s="320"/>
      <c r="AF254" s="319">
        <v>1.40587</v>
      </c>
      <c r="AG254" s="319">
        <v>12.366340000000001</v>
      </c>
      <c r="AH254" s="319">
        <v>25.842019999999998</v>
      </c>
      <c r="AI254" s="319">
        <v>28.792739999999998</v>
      </c>
      <c r="AK254" s="320"/>
      <c r="AL254" s="320"/>
      <c r="AM254" s="320"/>
      <c r="AN254" s="320"/>
      <c r="AO254" s="320"/>
      <c r="AP254" s="320"/>
      <c r="AQ254" s="320"/>
      <c r="AR254" s="320"/>
    </row>
    <row r="255" spans="2:44" ht="15" customHeight="1" x14ac:dyDescent="0.35">
      <c r="B255" s="39" t="s">
        <v>284</v>
      </c>
      <c r="C255" s="39"/>
      <c r="D255" s="39"/>
      <c r="E255" s="39"/>
      <c r="F255" s="39"/>
      <c r="G255" s="39"/>
      <c r="H255" s="39"/>
      <c r="I255" s="39"/>
      <c r="J255" s="39"/>
      <c r="K255" s="39"/>
      <c r="L255" s="338">
        <v>84.17</v>
      </c>
      <c r="M255" s="338">
        <v>87.99</v>
      </c>
      <c r="N255" s="338">
        <v>94.23</v>
      </c>
      <c r="O255" s="338">
        <v>89.26</v>
      </c>
      <c r="P255" s="338">
        <v>80.260000000000005</v>
      </c>
      <c r="Q255" s="338">
        <v>83</v>
      </c>
      <c r="R255" s="338">
        <v>81.47</v>
      </c>
      <c r="S255" s="338">
        <v>81.02</v>
      </c>
      <c r="T255" s="338">
        <v>77.39</v>
      </c>
      <c r="U255" s="338">
        <v>77.290000000000006</v>
      </c>
      <c r="V255" s="338">
        <v>80.59</v>
      </c>
      <c r="W255" s="338">
        <v>80.98</v>
      </c>
      <c r="X255" s="338">
        <v>105.99</v>
      </c>
      <c r="Y255" s="338">
        <f t="shared" ref="Y255:Y269" si="195">AE255</f>
        <v>95.59</v>
      </c>
      <c r="Z255" s="338" vm="811">
        <f t="shared" si="187"/>
        <v>92.0045406259039</v>
      </c>
      <c r="AB255" s="338">
        <v>106.94</v>
      </c>
      <c r="AC255" s="338">
        <v>94.49</v>
      </c>
      <c r="AD255" s="338">
        <v>98.11</v>
      </c>
      <c r="AE255" s="338">
        <v>95.59</v>
      </c>
      <c r="AF255" s="338">
        <v>89.43</v>
      </c>
      <c r="AG255" s="482">
        <v>90.47</v>
      </c>
      <c r="AH255" s="338" vm="685">
        <v>90.400343193066476</v>
      </c>
      <c r="AI255" s="338" vm="811">
        <v>92.0045406259039</v>
      </c>
      <c r="AK255"/>
      <c r="AL255"/>
      <c r="AM255"/>
      <c r="AN255"/>
      <c r="AO255" s="338"/>
      <c r="AP255" s="338"/>
      <c r="AQ255" s="338"/>
      <c r="AR255" s="338"/>
    </row>
    <row r="256" spans="2:44" ht="15" customHeight="1" x14ac:dyDescent="0.35">
      <c r="B256" t="s">
        <v>285</v>
      </c>
      <c r="L256" s="339">
        <v>79.13</v>
      </c>
      <c r="M256" s="339">
        <v>82.53</v>
      </c>
      <c r="N256" s="339">
        <v>87.71</v>
      </c>
      <c r="O256" s="339">
        <v>80.28</v>
      </c>
      <c r="P256" s="339">
        <v>0</v>
      </c>
      <c r="Q256" s="339" t="s">
        <v>14</v>
      </c>
      <c r="R256" s="339" t="s">
        <v>14</v>
      </c>
      <c r="S256" s="339">
        <v>0</v>
      </c>
      <c r="T256" s="339">
        <v>72.349999999999994</v>
      </c>
      <c r="U256" s="339">
        <v>71.099999999999994</v>
      </c>
      <c r="V256" s="339">
        <v>78.849999999999994</v>
      </c>
      <c r="W256" s="339">
        <v>67.28</v>
      </c>
      <c r="X256" s="339">
        <v>102.28</v>
      </c>
      <c r="Y256" s="339">
        <f t="shared" si="195"/>
        <v>86.63</v>
      </c>
      <c r="Z256" s="339" vm="794">
        <f t="shared" si="187"/>
        <v>88.857817268723778</v>
      </c>
      <c r="AB256" s="339">
        <v>111.75</v>
      </c>
      <c r="AC256" s="339">
        <v>90.81</v>
      </c>
      <c r="AD256" s="339">
        <v>89.37</v>
      </c>
      <c r="AE256" s="339">
        <v>86.63</v>
      </c>
      <c r="AF256" s="339">
        <v>75.3</v>
      </c>
      <c r="AG256" s="483">
        <v>85.09</v>
      </c>
      <c r="AH256" s="426" vm="686">
        <v>86.064927717730384</v>
      </c>
      <c r="AI256" s="426" vm="794">
        <v>88.857817268723778</v>
      </c>
      <c r="AK256"/>
      <c r="AL256"/>
      <c r="AM256"/>
      <c r="AN256"/>
      <c r="AO256" s="339"/>
      <c r="AP256" s="339"/>
      <c r="AQ256" s="339"/>
      <c r="AR256" s="339"/>
    </row>
    <row r="257" spans="2:44" ht="15" customHeight="1" outlineLevel="1" x14ac:dyDescent="0.35">
      <c r="B257" s="148" t="s">
        <v>562</v>
      </c>
      <c r="C257" s="148"/>
      <c r="D257" s="148"/>
      <c r="E257" s="148"/>
      <c r="F257" s="148"/>
      <c r="G257" s="148"/>
      <c r="H257" s="148"/>
      <c r="I257" s="148"/>
      <c r="J257" s="148"/>
      <c r="K257" s="148"/>
      <c r="L257" s="340" t="s">
        <v>14</v>
      </c>
      <c r="M257" s="340" t="s">
        <v>14</v>
      </c>
      <c r="N257" s="340" t="s">
        <v>14</v>
      </c>
      <c r="O257" s="340" t="s">
        <v>14</v>
      </c>
      <c r="P257" s="340">
        <v>34.869999999999997</v>
      </c>
      <c r="Q257" s="340">
        <v>45.34</v>
      </c>
      <c r="R257" s="340">
        <v>34.28</v>
      </c>
      <c r="S257" s="340">
        <v>49.87</v>
      </c>
      <c r="T257" s="340">
        <v>52.87</v>
      </c>
      <c r="U257" s="340">
        <v>52.61</v>
      </c>
      <c r="V257" s="340">
        <v>32</v>
      </c>
      <c r="W257" s="340">
        <v>105.57</v>
      </c>
      <c r="X257" s="340">
        <v>160.01</v>
      </c>
      <c r="Y257" s="340">
        <f t="shared" si="195"/>
        <v>75.86</v>
      </c>
      <c r="Z257" s="340">
        <f t="shared" si="187"/>
        <v>54.26255378028052</v>
      </c>
      <c r="AB257" s="340">
        <v>82.68</v>
      </c>
      <c r="AC257" s="340">
        <v>78.760000000000005</v>
      </c>
      <c r="AD257" s="340">
        <v>82.39</v>
      </c>
      <c r="AE257" s="340">
        <v>75.86</v>
      </c>
      <c r="AF257" s="340">
        <v>34.03</v>
      </c>
      <c r="AG257" s="340">
        <v>32.410000000000004</v>
      </c>
      <c r="AH257" s="340">
        <v>44.275534041073257</v>
      </c>
      <c r="AI257" s="340">
        <v>54.26255378028052</v>
      </c>
      <c r="AK257"/>
      <c r="AL257"/>
      <c r="AM257"/>
      <c r="AN257"/>
      <c r="AO257" s="340"/>
      <c r="AP257" s="340"/>
      <c r="AQ257" s="340"/>
      <c r="AR257" s="340"/>
    </row>
    <row r="258" spans="2:44" ht="15" customHeight="1" outlineLevel="1" x14ac:dyDescent="0.35">
      <c r="B258" s="148" t="s">
        <v>563</v>
      </c>
      <c r="C258" s="148"/>
      <c r="D258" s="148"/>
      <c r="E258" s="148"/>
      <c r="F258" s="148"/>
      <c r="G258" s="148"/>
      <c r="H258" s="148"/>
      <c r="I258" s="148"/>
      <c r="J258" s="148"/>
      <c r="K258" s="148"/>
      <c r="L258" s="340" t="s">
        <v>14</v>
      </c>
      <c r="M258" s="340" t="s">
        <v>14</v>
      </c>
      <c r="N258" s="340" t="s">
        <v>14</v>
      </c>
      <c r="O258" s="340" t="s">
        <v>14</v>
      </c>
      <c r="P258" s="340">
        <v>4.88</v>
      </c>
      <c r="Q258" s="340">
        <v>0</v>
      </c>
      <c r="R258" s="340">
        <v>22.2</v>
      </c>
      <c r="S258" s="340">
        <v>-17.53</v>
      </c>
      <c r="T258" s="340">
        <v>-44.83</v>
      </c>
      <c r="U258" s="340">
        <v>-23.32</v>
      </c>
      <c r="V258" s="340">
        <v>48.02</v>
      </c>
      <c r="W258" s="340">
        <v>-127.5</v>
      </c>
      <c r="X258" s="340">
        <v>-0.93</v>
      </c>
      <c r="Y258" s="340">
        <f t="shared" si="195"/>
        <v>15.540000000000001</v>
      </c>
      <c r="Z258" s="340">
        <f t="shared" si="187"/>
        <v>44.552152299999996</v>
      </c>
      <c r="AB258" s="340">
        <v>34.410000000000004</v>
      </c>
      <c r="AC258" s="340">
        <v>9.35</v>
      </c>
      <c r="AD258" s="340">
        <v>10.3</v>
      </c>
      <c r="AE258" s="340">
        <v>15.540000000000001</v>
      </c>
      <c r="AF258" s="340">
        <v>13.83</v>
      </c>
      <c r="AG258" s="340">
        <v>37.69</v>
      </c>
      <c r="AH258" s="340">
        <v>40.608483540000002</v>
      </c>
      <c r="AI258" s="340">
        <v>44.552152299999996</v>
      </c>
      <c r="AK258"/>
      <c r="AL258"/>
      <c r="AM258"/>
      <c r="AN258"/>
      <c r="AO258" s="340"/>
      <c r="AP258" s="340"/>
      <c r="AQ258" s="340"/>
      <c r="AR258" s="340"/>
    </row>
    <row r="259" spans="2:44" ht="15" customHeight="1" outlineLevel="1" x14ac:dyDescent="0.35">
      <c r="B259" s="148" t="s">
        <v>564</v>
      </c>
      <c r="C259" s="148"/>
      <c r="D259" s="148"/>
      <c r="E259" s="148"/>
      <c r="F259" s="148"/>
      <c r="G259" s="148"/>
      <c r="H259" s="148"/>
      <c r="I259" s="148"/>
      <c r="J259" s="148"/>
      <c r="K259" s="148"/>
      <c r="L259" s="340" t="s">
        <v>14</v>
      </c>
      <c r="M259" s="340" t="s">
        <v>14</v>
      </c>
      <c r="N259" s="340" t="s">
        <v>14</v>
      </c>
      <c r="O259" s="340" t="s">
        <v>14</v>
      </c>
      <c r="P259" s="340">
        <v>160.88999999999999</v>
      </c>
      <c r="Q259" s="340">
        <v>157.99</v>
      </c>
      <c r="R259" s="340">
        <v>157.96</v>
      </c>
      <c r="S259" s="340">
        <v>180.64</v>
      </c>
      <c r="T259" s="340">
        <v>180.9</v>
      </c>
      <c r="U259" s="340">
        <v>161.88</v>
      </c>
      <c r="V259" s="340">
        <v>112.61</v>
      </c>
      <c r="W259" s="340">
        <v>105.51</v>
      </c>
      <c r="X259" s="340">
        <v>36.17</v>
      </c>
      <c r="Y259" s="340">
        <f t="shared" si="195"/>
        <v>10.84</v>
      </c>
      <c r="Z259" s="340">
        <f t="shared" si="187"/>
        <v>8.8773391200000002</v>
      </c>
      <c r="AB259" s="340">
        <v>3.11</v>
      </c>
      <c r="AC259" s="340">
        <v>6.13</v>
      </c>
      <c r="AD259" s="340">
        <v>8.620000000000001</v>
      </c>
      <c r="AE259" s="340">
        <v>10.84</v>
      </c>
      <c r="AF259" s="340">
        <v>2.2200000000000002</v>
      </c>
      <c r="AG259" s="340">
        <v>4.4400000000000004</v>
      </c>
      <c r="AH259" s="340">
        <v>6.6580043399999997</v>
      </c>
      <c r="AI259" s="340">
        <v>8.8773391200000002</v>
      </c>
      <c r="AK259"/>
      <c r="AL259"/>
      <c r="AM259"/>
      <c r="AN259"/>
      <c r="AO259" s="340"/>
      <c r="AP259" s="340"/>
      <c r="AQ259" s="340"/>
      <c r="AR259" s="340"/>
    </row>
    <row r="260" spans="2:44" ht="15" customHeight="1" outlineLevel="1" x14ac:dyDescent="0.35">
      <c r="B260" s="148" t="s">
        <v>565</v>
      </c>
      <c r="C260" s="148"/>
      <c r="D260" s="148"/>
      <c r="E260" s="148"/>
      <c r="F260" s="148"/>
      <c r="G260" s="148"/>
      <c r="H260" s="148"/>
      <c r="I260" s="148"/>
      <c r="J260" s="148"/>
      <c r="K260" s="148"/>
      <c r="L260" s="340" t="s">
        <v>14</v>
      </c>
      <c r="M260" s="340" t="s">
        <v>14</v>
      </c>
      <c r="N260" s="340" t="s">
        <v>14</v>
      </c>
      <c r="O260" s="340" t="s">
        <v>14</v>
      </c>
      <c r="P260" s="340">
        <v>0.69</v>
      </c>
      <c r="Q260" s="340">
        <v>-8.41</v>
      </c>
      <c r="R260" s="340">
        <v>26.28</v>
      </c>
      <c r="S260" s="340">
        <v>-24.63</v>
      </c>
      <c r="T260" s="340">
        <v>-35.46</v>
      </c>
      <c r="U260" s="340">
        <v>-3.74</v>
      </c>
      <c r="V260" s="340">
        <v>34.9</v>
      </c>
      <c r="W260" s="340">
        <v>-171.34</v>
      </c>
      <c r="X260" s="340">
        <v>-301.19</v>
      </c>
      <c r="Y260" s="340">
        <f t="shared" si="195"/>
        <v>1.95</v>
      </c>
      <c r="Z260" s="340">
        <f t="shared" si="187"/>
        <v>80.055149960000008</v>
      </c>
      <c r="AB260" s="340">
        <v>-0.52</v>
      </c>
      <c r="AC260" s="340">
        <v>-7.49</v>
      </c>
      <c r="AD260" s="340">
        <v>-1.83</v>
      </c>
      <c r="AE260" s="340">
        <v>1.95</v>
      </c>
      <c r="AF260" s="340">
        <v>37.410000000000004</v>
      </c>
      <c r="AG260" s="340">
        <v>72.59</v>
      </c>
      <c r="AH260" s="340">
        <v>80.231695959999996</v>
      </c>
      <c r="AI260" s="340">
        <v>80.055149960000008</v>
      </c>
      <c r="AK260"/>
      <c r="AL260"/>
      <c r="AM260"/>
      <c r="AN260"/>
      <c r="AO260" s="340"/>
      <c r="AP260" s="340"/>
      <c r="AQ260" s="340"/>
      <c r="AR260" s="340"/>
    </row>
    <row r="261" spans="2:44" ht="15" customHeight="1" x14ac:dyDescent="0.35">
      <c r="B261" t="s">
        <v>109</v>
      </c>
      <c r="L261" s="339">
        <v>93.82</v>
      </c>
      <c r="M261" s="339">
        <v>98.65</v>
      </c>
      <c r="N261" s="339">
        <v>101.82</v>
      </c>
      <c r="O261" s="339">
        <v>99.27</v>
      </c>
      <c r="P261" s="339">
        <v>98.29</v>
      </c>
      <c r="Q261" s="339">
        <v>94.97</v>
      </c>
      <c r="R261" s="339">
        <v>88.04</v>
      </c>
      <c r="S261" s="339">
        <v>89.97</v>
      </c>
      <c r="T261" s="339">
        <v>90.61</v>
      </c>
      <c r="U261" s="339">
        <v>89.28</v>
      </c>
      <c r="V261" s="339">
        <v>86.35</v>
      </c>
      <c r="W261" s="339">
        <v>84.17</v>
      </c>
      <c r="X261" s="339">
        <v>94.28</v>
      </c>
      <c r="Y261" s="339">
        <f t="shared" si="195"/>
        <v>97.09</v>
      </c>
      <c r="Z261" s="339" vm="784">
        <f t="shared" si="187"/>
        <v>84.221472554644123</v>
      </c>
      <c r="AB261" s="339">
        <v>98.19</v>
      </c>
      <c r="AC261" s="339">
        <v>98.15</v>
      </c>
      <c r="AD261" s="339">
        <v>98.39</v>
      </c>
      <c r="AE261" s="339">
        <v>97.09</v>
      </c>
      <c r="AF261" s="339">
        <v>88.16</v>
      </c>
      <c r="AG261" s="483">
        <v>87.86</v>
      </c>
      <c r="AH261" s="426" vm="623">
        <v>86.684926657463038</v>
      </c>
      <c r="AI261" s="426" vm="784">
        <v>84.221472554644123</v>
      </c>
      <c r="AK261"/>
      <c r="AL261"/>
      <c r="AM261"/>
      <c r="AN261"/>
      <c r="AO261" s="339"/>
      <c r="AP261" s="339"/>
      <c r="AQ261" s="339"/>
      <c r="AR261" s="339"/>
    </row>
    <row r="262" spans="2:44" ht="15" customHeight="1" x14ac:dyDescent="0.35">
      <c r="B262" t="s">
        <v>240</v>
      </c>
      <c r="L262" s="339">
        <v>93.83</v>
      </c>
      <c r="M262" s="339">
        <v>95.7</v>
      </c>
      <c r="N262" s="339">
        <v>107.16</v>
      </c>
      <c r="O262" s="339">
        <v>104.77</v>
      </c>
      <c r="P262" s="339">
        <v>95.82</v>
      </c>
      <c r="Q262" s="339">
        <v>86</v>
      </c>
      <c r="R262" s="339">
        <v>83.32</v>
      </c>
      <c r="S262" s="339">
        <v>79.44</v>
      </c>
      <c r="T262" s="339">
        <v>73.39</v>
      </c>
      <c r="U262" s="339">
        <v>77.680000000000007</v>
      </c>
      <c r="V262" s="339">
        <v>77.73</v>
      </c>
      <c r="W262" s="339">
        <v>98.63</v>
      </c>
      <c r="X262" s="339">
        <v>117.95</v>
      </c>
      <c r="Y262" s="339">
        <f t="shared" si="195"/>
        <v>103.78</v>
      </c>
      <c r="Z262" s="339" vm="787">
        <f t="shared" si="187"/>
        <v>101.43068650580973</v>
      </c>
      <c r="AB262" s="339">
        <v>106.94</v>
      </c>
      <c r="AC262" s="339">
        <v>94.49</v>
      </c>
      <c r="AD262" s="339">
        <v>98.11</v>
      </c>
      <c r="AE262" s="339">
        <v>103.78</v>
      </c>
      <c r="AF262" s="339">
        <v>89.43</v>
      </c>
      <c r="AG262" s="483">
        <v>90.47</v>
      </c>
      <c r="AH262" s="426" vm="621">
        <v>97.586978968507751</v>
      </c>
      <c r="AI262" s="426" vm="787">
        <v>101.43068650580973</v>
      </c>
      <c r="AK262"/>
      <c r="AL262"/>
      <c r="AM262"/>
      <c r="AN262"/>
      <c r="AO262" s="339"/>
      <c r="AP262" s="339"/>
      <c r="AQ262" s="339"/>
      <c r="AR262" s="339"/>
    </row>
    <row r="263" spans="2:44" ht="15" customHeight="1" outlineLevel="1" x14ac:dyDescent="0.35">
      <c r="B263" s="148" t="s">
        <v>553</v>
      </c>
      <c r="C263" s="148"/>
      <c r="D263" s="148"/>
      <c r="E263" s="148"/>
      <c r="F263" s="148"/>
      <c r="G263" s="148"/>
      <c r="H263" s="148"/>
      <c r="I263" s="148"/>
      <c r="J263" s="148"/>
      <c r="K263" s="148"/>
      <c r="L263" s="340">
        <v>83.9</v>
      </c>
      <c r="M263" s="340">
        <v>86.8</v>
      </c>
      <c r="N263" s="340">
        <v>88.84</v>
      </c>
      <c r="O263" s="340">
        <v>90.16</v>
      </c>
      <c r="P263" s="340">
        <v>90.4</v>
      </c>
      <c r="Q263" s="340">
        <v>90.87</v>
      </c>
      <c r="R263" s="340">
        <v>90.42</v>
      </c>
      <c r="S263" s="340">
        <v>90.41</v>
      </c>
      <c r="T263" s="340">
        <v>90.32</v>
      </c>
      <c r="U263" s="340">
        <v>90.15</v>
      </c>
      <c r="V263" s="340">
        <v>80.27</v>
      </c>
      <c r="W263" s="340">
        <v>79.63</v>
      </c>
      <c r="X263" s="340">
        <v>74.03</v>
      </c>
      <c r="Y263" s="340">
        <f t="shared" si="195"/>
        <v>79.64</v>
      </c>
      <c r="Z263" s="340" vm="794">
        <f t="shared" si="187"/>
        <v>81.285115651899801</v>
      </c>
      <c r="AB263" s="340">
        <v>78.260000000000005</v>
      </c>
      <c r="AC263" s="340">
        <v>79.350000000000009</v>
      </c>
      <c r="AD263" s="340">
        <v>79.31</v>
      </c>
      <c r="AE263" s="340">
        <v>79.64</v>
      </c>
      <c r="AF263" s="340">
        <v>77.48</v>
      </c>
      <c r="AG263" s="484">
        <v>73.7</v>
      </c>
      <c r="AH263" s="340" vm="700">
        <v>73.487991246277801</v>
      </c>
      <c r="AI263" s="340" vm="794">
        <v>81.285115651899801</v>
      </c>
      <c r="AK263"/>
      <c r="AL263"/>
      <c r="AM263"/>
      <c r="AN263"/>
      <c r="AO263" s="340"/>
      <c r="AP263" s="340"/>
      <c r="AQ263" s="340"/>
      <c r="AR263" s="340"/>
    </row>
    <row r="264" spans="2:44" ht="15" customHeight="1" outlineLevel="1" x14ac:dyDescent="0.35">
      <c r="B264" s="148" t="s">
        <v>254</v>
      </c>
      <c r="C264" s="148"/>
      <c r="D264" s="148"/>
      <c r="E264" s="148"/>
      <c r="F264" s="148"/>
      <c r="G264" s="148"/>
      <c r="H264" s="148"/>
      <c r="I264" s="148"/>
      <c r="J264" s="148"/>
      <c r="K264" s="148"/>
      <c r="L264" s="340">
        <v>112</v>
      </c>
      <c r="M264" s="340">
        <v>112</v>
      </c>
      <c r="N264" s="340">
        <v>112</v>
      </c>
      <c r="O264" s="340">
        <v>112</v>
      </c>
      <c r="P264" s="340">
        <v>110.36</v>
      </c>
      <c r="Q264" s="340">
        <v>108.61</v>
      </c>
      <c r="R264" s="340">
        <v>105.83</v>
      </c>
      <c r="S264" s="340">
        <v>105.38</v>
      </c>
      <c r="T264" s="340">
        <v>103.76</v>
      </c>
      <c r="U264" s="340">
        <v>105.59</v>
      </c>
      <c r="V264" s="340">
        <v>111.06</v>
      </c>
      <c r="W264" s="340">
        <v>99.43</v>
      </c>
      <c r="X264" s="340">
        <v>101.75</v>
      </c>
      <c r="Y264" s="340">
        <f t="shared" si="195"/>
        <v>101.74000000000001</v>
      </c>
      <c r="Z264" s="340" vm="787">
        <f t="shared" si="187"/>
        <v>60.859311984508864</v>
      </c>
      <c r="AB264" s="340">
        <v>101.5</v>
      </c>
      <c r="AC264" s="340">
        <v>101.48</v>
      </c>
      <c r="AD264" s="340">
        <v>102.01</v>
      </c>
      <c r="AE264" s="340">
        <v>101.74000000000001</v>
      </c>
      <c r="AF264" s="340">
        <v>33.770000000000003</v>
      </c>
      <c r="AG264" s="484">
        <v>46.72</v>
      </c>
      <c r="AH264" s="340" vm="623">
        <v>55.715908032309756</v>
      </c>
      <c r="AI264" s="340" vm="787">
        <v>60.859311984508864</v>
      </c>
      <c r="AK264"/>
      <c r="AL264"/>
      <c r="AM264"/>
      <c r="AN264"/>
      <c r="AO264" s="340"/>
      <c r="AP264" s="340"/>
      <c r="AQ264" s="340"/>
      <c r="AR264" s="340"/>
    </row>
    <row r="265" spans="2:44" ht="15" customHeight="1" outlineLevel="1" x14ac:dyDescent="0.35">
      <c r="B265" s="148" t="s">
        <v>554</v>
      </c>
      <c r="C265" s="148"/>
      <c r="D265" s="148"/>
      <c r="E265" s="148"/>
      <c r="F265" s="148"/>
      <c r="G265" s="148"/>
      <c r="H265" s="148"/>
      <c r="I265" s="148"/>
      <c r="J265" s="148"/>
      <c r="K265" s="148"/>
      <c r="L265" s="340">
        <v>111.54</v>
      </c>
      <c r="M265" s="340">
        <v>108.84</v>
      </c>
      <c r="N265" s="340">
        <v>102.16</v>
      </c>
      <c r="O265" s="340">
        <v>95.56</v>
      </c>
      <c r="P265" s="340">
        <v>94.61</v>
      </c>
      <c r="Q265" s="340">
        <v>87.76</v>
      </c>
      <c r="R265" s="340">
        <v>74.540000000000006</v>
      </c>
      <c r="S265" s="340">
        <v>62.24</v>
      </c>
      <c r="T265" s="340">
        <v>59.68</v>
      </c>
      <c r="U265" s="340">
        <v>71.81</v>
      </c>
      <c r="V265" s="340">
        <v>77.84</v>
      </c>
      <c r="W265" s="340">
        <v>89.01</v>
      </c>
      <c r="X265" s="340">
        <v>96.28</v>
      </c>
      <c r="Y265" s="340">
        <f t="shared" si="195"/>
        <v>94.95</v>
      </c>
      <c r="Z265" s="340" vm="786">
        <f t="shared" si="187"/>
        <v>93.36143033548305</v>
      </c>
      <c r="AB265" s="340">
        <v>94.89</v>
      </c>
      <c r="AC265" s="340">
        <v>70.8</v>
      </c>
      <c r="AD265" s="340">
        <v>96.960000000000008</v>
      </c>
      <c r="AE265" s="340">
        <v>94.95</v>
      </c>
      <c r="AF265" s="340">
        <v>108.33</v>
      </c>
      <c r="AG265" s="484">
        <v>95.69</v>
      </c>
      <c r="AH265" s="340" vm="701">
        <v>88.973260322185325</v>
      </c>
      <c r="AI265" s="340" vm="786">
        <v>93.36143033548305</v>
      </c>
      <c r="AK265"/>
      <c r="AL265"/>
      <c r="AM265"/>
      <c r="AN265"/>
      <c r="AO265" s="340"/>
      <c r="AP265" s="340"/>
      <c r="AQ265" s="340"/>
      <c r="AR265" s="340"/>
    </row>
    <row r="266" spans="2:44" ht="15" customHeight="1" outlineLevel="1" x14ac:dyDescent="0.35">
      <c r="B266" s="148" t="s">
        <v>555</v>
      </c>
      <c r="C266" s="148"/>
      <c r="D266" s="148"/>
      <c r="E266" s="148"/>
      <c r="F266" s="148"/>
      <c r="G266" s="148"/>
      <c r="H266" s="148"/>
      <c r="I266" s="148"/>
      <c r="J266" s="148"/>
      <c r="K266" s="148"/>
      <c r="L266" s="340" t="s">
        <v>14</v>
      </c>
      <c r="M266" s="340">
        <v>89.11</v>
      </c>
      <c r="N266" s="340">
        <v>137.11000000000001</v>
      </c>
      <c r="O266" s="340">
        <v>121.13</v>
      </c>
      <c r="P266" s="340">
        <v>94.37</v>
      </c>
      <c r="Q266" s="340">
        <v>72.2</v>
      </c>
      <c r="R266" s="340">
        <v>75.73</v>
      </c>
      <c r="S266" s="340">
        <v>73.75</v>
      </c>
      <c r="T266" s="340">
        <v>54.89</v>
      </c>
      <c r="U266" s="340">
        <v>68.13</v>
      </c>
      <c r="V266" s="340">
        <v>70.680000000000007</v>
      </c>
      <c r="W266" s="340">
        <v>82.53</v>
      </c>
      <c r="X266" s="340">
        <v>71.86</v>
      </c>
      <c r="Y266" s="340">
        <f t="shared" si="195"/>
        <v>117.27</v>
      </c>
      <c r="Z266" s="340" vm="777">
        <f t="shared" si="187"/>
        <v>113.64225334063251</v>
      </c>
      <c r="AB266" s="340">
        <v>122.66</v>
      </c>
      <c r="AC266" s="340">
        <v>121.98</v>
      </c>
      <c r="AD266" s="340">
        <v>124.21000000000001</v>
      </c>
      <c r="AE266" s="340">
        <v>117.27</v>
      </c>
      <c r="AF266" s="340">
        <v>105.63</v>
      </c>
      <c r="AG266" s="484">
        <v>100.98</v>
      </c>
      <c r="AH266" s="340" vm="582">
        <v>110.79337942157835</v>
      </c>
      <c r="AI266" s="340" vm="777">
        <v>113.64225334063251</v>
      </c>
      <c r="AK266"/>
      <c r="AL266"/>
      <c r="AM266"/>
      <c r="AN266"/>
      <c r="AO266" s="340"/>
      <c r="AP266" s="340"/>
      <c r="AQ266" s="340"/>
      <c r="AR266" s="340"/>
    </row>
    <row r="267" spans="2:44" ht="15" customHeight="1" outlineLevel="1" x14ac:dyDescent="0.35">
      <c r="B267" s="148" t="s">
        <v>556</v>
      </c>
      <c r="C267" s="148"/>
      <c r="D267" s="148"/>
      <c r="E267" s="148"/>
      <c r="F267" s="148"/>
      <c r="G267" s="148"/>
      <c r="H267" s="148"/>
      <c r="I267" s="148"/>
      <c r="J267" s="148"/>
      <c r="K267" s="148"/>
      <c r="L267" s="340" t="s">
        <v>14</v>
      </c>
      <c r="M267" s="340" t="s">
        <v>14</v>
      </c>
      <c r="N267" s="340" t="s">
        <v>14</v>
      </c>
      <c r="O267" s="340">
        <v>137.6</v>
      </c>
      <c r="P267" s="340">
        <v>119.16</v>
      </c>
      <c r="Q267" s="340">
        <v>117.53</v>
      </c>
      <c r="R267" s="340">
        <v>116.69</v>
      </c>
      <c r="S267" s="340">
        <v>120.95</v>
      </c>
      <c r="T267" s="340">
        <v>110.3</v>
      </c>
      <c r="U267" s="340">
        <v>95.34</v>
      </c>
      <c r="V267" s="340">
        <v>90.57</v>
      </c>
      <c r="W267" s="340">
        <v>149.80000000000001</v>
      </c>
      <c r="X267" s="340">
        <v>271.70999999999998</v>
      </c>
      <c r="Y267" s="340">
        <f t="shared" si="195"/>
        <v>120.08</v>
      </c>
      <c r="Z267" s="340" vm="805">
        <f t="shared" si="187"/>
        <v>122.98038264922504</v>
      </c>
      <c r="AB267" s="340">
        <v>137.58000000000001</v>
      </c>
      <c r="AC267" s="340">
        <v>127.44</v>
      </c>
      <c r="AD267" s="340">
        <v>121.77</v>
      </c>
      <c r="AE267" s="340">
        <v>120.08</v>
      </c>
      <c r="AF267" s="340">
        <v>115.79</v>
      </c>
      <c r="AG267" s="484">
        <v>117.71000000000001</v>
      </c>
      <c r="AH267" s="340" vm="702">
        <v>120.85865375241852</v>
      </c>
      <c r="AI267" s="340" vm="805">
        <v>122.98038264922504</v>
      </c>
      <c r="AK267"/>
      <c r="AL267"/>
      <c r="AM267"/>
      <c r="AN267"/>
      <c r="AO267" s="340"/>
      <c r="AP267" s="340"/>
      <c r="AQ267" s="340"/>
      <c r="AR267" s="340"/>
    </row>
    <row r="268" spans="2:44" ht="15" customHeight="1" outlineLevel="1" x14ac:dyDescent="0.35">
      <c r="B268" s="148" t="s">
        <v>255</v>
      </c>
      <c r="C268" s="148"/>
      <c r="D268" s="148"/>
      <c r="E268" s="148"/>
      <c r="F268" s="148"/>
      <c r="G268" s="148"/>
      <c r="H268" s="148"/>
      <c r="I268" s="148"/>
      <c r="J268" s="148"/>
      <c r="K268" s="148"/>
      <c r="L268" s="340">
        <v>0</v>
      </c>
      <c r="M268" s="340">
        <v>0</v>
      </c>
      <c r="N268" s="340">
        <v>0</v>
      </c>
      <c r="O268" s="340">
        <v>0</v>
      </c>
      <c r="P268" s="340">
        <v>0</v>
      </c>
      <c r="Q268" s="340">
        <v>0</v>
      </c>
      <c r="R268" s="340">
        <v>0</v>
      </c>
      <c r="S268" s="340">
        <v>0</v>
      </c>
      <c r="T268" s="340">
        <v>0</v>
      </c>
      <c r="U268" s="340">
        <v>0</v>
      </c>
      <c r="V268" s="340">
        <v>0</v>
      </c>
      <c r="W268" s="340">
        <v>124.9</v>
      </c>
      <c r="X268" s="340">
        <v>220.17</v>
      </c>
      <c r="Y268" s="340">
        <f t="shared" si="195"/>
        <v>308.58</v>
      </c>
      <c r="Z268" s="340" vm="787">
        <f t="shared" si="187"/>
        <v>77.168027205078062</v>
      </c>
      <c r="AB268" s="340">
        <v>301.20999999999998</v>
      </c>
      <c r="AC268" s="340">
        <v>304.35000000000002</v>
      </c>
      <c r="AD268" s="340">
        <v>307.2</v>
      </c>
      <c r="AE268" s="340">
        <v>308.58</v>
      </c>
      <c r="AF268" s="340">
        <v>319.10000000000002</v>
      </c>
      <c r="AG268" s="484">
        <v>299.8</v>
      </c>
      <c r="AH268" s="340" vm="581">
        <v>268.42201937679721</v>
      </c>
      <c r="AI268" s="340" vm="787">
        <v>77.168027205078062</v>
      </c>
      <c r="AK268"/>
      <c r="AL268"/>
      <c r="AM268"/>
      <c r="AN268"/>
      <c r="AO268" s="340"/>
      <c r="AP268" s="340"/>
      <c r="AQ268" s="340"/>
      <c r="AR268" s="340"/>
    </row>
    <row r="269" spans="2:44" ht="15" customHeight="1" outlineLevel="1" x14ac:dyDescent="0.35">
      <c r="B269" s="148" t="s">
        <v>557</v>
      </c>
      <c r="C269" s="148"/>
      <c r="D269" s="148"/>
      <c r="E269" s="148"/>
      <c r="F269" s="148"/>
      <c r="G269" s="148"/>
      <c r="H269" s="148"/>
      <c r="I269" s="148"/>
      <c r="J269" s="148"/>
      <c r="K269" s="148"/>
      <c r="L269" s="340">
        <v>0</v>
      </c>
      <c r="M269" s="340">
        <v>0</v>
      </c>
      <c r="N269" s="340">
        <v>0</v>
      </c>
      <c r="O269" s="340">
        <v>0</v>
      </c>
      <c r="P269" s="340">
        <v>0</v>
      </c>
      <c r="Q269" s="340">
        <v>0</v>
      </c>
      <c r="R269" s="340">
        <v>0</v>
      </c>
      <c r="S269" s="340">
        <v>0</v>
      </c>
      <c r="T269" s="340">
        <v>0</v>
      </c>
      <c r="U269" s="340">
        <v>0</v>
      </c>
      <c r="V269" s="340">
        <v>0</v>
      </c>
      <c r="W269" s="340">
        <v>70.84</v>
      </c>
      <c r="X269" s="340">
        <v>68.400000000000006</v>
      </c>
      <c r="Y269" s="340">
        <f t="shared" si="195"/>
        <v>67.97</v>
      </c>
      <c r="Z269" s="340" vm="775">
        <f t="shared" si="187"/>
        <v>241.55535914788697</v>
      </c>
      <c r="AB269" s="340">
        <v>67.23</v>
      </c>
      <c r="AC269" s="340">
        <v>68</v>
      </c>
      <c r="AD269" s="340">
        <v>68.23</v>
      </c>
      <c r="AE269" s="340">
        <v>67.97</v>
      </c>
      <c r="AF269" s="340">
        <v>65.84</v>
      </c>
      <c r="AG269" s="484">
        <v>65.7</v>
      </c>
      <c r="AH269" s="340" vm="624">
        <v>73.211258249848385</v>
      </c>
      <c r="AI269" s="340" vm="775">
        <v>241.55535914788697</v>
      </c>
      <c r="AK269"/>
      <c r="AL269"/>
      <c r="AM269"/>
      <c r="AN269"/>
      <c r="AO269" s="340"/>
      <c r="AP269" s="340"/>
      <c r="AQ269" s="340"/>
      <c r="AR269" s="340"/>
    </row>
    <row r="270" spans="2:44" ht="15" customHeight="1" x14ac:dyDescent="0.35">
      <c r="B270" s="148" t="s">
        <v>283</v>
      </c>
      <c r="C270" s="20"/>
      <c r="D270" s="20"/>
      <c r="E270" s="20"/>
      <c r="F270" s="20"/>
      <c r="G270" s="20"/>
      <c r="H270" s="20"/>
      <c r="I270" s="20"/>
      <c r="J270" s="20"/>
      <c r="K270" s="20"/>
      <c r="L270" s="340">
        <v>0</v>
      </c>
      <c r="M270" s="340">
        <v>0</v>
      </c>
      <c r="N270" s="340">
        <v>0</v>
      </c>
      <c r="O270" s="340">
        <v>0</v>
      </c>
      <c r="P270" s="340">
        <v>0</v>
      </c>
      <c r="Q270" s="340">
        <v>0</v>
      </c>
      <c r="R270" s="340">
        <v>0</v>
      </c>
      <c r="S270" s="340">
        <v>0</v>
      </c>
      <c r="T270" s="340">
        <v>0</v>
      </c>
      <c r="U270" s="340">
        <v>0</v>
      </c>
      <c r="V270" s="340">
        <v>0</v>
      </c>
      <c r="W270" s="340">
        <v>0</v>
      </c>
      <c r="X270" s="340">
        <v>0</v>
      </c>
      <c r="Y270" s="340">
        <v>0</v>
      </c>
      <c r="Z270" s="340" vm="775">
        <f t="shared" si="187"/>
        <v>56.01276085568793</v>
      </c>
      <c r="AB270" s="340">
        <v>0</v>
      </c>
      <c r="AC270" s="340">
        <v>0</v>
      </c>
      <c r="AD270" s="340">
        <v>0</v>
      </c>
      <c r="AE270" s="340">
        <v>0</v>
      </c>
      <c r="AF270" s="484">
        <v>1.41</v>
      </c>
      <c r="AG270" s="484">
        <v>12.370000000000001</v>
      </c>
      <c r="AH270" s="340">
        <v>25.842019999999998</v>
      </c>
      <c r="AI270" s="340" vm="775">
        <v>56.01276085568793</v>
      </c>
    </row>
    <row r="271" spans="2:44" ht="30" customHeight="1" x14ac:dyDescent="0.35">
      <c r="B271" s="179" t="s">
        <v>232</v>
      </c>
      <c r="C271" s="179"/>
      <c r="D271" s="179"/>
      <c r="E271" s="179"/>
      <c r="F271" s="179"/>
      <c r="G271" s="179"/>
      <c r="H271" s="179"/>
      <c r="I271" s="179"/>
      <c r="J271" s="179"/>
      <c r="K271" s="179"/>
      <c r="L271" s="232"/>
      <c r="M271" s="232"/>
      <c r="N271" s="232"/>
      <c r="O271" s="232"/>
      <c r="P271" s="232"/>
      <c r="Q271" s="232"/>
      <c r="R271" s="232"/>
      <c r="S271" s="232"/>
      <c r="T271" s="232"/>
      <c r="U271" s="232"/>
      <c r="V271" s="233"/>
    </row>
    <row r="272" spans="2:44" ht="15" customHeight="1" x14ac:dyDescent="0.35">
      <c r="B272" s="167" t="s">
        <v>286</v>
      </c>
      <c r="C272" s="167"/>
      <c r="D272" s="167"/>
      <c r="E272" s="167"/>
      <c r="F272" s="167"/>
      <c r="G272" s="167"/>
      <c r="H272" s="167"/>
      <c r="I272" s="167"/>
      <c r="J272" s="167"/>
      <c r="K272" s="167"/>
      <c r="L272" s="236">
        <v>2010</v>
      </c>
      <c r="M272" s="236">
        <v>2011</v>
      </c>
      <c r="N272" s="236">
        <v>2012</v>
      </c>
      <c r="O272" s="236">
        <v>2013</v>
      </c>
      <c r="P272" s="236">
        <v>2014</v>
      </c>
      <c r="Q272" s="236">
        <v>2015</v>
      </c>
      <c r="R272" s="236">
        <v>2016</v>
      </c>
      <c r="S272" s="236">
        <v>2017</v>
      </c>
      <c r="T272" s="236">
        <v>2018</v>
      </c>
      <c r="U272" s="236">
        <v>2019</v>
      </c>
      <c r="V272" s="236">
        <v>2020</v>
      </c>
      <c r="W272" s="236">
        <v>2021</v>
      </c>
      <c r="X272" s="239">
        <v>2022</v>
      </c>
      <c r="Y272" s="237">
        <v>2023</v>
      </c>
      <c r="Z272" s="238">
        <v>2024</v>
      </c>
      <c r="AB272" s="239" t="s">
        <v>3</v>
      </c>
      <c r="AC272" s="239" t="s">
        <v>4</v>
      </c>
      <c r="AD272" s="239" t="s">
        <v>5</v>
      </c>
      <c r="AE272" s="239">
        <v>2023</v>
      </c>
      <c r="AF272" s="240" t="s">
        <v>6</v>
      </c>
      <c r="AG272" s="240" t="s">
        <v>7</v>
      </c>
      <c r="AH272" s="240" t="s">
        <v>8</v>
      </c>
      <c r="AI272" s="240">
        <v>2024</v>
      </c>
      <c r="AK272" s="239" t="s">
        <v>3</v>
      </c>
      <c r="AL272" s="239" t="s">
        <v>20</v>
      </c>
      <c r="AM272" s="239" t="s">
        <v>21</v>
      </c>
      <c r="AN272" s="239" t="s">
        <v>22</v>
      </c>
      <c r="AO272" s="240" t="s">
        <v>6</v>
      </c>
      <c r="AP272" s="240" t="s">
        <v>23</v>
      </c>
      <c r="AQ272" s="240" t="s">
        <v>24</v>
      </c>
      <c r="AR272" s="240" t="s">
        <v>25</v>
      </c>
    </row>
    <row r="273" spans="2:44" ht="15" customHeight="1" x14ac:dyDescent="0.35">
      <c r="B273" s="40" t="s">
        <v>26</v>
      </c>
      <c r="C273" s="40"/>
      <c r="D273" s="40"/>
      <c r="E273" s="40"/>
      <c r="F273" s="40"/>
      <c r="G273" s="40"/>
      <c r="H273" s="40"/>
      <c r="I273" s="40"/>
      <c r="J273" s="40"/>
      <c r="K273" s="40"/>
      <c r="L273" s="310">
        <v>7.53</v>
      </c>
      <c r="M273" s="310">
        <v>45.28</v>
      </c>
      <c r="N273" s="310">
        <v>62.09</v>
      </c>
      <c r="O273" s="310">
        <v>69.66</v>
      </c>
      <c r="P273" s="310">
        <v>78.47</v>
      </c>
      <c r="Q273" s="310">
        <v>79.069999999999993</v>
      </c>
      <c r="R273" s="310">
        <v>132.63</v>
      </c>
      <c r="S273" s="310">
        <v>226.41</v>
      </c>
      <c r="T273" s="310">
        <v>215.22</v>
      </c>
      <c r="U273" s="310">
        <v>327.39</v>
      </c>
      <c r="V273" s="310">
        <v>214.93</v>
      </c>
      <c r="W273" s="310">
        <v>431.02</v>
      </c>
      <c r="X273" s="310">
        <v>483.11</v>
      </c>
      <c r="Y273" s="310">
        <f>AE273</f>
        <v>692.17433362842894</v>
      </c>
      <c r="Z273" s="310">
        <f>AI273</f>
        <v>541.52397209999947</v>
      </c>
      <c r="AB273" s="310">
        <v>157.68399375582635</v>
      </c>
      <c r="AC273" s="310">
        <v>289.1262192027333</v>
      </c>
      <c r="AD273" s="310">
        <v>497.44571208198477</v>
      </c>
      <c r="AE273" s="310">
        <v>692.17433362842894</v>
      </c>
      <c r="AF273" s="310">
        <v>94.525144180000041</v>
      </c>
      <c r="AG273" s="310">
        <v>217.28356333999994</v>
      </c>
      <c r="AH273" s="310">
        <v>359.05077111000014</v>
      </c>
      <c r="AI273" s="310">
        <v>541.52397209999947</v>
      </c>
      <c r="AK273" s="310">
        <f t="shared" ref="AK273:AK280" si="196">AB273</f>
        <v>157.68399375582635</v>
      </c>
      <c r="AL273" s="310">
        <f t="shared" ref="AL273:AQ280" si="197">AC273-AB273</f>
        <v>131.44222544690695</v>
      </c>
      <c r="AM273" s="310">
        <f t="shared" si="197"/>
        <v>208.31949287925147</v>
      </c>
      <c r="AN273" s="310">
        <f t="shared" si="197"/>
        <v>194.72862154644417</v>
      </c>
      <c r="AO273" s="310">
        <f t="shared" ref="AO273:AO280" si="198">AF273</f>
        <v>94.525144180000041</v>
      </c>
      <c r="AP273" s="310">
        <f t="shared" si="197"/>
        <v>122.7584191599999</v>
      </c>
      <c r="AQ273" s="310">
        <f t="shared" si="197"/>
        <v>141.7672077700002</v>
      </c>
      <c r="AR273" s="310">
        <f t="shared" ref="AR273:AR280" si="199">AI273-AH273</f>
        <v>182.47320098999933</v>
      </c>
    </row>
    <row r="274" spans="2:44" ht="15" customHeight="1" x14ac:dyDescent="0.35">
      <c r="B274" s="131" t="s">
        <v>266</v>
      </c>
      <c r="C274" s="131"/>
      <c r="D274" s="131"/>
      <c r="E274" s="131"/>
      <c r="F274" s="131"/>
      <c r="G274" s="131"/>
      <c r="H274" s="131"/>
      <c r="I274" s="131"/>
      <c r="J274" s="131"/>
      <c r="K274" s="131"/>
      <c r="L274" s="320">
        <v>0</v>
      </c>
      <c r="M274" s="320">
        <v>0</v>
      </c>
      <c r="N274" s="320">
        <v>0</v>
      </c>
      <c r="O274" s="320">
        <v>0</v>
      </c>
      <c r="P274" s="320">
        <v>0.04</v>
      </c>
      <c r="Q274" s="320">
        <v>2.2999999999999998</v>
      </c>
      <c r="R274" s="320">
        <v>5.92</v>
      </c>
      <c r="S274" s="320">
        <v>23.57</v>
      </c>
      <c r="T274" s="320">
        <v>7.76</v>
      </c>
      <c r="U274" s="320">
        <v>382.07</v>
      </c>
      <c r="V274" s="320">
        <v>19.64</v>
      </c>
      <c r="W274" s="320">
        <v>4.26</v>
      </c>
      <c r="X274" s="320">
        <v>663.94</v>
      </c>
      <c r="Y274" s="320">
        <f>AE274</f>
        <v>377.05315140241697</v>
      </c>
      <c r="Z274" s="320">
        <f>AI274</f>
        <v>24.295495020000004</v>
      </c>
      <c r="AB274" s="320">
        <v>-9.053879575999999E-7</v>
      </c>
      <c r="AC274" s="320">
        <v>5.2354090231665893</v>
      </c>
      <c r="AD274" s="320">
        <v>7.335171646931868</v>
      </c>
      <c r="AE274" s="320">
        <v>377.05315140241697</v>
      </c>
      <c r="AF274" s="320">
        <v>0.72976185999999998</v>
      </c>
      <c r="AG274" s="320">
        <v>0.72976785</v>
      </c>
      <c r="AH274" s="320">
        <v>1.3046425099999999</v>
      </c>
      <c r="AI274" s="320">
        <v>24.295495020000004</v>
      </c>
      <c r="AK274" s="320">
        <f t="shared" si="196"/>
        <v>-9.053879575999999E-7</v>
      </c>
      <c r="AL274" s="320">
        <f t="shared" si="197"/>
        <v>5.2354099285545468</v>
      </c>
      <c r="AM274" s="320">
        <f t="shared" si="197"/>
        <v>2.0997626237652787</v>
      </c>
      <c r="AN274" s="320">
        <f t="shared" si="197"/>
        <v>369.71797975548509</v>
      </c>
      <c r="AO274" s="320">
        <f t="shared" si="198"/>
        <v>0.72976185999999998</v>
      </c>
      <c r="AP274" s="320">
        <f t="shared" si="197"/>
        <v>5.9900000000112641E-6</v>
      </c>
      <c r="AQ274" s="320">
        <f t="shared" si="197"/>
        <v>0.57487465999999987</v>
      </c>
      <c r="AR274" s="320">
        <f t="shared" si="199"/>
        <v>22.990852510000003</v>
      </c>
    </row>
    <row r="275" spans="2:44" ht="15" customHeight="1" x14ac:dyDescent="0.35">
      <c r="B275" s="131" t="s">
        <v>267</v>
      </c>
      <c r="C275" s="131"/>
      <c r="D275" s="131"/>
      <c r="E275" s="131"/>
      <c r="F275" s="131"/>
      <c r="G275" s="131"/>
      <c r="H275" s="131"/>
      <c r="I275" s="131"/>
      <c r="J275" s="131"/>
      <c r="K275" s="131"/>
      <c r="L275" s="320">
        <v>8.56</v>
      </c>
      <c r="M275" s="320">
        <v>14.8</v>
      </c>
      <c r="N275" s="320">
        <v>20.56</v>
      </c>
      <c r="O275" s="320">
        <v>28.22</v>
      </c>
      <c r="P275" s="320">
        <v>30.79</v>
      </c>
      <c r="Q275" s="320">
        <v>35.880000000000003</v>
      </c>
      <c r="R275" s="320">
        <v>41.83</v>
      </c>
      <c r="S275" s="320">
        <v>47.02</v>
      </c>
      <c r="T275" s="320">
        <v>82.83</v>
      </c>
      <c r="U275" s="320">
        <v>103.76</v>
      </c>
      <c r="V275" s="320">
        <v>83.13</v>
      </c>
      <c r="W275" s="320">
        <v>124.52</v>
      </c>
      <c r="X275" s="320">
        <v>181.89</v>
      </c>
      <c r="Y275" s="320">
        <f>(AE275)</f>
        <v>228.96328764958122</v>
      </c>
      <c r="Z275" s="320">
        <f>(AI275)</f>
        <v>237.05722510000021</v>
      </c>
      <c r="AA275" s="320"/>
      <c r="AB275" s="320">
        <v>60.058497529586646</v>
      </c>
      <c r="AC275" s="320">
        <v>111.34029047341144</v>
      </c>
      <c r="AD275" s="320">
        <v>167.23075981940269</v>
      </c>
      <c r="AE275" s="320">
        <v>228.96328764958122</v>
      </c>
      <c r="AF275" s="320">
        <v>51.657053689999991</v>
      </c>
      <c r="AG275" s="320">
        <v>115.15717797999997</v>
      </c>
      <c r="AH275" s="320">
        <v>169.07580240000004</v>
      </c>
      <c r="AI275" s="320">
        <v>237.05722510000021</v>
      </c>
      <c r="AK275" s="320">
        <f t="shared" si="196"/>
        <v>60.058497529586646</v>
      </c>
      <c r="AL275" s="320">
        <f t="shared" si="197"/>
        <v>51.281792943824797</v>
      </c>
      <c r="AM275" s="320">
        <f t="shared" si="197"/>
        <v>55.890469345991249</v>
      </c>
      <c r="AN275" s="320">
        <f t="shared" si="197"/>
        <v>61.732527830178526</v>
      </c>
      <c r="AO275" s="320">
        <f t="shared" si="198"/>
        <v>51.657053689999991</v>
      </c>
      <c r="AP275" s="320">
        <f t="shared" si="197"/>
        <v>63.500124289999981</v>
      </c>
      <c r="AQ275" s="320">
        <f t="shared" si="197"/>
        <v>53.918624420000071</v>
      </c>
      <c r="AR275" s="320">
        <f t="shared" si="199"/>
        <v>67.981422700000167</v>
      </c>
    </row>
    <row r="276" spans="2:44" ht="15" customHeight="1" x14ac:dyDescent="0.35">
      <c r="B276" s="132" t="s">
        <v>268</v>
      </c>
      <c r="C276" s="132"/>
      <c r="D276" s="132"/>
      <c r="E276" s="132"/>
      <c r="F276" s="132"/>
      <c r="G276" s="132"/>
      <c r="H276" s="132"/>
      <c r="I276" s="132"/>
      <c r="J276" s="132"/>
      <c r="K276" s="132"/>
      <c r="L276" s="320">
        <v>4.5</v>
      </c>
      <c r="M276" s="320">
        <v>11.36</v>
      </c>
      <c r="N276" s="320">
        <v>15.5</v>
      </c>
      <c r="O276" s="320">
        <v>22.45</v>
      </c>
      <c r="P276" s="320">
        <v>19.100000000000001</v>
      </c>
      <c r="Q276" s="320">
        <v>20.52</v>
      </c>
      <c r="R276" s="320">
        <v>28.26</v>
      </c>
      <c r="S276" s="320">
        <v>33.11</v>
      </c>
      <c r="T276" s="320">
        <v>55.72</v>
      </c>
      <c r="U276" s="320">
        <v>67.72</v>
      </c>
      <c r="V276" s="320">
        <v>55.12</v>
      </c>
      <c r="W276" s="320">
        <v>82.1</v>
      </c>
      <c r="X276" s="320">
        <v>124.09</v>
      </c>
      <c r="Y276" s="320">
        <f>(AE276)</f>
        <v>173.82508853140243</v>
      </c>
      <c r="Z276" s="320">
        <f>(AI276)</f>
        <v>165.16397621000019</v>
      </c>
      <c r="AA276" s="320"/>
      <c r="AB276" s="320">
        <v>45.200982545611538</v>
      </c>
      <c r="AC276" s="320">
        <v>84.552649939435668</v>
      </c>
      <c r="AD276" s="320">
        <v>128.38462331857292</v>
      </c>
      <c r="AE276" s="320">
        <v>173.82508853140243</v>
      </c>
      <c r="AF276" s="320">
        <v>36.320581609999991</v>
      </c>
      <c r="AG276" s="320">
        <v>75.472642979999961</v>
      </c>
      <c r="AH276" s="320">
        <v>113.57991561000006</v>
      </c>
      <c r="AI276" s="320">
        <v>165.16397621000019</v>
      </c>
      <c r="AK276" s="320">
        <f t="shared" si="196"/>
        <v>45.200982545611538</v>
      </c>
      <c r="AL276" s="320">
        <f t="shared" si="197"/>
        <v>39.35166739382413</v>
      </c>
      <c r="AM276" s="320">
        <f t="shared" si="197"/>
        <v>43.831973379137253</v>
      </c>
      <c r="AN276" s="320">
        <f t="shared" si="197"/>
        <v>45.440465212829508</v>
      </c>
      <c r="AO276" s="320">
        <f t="shared" si="198"/>
        <v>36.320581609999991</v>
      </c>
      <c r="AP276" s="320">
        <f t="shared" si="197"/>
        <v>39.15206136999997</v>
      </c>
      <c r="AQ276" s="320">
        <f t="shared" si="197"/>
        <v>38.107272630000097</v>
      </c>
      <c r="AR276" s="320">
        <f t="shared" si="199"/>
        <v>51.584060600000129</v>
      </c>
    </row>
    <row r="277" spans="2:44" ht="15" customHeight="1" x14ac:dyDescent="0.35">
      <c r="B277" s="132" t="s">
        <v>269</v>
      </c>
      <c r="C277" s="132"/>
      <c r="D277" s="132"/>
      <c r="E277" s="132"/>
      <c r="F277" s="132"/>
      <c r="G277" s="132"/>
      <c r="H277" s="132"/>
      <c r="I277" s="132"/>
      <c r="J277" s="132"/>
      <c r="K277" s="132"/>
      <c r="L277" s="320">
        <v>2.15</v>
      </c>
      <c r="M277" s="320">
        <v>3.16</v>
      </c>
      <c r="N277" s="320">
        <v>3.05</v>
      </c>
      <c r="O277" s="320">
        <v>3.27</v>
      </c>
      <c r="P277" s="320">
        <v>4.16</v>
      </c>
      <c r="Q277" s="320">
        <v>5.8</v>
      </c>
      <c r="R277" s="320">
        <v>8.02</v>
      </c>
      <c r="S277" s="320">
        <v>7.71</v>
      </c>
      <c r="T277" s="320">
        <v>7.43</v>
      </c>
      <c r="U277" s="320">
        <v>11.84</v>
      </c>
      <c r="V277" s="320">
        <v>8.82</v>
      </c>
      <c r="W277" s="320">
        <v>15.29</v>
      </c>
      <c r="X277" s="320">
        <v>23.38</v>
      </c>
      <c r="Y277" s="320">
        <f>(AE277)</f>
        <v>29.883278105114993</v>
      </c>
      <c r="Z277" s="320">
        <f>(AI277)</f>
        <v>35.760944189999996</v>
      </c>
      <c r="AA277" s="320"/>
      <c r="AB277" s="320">
        <v>8.9761506160426983</v>
      </c>
      <c r="AC277" s="320">
        <v>16.440816317206735</v>
      </c>
      <c r="AD277" s="320">
        <v>23.575594433681609</v>
      </c>
      <c r="AE277" s="320">
        <v>29.883278105114993</v>
      </c>
      <c r="AF277" s="320">
        <v>10.483278610000003</v>
      </c>
      <c r="AG277" s="320">
        <v>18.251456730000001</v>
      </c>
      <c r="AH277" s="320">
        <v>26.734236549999984</v>
      </c>
      <c r="AI277" s="320">
        <v>35.760944189999996</v>
      </c>
      <c r="AK277" s="320">
        <f t="shared" si="196"/>
        <v>8.9761506160426983</v>
      </c>
      <c r="AL277" s="320">
        <f t="shared" si="197"/>
        <v>7.4646657011640372</v>
      </c>
      <c r="AM277" s="320">
        <f t="shared" si="197"/>
        <v>7.1347781164748731</v>
      </c>
      <c r="AN277" s="320">
        <f t="shared" si="197"/>
        <v>6.3076836714333844</v>
      </c>
      <c r="AO277" s="320">
        <f t="shared" si="198"/>
        <v>10.483278610000003</v>
      </c>
      <c r="AP277" s="320">
        <f t="shared" si="197"/>
        <v>7.7681781199999982</v>
      </c>
      <c r="AQ277" s="320">
        <f t="shared" si="197"/>
        <v>8.4827798199999833</v>
      </c>
      <c r="AR277" s="320">
        <f t="shared" si="199"/>
        <v>9.0267076400000121</v>
      </c>
    </row>
    <row r="278" spans="2:44" ht="15" customHeight="1" x14ac:dyDescent="0.35">
      <c r="B278" s="132" t="s">
        <v>270</v>
      </c>
      <c r="C278" s="132"/>
      <c r="D278" s="132"/>
      <c r="E278" s="132"/>
      <c r="F278" s="132"/>
      <c r="G278" s="132"/>
      <c r="H278" s="132"/>
      <c r="I278" s="132"/>
      <c r="J278" s="132"/>
      <c r="K278" s="132"/>
      <c r="L278" s="320">
        <v>1.91</v>
      </c>
      <c r="M278" s="320">
        <v>0.28000000000000003</v>
      </c>
      <c r="N278" s="320">
        <v>2.02</v>
      </c>
      <c r="O278" s="320">
        <v>2.4900000000000002</v>
      </c>
      <c r="P278" s="320">
        <v>7.53</v>
      </c>
      <c r="Q278" s="320">
        <v>9.56</v>
      </c>
      <c r="R278" s="320">
        <v>5.55</v>
      </c>
      <c r="S278" s="320">
        <v>6.2</v>
      </c>
      <c r="T278" s="320">
        <v>19.68</v>
      </c>
      <c r="U278" s="320">
        <v>24.2</v>
      </c>
      <c r="V278" s="320">
        <v>19.18</v>
      </c>
      <c r="W278" s="320">
        <v>27.13</v>
      </c>
      <c r="X278" s="320">
        <v>34.43</v>
      </c>
      <c r="Y278" s="320">
        <f>(AE278)</f>
        <v>25.2549210130638</v>
      </c>
      <c r="Z278" s="320">
        <f>(AI278)</f>
        <v>36.132304700000027</v>
      </c>
      <c r="AA278" s="320"/>
      <c r="AB278" s="320">
        <v>5.881364367932405</v>
      </c>
      <c r="AC278" s="320">
        <v>10.346824216769033</v>
      </c>
      <c r="AD278" s="320">
        <v>15.270542067148178</v>
      </c>
      <c r="AE278" s="320">
        <v>25.2549210130638</v>
      </c>
      <c r="AF278" s="320">
        <v>4.8531934699999999</v>
      </c>
      <c r="AG278" s="320">
        <v>21.433078270000003</v>
      </c>
      <c r="AH278" s="320">
        <v>28.761650240000009</v>
      </c>
      <c r="AI278" s="320">
        <v>36.132304700000027</v>
      </c>
      <c r="AK278" s="320">
        <f t="shared" si="196"/>
        <v>5.881364367932405</v>
      </c>
      <c r="AL278" s="320">
        <f t="shared" si="197"/>
        <v>4.4654598488366277</v>
      </c>
      <c r="AM278" s="320">
        <f t="shared" si="197"/>
        <v>4.9237178503791448</v>
      </c>
      <c r="AN278" s="320">
        <f t="shared" si="197"/>
        <v>9.9843789459156227</v>
      </c>
      <c r="AO278" s="320">
        <f t="shared" si="198"/>
        <v>4.8531934699999999</v>
      </c>
      <c r="AP278" s="320">
        <f t="shared" si="197"/>
        <v>16.579884800000002</v>
      </c>
      <c r="AQ278" s="320">
        <f t="shared" si="197"/>
        <v>7.3285719700000058</v>
      </c>
      <c r="AR278" s="320">
        <f t="shared" si="199"/>
        <v>7.3706544600000186</v>
      </c>
    </row>
    <row r="279" spans="2:44" ht="15" customHeight="1" x14ac:dyDescent="0.35">
      <c r="B279" s="131" t="s">
        <v>271</v>
      </c>
      <c r="C279" s="131"/>
      <c r="D279" s="131"/>
      <c r="E279" s="131"/>
      <c r="F279" s="131"/>
      <c r="G279" s="131"/>
      <c r="H279" s="131"/>
      <c r="I279" s="131"/>
      <c r="J279" s="131"/>
      <c r="K279" s="131"/>
      <c r="L279" s="320">
        <v>0</v>
      </c>
      <c r="M279" s="320">
        <v>0</v>
      </c>
      <c r="N279" s="320">
        <v>0</v>
      </c>
      <c r="O279" s="320">
        <v>0</v>
      </c>
      <c r="P279" s="320">
        <v>0</v>
      </c>
      <c r="Q279" s="320">
        <v>0</v>
      </c>
      <c r="R279" s="320">
        <v>0</v>
      </c>
      <c r="S279" s="320">
        <v>0</v>
      </c>
      <c r="T279" s="320">
        <v>0</v>
      </c>
      <c r="U279" s="320">
        <v>0</v>
      </c>
      <c r="V279" s="320">
        <v>0</v>
      </c>
      <c r="W279" s="320">
        <v>0</v>
      </c>
      <c r="X279" s="320">
        <v>0</v>
      </c>
      <c r="Y279" s="320">
        <f>AE279</f>
        <v>1.9643468633294105E-6</v>
      </c>
      <c r="Z279" s="320">
        <f>AI279</f>
        <v>-1.2523685199994362E-13</v>
      </c>
      <c r="AB279" s="320">
        <v>1.2917389050126075E-6</v>
      </c>
      <c r="AC279" s="320">
        <v>1.156298628076911E-6</v>
      </c>
      <c r="AD279" s="320">
        <v>8.9396004751324654E-7</v>
      </c>
      <c r="AE279" s="320">
        <v>1.9643468633294105E-6</v>
      </c>
      <c r="AF279" s="320">
        <v>5.0040398491546511E-15</v>
      </c>
      <c r="AG279" s="320">
        <v>-1.3369998441703502E-14</v>
      </c>
      <c r="AH279" s="320">
        <v>1.4294641914602833E-14</v>
      </c>
      <c r="AI279" s="320">
        <v>-1.2523685199994362E-13</v>
      </c>
      <c r="AK279" s="320">
        <f t="shared" si="196"/>
        <v>1.2917389050126075E-6</v>
      </c>
      <c r="AL279" s="320">
        <f t="shared" si="197"/>
        <v>-1.3544027693569654E-7</v>
      </c>
      <c r="AM279" s="320">
        <f t="shared" si="197"/>
        <v>-2.6233858056366442E-7</v>
      </c>
      <c r="AN279" s="320">
        <f t="shared" si="197"/>
        <v>1.070386815816164E-6</v>
      </c>
      <c r="AO279" s="320">
        <f t="shared" si="198"/>
        <v>5.0040398491546511E-15</v>
      </c>
      <c r="AP279" s="320">
        <f t="shared" si="197"/>
        <v>-1.8374038290858153E-14</v>
      </c>
      <c r="AQ279" s="320">
        <f t="shared" si="197"/>
        <v>2.7664640356306335E-14</v>
      </c>
      <c r="AR279" s="320">
        <f t="shared" si="199"/>
        <v>-1.3953149391454646E-13</v>
      </c>
    </row>
    <row r="280" spans="2:44" ht="15" customHeight="1" x14ac:dyDescent="0.35">
      <c r="B280" s="40" t="s">
        <v>191</v>
      </c>
      <c r="C280" s="40"/>
      <c r="D280" s="40"/>
      <c r="E280" s="40"/>
      <c r="F280" s="40"/>
      <c r="G280" s="40"/>
      <c r="H280" s="40"/>
      <c r="I280" s="40"/>
      <c r="J280" s="40"/>
      <c r="K280" s="40"/>
      <c r="L280" s="310">
        <v>-1.03</v>
      </c>
      <c r="M280" s="310">
        <v>30.48</v>
      </c>
      <c r="N280" s="310">
        <v>41.53</v>
      </c>
      <c r="O280" s="310">
        <v>41.44</v>
      </c>
      <c r="P280" s="310">
        <v>47.72</v>
      </c>
      <c r="Q280" s="310">
        <v>45.49</v>
      </c>
      <c r="R280" s="310">
        <v>96.71</v>
      </c>
      <c r="S280" s="310">
        <v>202.96</v>
      </c>
      <c r="T280" s="310">
        <v>140.16</v>
      </c>
      <c r="U280" s="310">
        <v>605.69000000000005</v>
      </c>
      <c r="V280" s="310">
        <v>151.43</v>
      </c>
      <c r="W280" s="310">
        <v>310.76</v>
      </c>
      <c r="X280" s="310">
        <v>965.16</v>
      </c>
      <c r="Y280" s="310">
        <f>AE280</f>
        <v>840.26419934561318</v>
      </c>
      <c r="Z280" s="310">
        <f>AI280</f>
        <v>328.76224201999963</v>
      </c>
      <c r="AB280" s="310">
        <v>97.625496612590666</v>
      </c>
      <c r="AC280" s="310">
        <v>183.02133890878773</v>
      </c>
      <c r="AD280" s="310">
        <v>337.5501248034742</v>
      </c>
      <c r="AE280" s="310">
        <v>840.26419934561318</v>
      </c>
      <c r="AF280" s="310">
        <v>43.597852350000025</v>
      </c>
      <c r="AG280" s="310">
        <v>102.85615320999986</v>
      </c>
      <c r="AH280" s="310">
        <v>191.27961122000002</v>
      </c>
      <c r="AI280" s="310">
        <v>328.76224201999963</v>
      </c>
      <c r="AK280" s="310">
        <f t="shared" si="196"/>
        <v>97.625496612590666</v>
      </c>
      <c r="AL280" s="310">
        <f t="shared" si="197"/>
        <v>85.39584229619706</v>
      </c>
      <c r="AM280" s="310">
        <f t="shared" si="197"/>
        <v>154.52878589468648</v>
      </c>
      <c r="AN280" s="310">
        <f t="shared" si="197"/>
        <v>502.71407454213897</v>
      </c>
      <c r="AO280" s="310">
        <f t="shared" si="198"/>
        <v>43.597852350000025</v>
      </c>
      <c r="AP280" s="310">
        <f t="shared" si="197"/>
        <v>59.258300859999835</v>
      </c>
      <c r="AQ280" s="310">
        <f t="shared" si="197"/>
        <v>88.423458010000161</v>
      </c>
      <c r="AR280" s="310">
        <f t="shared" si="199"/>
        <v>137.48263079999961</v>
      </c>
    </row>
    <row r="281" spans="2:44" ht="15" customHeight="1" x14ac:dyDescent="0.35">
      <c r="B281" s="133" t="s">
        <v>272</v>
      </c>
      <c r="C281" s="133"/>
      <c r="D281" s="133"/>
      <c r="E281" s="133"/>
      <c r="F281" s="133"/>
      <c r="G281" s="133"/>
      <c r="H281" s="133"/>
      <c r="I281" s="133"/>
      <c r="J281" s="133"/>
      <c r="K281" s="133"/>
      <c r="L281" s="334" t="s">
        <v>14</v>
      </c>
      <c r="M281" s="334">
        <v>0.67</v>
      </c>
      <c r="N281" s="334">
        <v>0.67</v>
      </c>
      <c r="O281" s="334">
        <v>0.59</v>
      </c>
      <c r="P281" s="334">
        <v>0.61</v>
      </c>
      <c r="Q281" s="334">
        <v>0.57999999999999996</v>
      </c>
      <c r="R281" s="334">
        <v>0.73</v>
      </c>
      <c r="S281" s="334">
        <v>0.9</v>
      </c>
      <c r="T281" s="334">
        <v>0.65</v>
      </c>
      <c r="U281" s="334">
        <v>1.85</v>
      </c>
      <c r="V281" s="334">
        <v>0.7</v>
      </c>
      <c r="W281" s="334">
        <v>0.77</v>
      </c>
      <c r="X281" s="334">
        <v>2</v>
      </c>
      <c r="Y281" s="334">
        <f>AE281</f>
        <v>1.2139487965999638</v>
      </c>
      <c r="Z281" s="334">
        <f>AI281</f>
        <v>0.60710561112387729</v>
      </c>
      <c r="AB281" s="334">
        <v>0.61912115673429569</v>
      </c>
      <c r="AC281" s="334">
        <v>0.63301536406303727</v>
      </c>
      <c r="AD281" s="334">
        <v>0.67856675935693278</v>
      </c>
      <c r="AE281" s="334">
        <v>1.2139487965999638</v>
      </c>
      <c r="AF281" s="334">
        <v>0.46123021264033798</v>
      </c>
      <c r="AG281" s="334">
        <v>0.47337291246946783</v>
      </c>
      <c r="AH281" s="334">
        <v>0.5327369458883543</v>
      </c>
      <c r="AI281" s="334">
        <v>0.60710561112387729</v>
      </c>
      <c r="AK281" s="334"/>
      <c r="AL281" s="334"/>
      <c r="AM281" s="334"/>
      <c r="AN281" s="334"/>
      <c r="AO281" s="334"/>
      <c r="AP281" s="334"/>
      <c r="AQ281" s="334"/>
      <c r="AR281" s="334"/>
    </row>
    <row r="282" spans="2:44" ht="15" customHeight="1" x14ac:dyDescent="0.35">
      <c r="B282" s="130" t="s">
        <v>273</v>
      </c>
      <c r="C282" s="130"/>
      <c r="D282" s="130"/>
      <c r="E282" s="130"/>
      <c r="F282" s="130"/>
      <c r="G282" s="130"/>
      <c r="H282" s="130"/>
      <c r="I282" s="130"/>
      <c r="J282" s="130"/>
      <c r="K282" s="130"/>
      <c r="L282" s="320">
        <v>0</v>
      </c>
      <c r="M282" s="320">
        <v>0</v>
      </c>
      <c r="N282" s="320">
        <v>0</v>
      </c>
      <c r="O282" s="320">
        <v>7.0000000000000007E-2</v>
      </c>
      <c r="P282" s="320">
        <v>0</v>
      </c>
      <c r="Q282" s="320">
        <v>0</v>
      </c>
      <c r="R282" s="320">
        <v>0</v>
      </c>
      <c r="S282" s="320">
        <v>0.03</v>
      </c>
      <c r="T282" s="320">
        <v>0</v>
      </c>
      <c r="U282" s="320">
        <v>0.03</v>
      </c>
      <c r="V282" s="320">
        <v>7.0000000000000007E-2</v>
      </c>
      <c r="W282" s="320">
        <v>-0.1</v>
      </c>
      <c r="X282" s="320">
        <v>0</v>
      </c>
      <c r="Y282" s="320">
        <f>(AE282)</f>
        <v>21.311330279971671</v>
      </c>
      <c r="Z282" s="320">
        <f>(AI282)</f>
        <v>-11.758731820000008</v>
      </c>
      <c r="AA282" s="320"/>
      <c r="AB282" s="320">
        <v>0</v>
      </c>
      <c r="AC282" s="320">
        <v>0</v>
      </c>
      <c r="AD282" s="320">
        <v>0</v>
      </c>
      <c r="AE282" s="320">
        <v>21.311330279971671</v>
      </c>
      <c r="AF282" s="320">
        <v>0</v>
      </c>
      <c r="AG282" s="320">
        <v>-12.546664860000003</v>
      </c>
      <c r="AH282" s="320">
        <v>-12.036567909999999</v>
      </c>
      <c r="AI282" s="320">
        <v>-11.758731820000008</v>
      </c>
      <c r="AK282" s="320">
        <f>AB282</f>
        <v>0</v>
      </c>
      <c r="AL282" s="320">
        <f t="shared" ref="AL282:AQ285" si="200">AC282-AB282</f>
        <v>0</v>
      </c>
      <c r="AM282" s="320">
        <f t="shared" si="200"/>
        <v>0</v>
      </c>
      <c r="AN282" s="320">
        <f t="shared" si="200"/>
        <v>21.311330279971671</v>
      </c>
      <c r="AO282" s="320">
        <f t="shared" ref="AO282:AO285" si="201">AF282</f>
        <v>0</v>
      </c>
      <c r="AP282" s="320">
        <f t="shared" si="200"/>
        <v>-12.546664860000003</v>
      </c>
      <c r="AQ282" s="320">
        <f t="shared" si="200"/>
        <v>0.51009695000000477</v>
      </c>
      <c r="AR282" s="320">
        <f>AI282-AH282</f>
        <v>0.27783608999999032</v>
      </c>
    </row>
    <row r="283" spans="2:44" ht="15" customHeight="1" x14ac:dyDescent="0.35">
      <c r="B283" s="130" t="s">
        <v>274</v>
      </c>
      <c r="C283" s="130"/>
      <c r="D283" s="130"/>
      <c r="E283" s="130"/>
      <c r="F283" s="130"/>
      <c r="G283" s="130"/>
      <c r="H283" s="130"/>
      <c r="I283" s="130"/>
      <c r="J283" s="130"/>
      <c r="K283" s="130"/>
      <c r="L283" s="320">
        <v>3.13</v>
      </c>
      <c r="M283" s="320">
        <v>10.62</v>
      </c>
      <c r="N283" s="320">
        <v>15.86</v>
      </c>
      <c r="O283" s="320">
        <v>18.399999999999999</v>
      </c>
      <c r="P283" s="320">
        <v>18.53</v>
      </c>
      <c r="Q283" s="320">
        <v>18.86</v>
      </c>
      <c r="R283" s="320">
        <v>31</v>
      </c>
      <c r="S283" s="320">
        <v>37.15</v>
      </c>
      <c r="T283" s="320">
        <v>58.31</v>
      </c>
      <c r="U283" s="320">
        <v>69.3</v>
      </c>
      <c r="V283" s="320">
        <v>52.02</v>
      </c>
      <c r="W283" s="320">
        <v>70.41</v>
      </c>
      <c r="X283" s="320">
        <v>102.18</v>
      </c>
      <c r="Y283" s="320">
        <f>(AE283)</f>
        <v>161.98174084745196</v>
      </c>
      <c r="Z283" s="320">
        <f>(AI283)</f>
        <v>176.86827045000004</v>
      </c>
      <c r="AA283" s="320"/>
      <c r="AB283" s="320">
        <v>43.811945713276607</v>
      </c>
      <c r="AC283" s="320">
        <v>87.648589142884504</v>
      </c>
      <c r="AD283" s="320">
        <v>128.13334893724158</v>
      </c>
      <c r="AE283" s="320">
        <v>161.98174084745196</v>
      </c>
      <c r="AF283" s="320">
        <v>34.536578829999989</v>
      </c>
      <c r="AG283" s="320">
        <v>76.669825309999993</v>
      </c>
      <c r="AH283" s="320">
        <v>125.81151771999996</v>
      </c>
      <c r="AI283" s="320">
        <v>176.86827045000004</v>
      </c>
      <c r="AK283" s="320">
        <f>AB283</f>
        <v>43.811945713276607</v>
      </c>
      <c r="AL283" s="320">
        <f t="shared" si="200"/>
        <v>43.836643429607896</v>
      </c>
      <c r="AM283" s="320">
        <f t="shared" si="200"/>
        <v>40.484759794357075</v>
      </c>
      <c r="AN283" s="320">
        <f t="shared" si="200"/>
        <v>33.848391910210381</v>
      </c>
      <c r="AO283" s="320">
        <f t="shared" si="201"/>
        <v>34.536578829999989</v>
      </c>
      <c r="AP283" s="320">
        <f t="shared" si="200"/>
        <v>42.133246480000004</v>
      </c>
      <c r="AQ283" s="320">
        <f t="shared" si="200"/>
        <v>49.141692409999962</v>
      </c>
      <c r="AR283" s="320">
        <f>AI283-AH283</f>
        <v>51.056752730000085</v>
      </c>
    </row>
    <row r="284" spans="2:44" ht="15" customHeight="1" x14ac:dyDescent="0.35">
      <c r="B284" s="130" t="s">
        <v>275</v>
      </c>
      <c r="C284" s="130"/>
      <c r="D284" s="130"/>
      <c r="E284" s="130"/>
      <c r="F284" s="130"/>
      <c r="G284" s="130"/>
      <c r="H284" s="130"/>
      <c r="I284" s="130"/>
      <c r="J284" s="130"/>
      <c r="K284" s="130"/>
      <c r="L284" s="320">
        <v>0</v>
      </c>
      <c r="M284" s="320">
        <v>0</v>
      </c>
      <c r="N284" s="320">
        <v>0</v>
      </c>
      <c r="O284" s="320">
        <v>0</v>
      </c>
      <c r="P284" s="320">
        <v>0.09</v>
      </c>
      <c r="Q284" s="320">
        <v>0.1</v>
      </c>
      <c r="R284" s="320">
        <v>0.18</v>
      </c>
      <c r="S284" s="320">
        <v>0.21</v>
      </c>
      <c r="T284" s="320">
        <v>0.26</v>
      </c>
      <c r="U284" s="320">
        <v>0.39</v>
      </c>
      <c r="V284" s="320">
        <v>0</v>
      </c>
      <c r="W284" s="320">
        <v>0</v>
      </c>
      <c r="X284" s="320">
        <v>0</v>
      </c>
      <c r="Y284" s="320">
        <f>(AE284)</f>
        <v>0</v>
      </c>
      <c r="Z284" s="320">
        <f>(AI284)</f>
        <v>0</v>
      </c>
      <c r="AA284" s="320"/>
      <c r="AB284" s="320">
        <v>0</v>
      </c>
      <c r="AC284" s="320">
        <v>0</v>
      </c>
      <c r="AD284" s="320">
        <v>0</v>
      </c>
      <c r="AE284" s="320">
        <v>0</v>
      </c>
      <c r="AF284" s="320">
        <v>0</v>
      </c>
      <c r="AG284" s="320">
        <v>0</v>
      </c>
      <c r="AH284" s="320">
        <v>0</v>
      </c>
      <c r="AI284" s="320">
        <v>0</v>
      </c>
      <c r="AK284" s="320">
        <f>AB284</f>
        <v>0</v>
      </c>
      <c r="AL284" s="320">
        <f t="shared" si="200"/>
        <v>0</v>
      </c>
      <c r="AM284" s="320">
        <f t="shared" si="200"/>
        <v>0</v>
      </c>
      <c r="AN284" s="320">
        <f t="shared" si="200"/>
        <v>0</v>
      </c>
      <c r="AO284" s="320">
        <f t="shared" si="201"/>
        <v>0</v>
      </c>
      <c r="AP284" s="320">
        <f t="shared" si="200"/>
        <v>0</v>
      </c>
      <c r="AQ284" s="320">
        <f t="shared" si="200"/>
        <v>0</v>
      </c>
      <c r="AR284" s="320">
        <f>AI284-AH284</f>
        <v>0</v>
      </c>
    </row>
    <row r="285" spans="2:44" ht="15" customHeight="1" x14ac:dyDescent="0.35">
      <c r="B285" s="6" t="s">
        <v>193</v>
      </c>
      <c r="C285" s="6"/>
      <c r="D285" s="6"/>
      <c r="E285" s="6"/>
      <c r="F285" s="6"/>
      <c r="G285" s="6"/>
      <c r="H285" s="6"/>
      <c r="I285" s="6"/>
      <c r="J285" s="6"/>
      <c r="K285" s="6"/>
      <c r="L285" s="310">
        <v>-4.16</v>
      </c>
      <c r="M285" s="310">
        <v>19.86</v>
      </c>
      <c r="N285" s="310">
        <v>25.67</v>
      </c>
      <c r="O285" s="310">
        <v>22.97</v>
      </c>
      <c r="P285" s="310">
        <v>29.28</v>
      </c>
      <c r="Q285" s="310">
        <v>26.73</v>
      </c>
      <c r="R285" s="310">
        <v>65.89</v>
      </c>
      <c r="S285" s="310">
        <v>166</v>
      </c>
      <c r="T285" s="310">
        <v>82.11</v>
      </c>
      <c r="U285" s="310">
        <v>536.74</v>
      </c>
      <c r="V285" s="310">
        <v>99.34</v>
      </c>
      <c r="W285" s="310">
        <v>240.45</v>
      </c>
      <c r="X285" s="310">
        <v>862.98</v>
      </c>
      <c r="Y285" s="310">
        <f>AE285</f>
        <v>656.97112821818951</v>
      </c>
      <c r="Z285" s="310">
        <f>AI285</f>
        <v>163.65270338999929</v>
      </c>
      <c r="AB285" s="310">
        <v>53.813550899314023</v>
      </c>
      <c r="AC285" s="310">
        <v>95.372749765903251</v>
      </c>
      <c r="AD285" s="310">
        <v>209.41677586623246</v>
      </c>
      <c r="AE285" s="310">
        <v>656.97112821818951</v>
      </c>
      <c r="AF285" s="310">
        <v>9.0612735200000554</v>
      </c>
      <c r="AG285" s="310">
        <v>38.732992759999959</v>
      </c>
      <c r="AH285" s="310">
        <v>77.504661410000125</v>
      </c>
      <c r="AI285" s="310">
        <v>163.65270338999929</v>
      </c>
      <c r="AK285" s="310">
        <f>AB285</f>
        <v>53.813550899314023</v>
      </c>
      <c r="AL285" s="310">
        <f t="shared" si="200"/>
        <v>41.559198866589227</v>
      </c>
      <c r="AM285" s="310">
        <f t="shared" si="200"/>
        <v>114.04402610032921</v>
      </c>
      <c r="AN285" s="310">
        <f t="shared" si="200"/>
        <v>447.55435235195705</v>
      </c>
      <c r="AO285" s="310">
        <f t="shared" si="201"/>
        <v>9.0612735200000554</v>
      </c>
      <c r="AP285" s="310">
        <f t="shared" si="200"/>
        <v>29.671719239999902</v>
      </c>
      <c r="AQ285" s="310">
        <f t="shared" si="200"/>
        <v>38.771668650000166</v>
      </c>
      <c r="AR285" s="310">
        <f>AI285-AH285</f>
        <v>86.148041979999164</v>
      </c>
    </row>
    <row r="286" spans="2:44" ht="15" customHeight="1" x14ac:dyDescent="0.35">
      <c r="B286" s="130"/>
      <c r="C286" s="130"/>
      <c r="D286" s="130"/>
      <c r="E286" s="130"/>
      <c r="F286" s="130"/>
      <c r="G286" s="130"/>
      <c r="H286" s="130"/>
      <c r="I286" s="130"/>
      <c r="J286" s="130"/>
      <c r="K286" s="130"/>
    </row>
    <row r="287" spans="2:44" ht="15" customHeight="1" x14ac:dyDescent="0.35">
      <c r="B287" s="167" t="s">
        <v>230</v>
      </c>
      <c r="C287" s="167"/>
      <c r="D287" s="167"/>
      <c r="E287" s="167"/>
      <c r="F287" s="167"/>
      <c r="G287" s="167"/>
      <c r="H287" s="167"/>
      <c r="I287" s="167"/>
      <c r="J287" s="167"/>
      <c r="K287" s="167"/>
      <c r="L287" s="236">
        <v>2010</v>
      </c>
      <c r="M287" s="236">
        <v>2011</v>
      </c>
      <c r="N287" s="236">
        <v>2012</v>
      </c>
      <c r="O287" s="236">
        <v>2013</v>
      </c>
      <c r="P287" s="236">
        <v>2014</v>
      </c>
      <c r="Q287" s="236">
        <v>2015</v>
      </c>
      <c r="R287" s="236">
        <v>2016</v>
      </c>
      <c r="S287" s="236">
        <v>2017</v>
      </c>
      <c r="T287" s="236">
        <v>2018</v>
      </c>
      <c r="U287" s="236">
        <v>2019</v>
      </c>
      <c r="V287" s="236">
        <v>2020</v>
      </c>
      <c r="W287" s="236">
        <v>2021</v>
      </c>
      <c r="X287" s="239">
        <v>2022</v>
      </c>
      <c r="Y287" s="237">
        <v>2023</v>
      </c>
      <c r="Z287" s="238">
        <v>2024</v>
      </c>
      <c r="AB287" s="239" t="s">
        <v>3</v>
      </c>
      <c r="AC287" s="239" t="s">
        <v>4</v>
      </c>
      <c r="AD287" s="239" t="s">
        <v>5</v>
      </c>
      <c r="AE287" s="239">
        <v>2023</v>
      </c>
      <c r="AF287" s="240" t="s">
        <v>6</v>
      </c>
      <c r="AG287" s="240" t="s">
        <v>7</v>
      </c>
      <c r="AH287" s="240" t="s">
        <v>8</v>
      </c>
      <c r="AI287" s="240">
        <v>2024</v>
      </c>
      <c r="AK287" s="239" t="s">
        <v>3</v>
      </c>
      <c r="AL287" s="239" t="s">
        <v>20</v>
      </c>
      <c r="AM287" s="239" t="s">
        <v>21</v>
      </c>
      <c r="AN287" s="239" t="s">
        <v>22</v>
      </c>
      <c r="AO287" s="240" t="s">
        <v>6</v>
      </c>
      <c r="AP287" s="240" t="s">
        <v>23</v>
      </c>
      <c r="AQ287" s="240" t="s">
        <v>24</v>
      </c>
      <c r="AR287" s="240" t="s">
        <v>25</v>
      </c>
    </row>
    <row r="288" spans="2:44" ht="15" customHeight="1" x14ac:dyDescent="0.35">
      <c r="B288" s="40" t="s">
        <v>26</v>
      </c>
      <c r="C288" s="40"/>
      <c r="D288" s="40"/>
      <c r="E288" s="40"/>
      <c r="F288" s="40"/>
      <c r="G288" s="40"/>
      <c r="H288" s="40"/>
      <c r="I288" s="40"/>
      <c r="J288" s="40"/>
      <c r="K288" s="40"/>
      <c r="L288" s="310">
        <v>3.23</v>
      </c>
      <c r="M288" s="310">
        <v>19.46</v>
      </c>
      <c r="N288" s="310">
        <v>24.75</v>
      </c>
      <c r="O288" s="310">
        <v>24.29</v>
      </c>
      <c r="P288" s="310">
        <v>25.14</v>
      </c>
      <c r="Q288" s="310">
        <v>21.38</v>
      </c>
      <c r="R288" s="310">
        <v>34.380000000000003</v>
      </c>
      <c r="S288" s="310">
        <v>62.81</v>
      </c>
      <c r="T288" s="310">
        <v>49.97</v>
      </c>
      <c r="U288" s="310">
        <v>74.180000000000007</v>
      </c>
      <c r="V288" s="310">
        <v>36.5</v>
      </c>
      <c r="W288" s="310">
        <v>67.58</v>
      </c>
      <c r="X288" s="310">
        <v>88.81</v>
      </c>
      <c r="Y288" s="310">
        <f>AE288</f>
        <v>128.15648587670003</v>
      </c>
      <c r="Z288" s="310">
        <f>AI288</f>
        <v>94.94070325339996</v>
      </c>
      <c r="AB288" s="310">
        <v>28.283875846799976</v>
      </c>
      <c r="AC288" s="310">
        <v>52.734401800200018</v>
      </c>
      <c r="AD288" s="310">
        <v>91.703243585600021</v>
      </c>
      <c r="AE288" s="310">
        <v>128.15648587670003</v>
      </c>
      <c r="AF288" s="310">
        <v>17.585338797600006</v>
      </c>
      <c r="AG288" s="310">
        <v>38.610732165199998</v>
      </c>
      <c r="AH288" s="310">
        <v>63.20346951909999</v>
      </c>
      <c r="AI288" s="310">
        <v>94.94070325339996</v>
      </c>
      <c r="AK288" s="310">
        <f t="shared" ref="AK288:AK295" si="202">AB288</f>
        <v>28.283875846799976</v>
      </c>
      <c r="AL288" s="310">
        <f t="shared" ref="AL288:AQ295" si="203">AC288-AB288</f>
        <v>24.450525953400042</v>
      </c>
      <c r="AM288" s="310">
        <f t="shared" si="203"/>
        <v>38.968841785400002</v>
      </c>
      <c r="AN288" s="310">
        <f t="shared" si="203"/>
        <v>36.453242291100011</v>
      </c>
      <c r="AO288" s="310">
        <f t="shared" ref="AO288:AO295" si="204">AF288</f>
        <v>17.585338797600006</v>
      </c>
      <c r="AP288" s="310">
        <f t="shared" si="203"/>
        <v>21.025393367599992</v>
      </c>
      <c r="AQ288" s="310">
        <f t="shared" si="203"/>
        <v>24.592737353899992</v>
      </c>
      <c r="AR288" s="310">
        <f t="shared" ref="AR288:AR295" si="205">AI288-AH288</f>
        <v>31.73723373429997</v>
      </c>
    </row>
    <row r="289" spans="2:44" ht="15" customHeight="1" x14ac:dyDescent="0.35">
      <c r="B289" s="131" t="s">
        <v>266</v>
      </c>
      <c r="C289" s="131"/>
      <c r="D289" s="131"/>
      <c r="E289" s="131"/>
      <c r="F289" s="131"/>
      <c r="G289" s="131"/>
      <c r="H289" s="131"/>
      <c r="I289" s="131"/>
      <c r="J289" s="131"/>
      <c r="K289" s="131"/>
      <c r="L289" s="320">
        <v>0</v>
      </c>
      <c r="M289" s="320">
        <v>0</v>
      </c>
      <c r="N289" s="320">
        <v>0</v>
      </c>
      <c r="O289" s="320">
        <v>0</v>
      </c>
      <c r="P289" s="320">
        <v>0.01</v>
      </c>
      <c r="Q289" s="320">
        <v>0.62</v>
      </c>
      <c r="R289" s="320">
        <v>1.53</v>
      </c>
      <c r="S289" s="320">
        <v>6.54</v>
      </c>
      <c r="T289" s="320">
        <v>1.8</v>
      </c>
      <c r="U289" s="320">
        <v>88.26</v>
      </c>
      <c r="V289" s="320">
        <v>3.33</v>
      </c>
      <c r="W289" s="320">
        <v>0.67</v>
      </c>
      <c r="X289" s="320">
        <v>122.05</v>
      </c>
      <c r="Y289" s="320">
        <f>AE289</f>
        <v>69.811613237900005</v>
      </c>
      <c r="Z289" s="320">
        <f>AI289</f>
        <v>4.1687475240999996</v>
      </c>
      <c r="AB289" s="320">
        <v>-1.624E-7</v>
      </c>
      <c r="AC289" s="320">
        <v>0.95489839619999994</v>
      </c>
      <c r="AD289" s="320">
        <v>1.3522260137</v>
      </c>
      <c r="AE289" s="320">
        <v>69.811613237900005</v>
      </c>
      <c r="AF289" s="320">
        <v>0.13576391970000004</v>
      </c>
      <c r="AG289" s="320">
        <v>0.13287336459999977</v>
      </c>
      <c r="AH289" s="320">
        <v>0.22897375419999977</v>
      </c>
      <c r="AI289" s="320">
        <v>4.1687475240999996</v>
      </c>
      <c r="AK289" s="320">
        <f t="shared" si="202"/>
        <v>-1.624E-7</v>
      </c>
      <c r="AL289" s="320">
        <f t="shared" si="203"/>
        <v>0.95489855859999995</v>
      </c>
      <c r="AM289" s="320">
        <f t="shared" si="203"/>
        <v>0.39732761750000001</v>
      </c>
      <c r="AN289" s="320">
        <f t="shared" si="203"/>
        <v>68.4593872242</v>
      </c>
      <c r="AO289" s="320">
        <f t="shared" si="204"/>
        <v>0.13576391970000004</v>
      </c>
      <c r="AP289" s="320">
        <f t="shared" si="203"/>
        <v>-2.8905551000002749E-3</v>
      </c>
      <c r="AQ289" s="320">
        <f t="shared" si="203"/>
        <v>9.6100389600000002E-2</v>
      </c>
      <c r="AR289" s="320">
        <f t="shared" si="205"/>
        <v>3.9397737698999999</v>
      </c>
    </row>
    <row r="290" spans="2:44" ht="15" customHeight="1" x14ac:dyDescent="0.35">
      <c r="B290" s="131" t="s">
        <v>267</v>
      </c>
      <c r="C290" s="131"/>
      <c r="D290" s="131"/>
      <c r="E290" s="131"/>
      <c r="F290" s="131"/>
      <c r="G290" s="131"/>
      <c r="H290" s="131"/>
      <c r="I290" s="131"/>
      <c r="J290" s="131"/>
      <c r="K290" s="131"/>
      <c r="L290" s="320">
        <v>3.67</v>
      </c>
      <c r="M290" s="320">
        <v>6.36</v>
      </c>
      <c r="N290" s="320">
        <v>8.1999999999999993</v>
      </c>
      <c r="O290" s="320">
        <v>9.84</v>
      </c>
      <c r="P290" s="320">
        <v>9.86</v>
      </c>
      <c r="Q290" s="320">
        <v>9.6999999999999993</v>
      </c>
      <c r="R290" s="320">
        <v>10.84</v>
      </c>
      <c r="S290" s="320">
        <v>13.04</v>
      </c>
      <c r="T290" s="320">
        <v>19.23</v>
      </c>
      <c r="U290" s="320">
        <v>23.51</v>
      </c>
      <c r="V290" s="320">
        <v>13.84</v>
      </c>
      <c r="W290" s="320">
        <v>19.52</v>
      </c>
      <c r="X290" s="320">
        <v>33.44</v>
      </c>
      <c r="Y290" s="320">
        <f>(AE290)</f>
        <v>42.392687671800012</v>
      </c>
      <c r="Z290" s="320">
        <f>(AI290)</f>
        <v>49.003040679600019</v>
      </c>
      <c r="AA290" s="320"/>
      <c r="AB290" s="320">
        <v>10.780801663399982</v>
      </c>
      <c r="AC290" s="320">
        <v>20.307613853100001</v>
      </c>
      <c r="AD290" s="320">
        <v>30.828696941699953</v>
      </c>
      <c r="AE290" s="320">
        <v>42.392687671800012</v>
      </c>
      <c r="AF290" s="320">
        <v>9.6102059644999969</v>
      </c>
      <c r="AG290" s="320">
        <v>24.011854361299992</v>
      </c>
      <c r="AH290" s="320">
        <v>34.230567954999984</v>
      </c>
      <c r="AI290" s="320">
        <v>49.003040679600019</v>
      </c>
      <c r="AK290" s="320">
        <f t="shared" si="202"/>
        <v>10.780801663399982</v>
      </c>
      <c r="AL290" s="320">
        <f t="shared" si="203"/>
        <v>9.5268121897000189</v>
      </c>
      <c r="AM290" s="320">
        <f t="shared" si="203"/>
        <v>10.521083088599951</v>
      </c>
      <c r="AN290" s="320">
        <f t="shared" si="203"/>
        <v>11.563990730100059</v>
      </c>
      <c r="AO290" s="320">
        <f t="shared" si="204"/>
        <v>9.6102059644999969</v>
      </c>
      <c r="AP290" s="320">
        <f t="shared" si="203"/>
        <v>14.401648396799995</v>
      </c>
      <c r="AQ290" s="320">
        <f t="shared" si="203"/>
        <v>10.218713593699992</v>
      </c>
      <c r="AR290" s="320">
        <f t="shared" si="205"/>
        <v>14.772472724600036</v>
      </c>
    </row>
    <row r="291" spans="2:44" ht="15" customHeight="1" x14ac:dyDescent="0.35">
      <c r="B291" s="132" t="s">
        <v>268</v>
      </c>
      <c r="C291" s="132"/>
      <c r="D291" s="132"/>
      <c r="E291" s="132"/>
      <c r="F291" s="132"/>
      <c r="G291" s="132"/>
      <c r="H291" s="132"/>
      <c r="I291" s="132"/>
      <c r="J291" s="132"/>
      <c r="K291" s="132"/>
      <c r="L291" s="320">
        <v>1.93</v>
      </c>
      <c r="M291" s="320">
        <v>4.88</v>
      </c>
      <c r="N291" s="320">
        <v>6.18</v>
      </c>
      <c r="O291" s="320">
        <v>7.83</v>
      </c>
      <c r="P291" s="320">
        <v>6.12</v>
      </c>
      <c r="Q291" s="320">
        <v>5.55</v>
      </c>
      <c r="R291" s="320">
        <v>7.33</v>
      </c>
      <c r="S291" s="320">
        <v>9.19</v>
      </c>
      <c r="T291" s="320">
        <v>12.94</v>
      </c>
      <c r="U291" s="320">
        <v>15.34</v>
      </c>
      <c r="V291" s="320">
        <v>9.08</v>
      </c>
      <c r="W291" s="320">
        <v>12.87</v>
      </c>
      <c r="X291" s="320">
        <v>22.81</v>
      </c>
      <c r="Y291" s="320">
        <f>(AE291)</f>
        <v>32.183817603600012</v>
      </c>
      <c r="Z291" s="320">
        <f>(AI291)</f>
        <v>32.972454084200024</v>
      </c>
      <c r="AA291" s="320"/>
      <c r="AB291" s="320">
        <v>8.1077282989999837</v>
      </c>
      <c r="AC291" s="320">
        <v>15.421753957400004</v>
      </c>
      <c r="AD291" s="320">
        <v>23.667479885499947</v>
      </c>
      <c r="AE291" s="320">
        <v>32.183817603600012</v>
      </c>
      <c r="AF291" s="320">
        <v>6.7570295972999981</v>
      </c>
      <c r="AG291" s="320">
        <v>15.5748323367</v>
      </c>
      <c r="AH291" s="320">
        <v>22.79034841719999</v>
      </c>
      <c r="AI291" s="320">
        <v>32.972454084200024</v>
      </c>
      <c r="AK291" s="320">
        <f t="shared" si="202"/>
        <v>8.1077282989999837</v>
      </c>
      <c r="AL291" s="320">
        <f t="shared" si="203"/>
        <v>7.3140256584000198</v>
      </c>
      <c r="AM291" s="320">
        <f t="shared" si="203"/>
        <v>8.2457259280999438</v>
      </c>
      <c r="AN291" s="320">
        <f t="shared" si="203"/>
        <v>8.5163377181000648</v>
      </c>
      <c r="AO291" s="320">
        <f t="shared" si="204"/>
        <v>6.7570295972999981</v>
      </c>
      <c r="AP291" s="320">
        <f t="shared" si="203"/>
        <v>8.8178027394000011</v>
      </c>
      <c r="AQ291" s="320">
        <f t="shared" si="203"/>
        <v>7.2155160804999898</v>
      </c>
      <c r="AR291" s="320">
        <f t="shared" si="205"/>
        <v>10.182105667000034</v>
      </c>
    </row>
    <row r="292" spans="2:44" ht="15" customHeight="1" x14ac:dyDescent="0.35">
      <c r="B292" s="132" t="s">
        <v>269</v>
      </c>
      <c r="C292" s="132"/>
      <c r="D292" s="132"/>
      <c r="E292" s="132"/>
      <c r="F292" s="132"/>
      <c r="G292" s="132"/>
      <c r="H292" s="132"/>
      <c r="I292" s="132"/>
      <c r="J292" s="132"/>
      <c r="K292" s="132"/>
      <c r="L292" s="320">
        <v>0.92</v>
      </c>
      <c r="M292" s="320">
        <v>1.36</v>
      </c>
      <c r="N292" s="320">
        <v>1.22</v>
      </c>
      <c r="O292" s="320">
        <v>1.1399999999999999</v>
      </c>
      <c r="P292" s="320">
        <v>1.33</v>
      </c>
      <c r="Q292" s="320">
        <v>1.57</v>
      </c>
      <c r="R292" s="320">
        <v>2.08</v>
      </c>
      <c r="S292" s="320">
        <v>2.14</v>
      </c>
      <c r="T292" s="320">
        <v>1.73</v>
      </c>
      <c r="U292" s="320">
        <v>2.68</v>
      </c>
      <c r="V292" s="320">
        <v>1.5</v>
      </c>
      <c r="W292" s="320">
        <v>2.4</v>
      </c>
      <c r="X292" s="320">
        <v>4.3</v>
      </c>
      <c r="Y292" s="320">
        <f>(AE292)</f>
        <v>5.5329065559999977</v>
      </c>
      <c r="Z292" s="320">
        <f>(AI292)</f>
        <v>7.7829821121999938</v>
      </c>
      <c r="AA292" s="320"/>
      <c r="AB292" s="320">
        <v>1.6100577081999989</v>
      </c>
      <c r="AC292" s="320">
        <v>2.9986786254999984</v>
      </c>
      <c r="AD292" s="320">
        <v>4.3461194388000051</v>
      </c>
      <c r="AE292" s="320">
        <v>5.5329065559999977</v>
      </c>
      <c r="AF292" s="320">
        <v>1.9502950124999996</v>
      </c>
      <c r="AG292" s="320">
        <v>4.3592617666999978</v>
      </c>
      <c r="AH292" s="320">
        <v>6.203395473599997</v>
      </c>
      <c r="AI292" s="320">
        <v>7.7829821121999938</v>
      </c>
      <c r="AK292" s="320">
        <f t="shared" si="202"/>
        <v>1.6100577081999989</v>
      </c>
      <c r="AL292" s="320">
        <f t="shared" si="203"/>
        <v>1.3886209172999995</v>
      </c>
      <c r="AM292" s="320">
        <f t="shared" si="203"/>
        <v>1.3474408133000066</v>
      </c>
      <c r="AN292" s="320">
        <f t="shared" si="203"/>
        <v>1.1867871171999926</v>
      </c>
      <c r="AO292" s="320">
        <f t="shared" si="204"/>
        <v>1.9502950124999996</v>
      </c>
      <c r="AP292" s="320">
        <f t="shared" si="203"/>
        <v>2.408966754199998</v>
      </c>
      <c r="AQ292" s="320">
        <f t="shared" si="203"/>
        <v>1.8441337068999992</v>
      </c>
      <c r="AR292" s="320">
        <f t="shared" si="205"/>
        <v>1.5795866385999968</v>
      </c>
    </row>
    <row r="293" spans="2:44" ht="15" customHeight="1" x14ac:dyDescent="0.35">
      <c r="B293" s="132" t="s">
        <v>270</v>
      </c>
      <c r="C293" s="132"/>
      <c r="D293" s="132"/>
      <c r="E293" s="132"/>
      <c r="F293" s="132"/>
      <c r="G293" s="132"/>
      <c r="H293" s="132"/>
      <c r="I293" s="132"/>
      <c r="J293" s="132"/>
      <c r="K293" s="132"/>
      <c r="L293" s="320">
        <v>0.82</v>
      </c>
      <c r="M293" s="320">
        <v>0.12</v>
      </c>
      <c r="N293" s="320">
        <v>0.8</v>
      </c>
      <c r="O293" s="320">
        <v>0.87</v>
      </c>
      <c r="P293" s="320">
        <v>2.41</v>
      </c>
      <c r="Q293" s="320">
        <v>2.59</v>
      </c>
      <c r="R293" s="320">
        <v>1.44</v>
      </c>
      <c r="S293" s="320">
        <v>1.72</v>
      </c>
      <c r="T293" s="320">
        <v>4.57</v>
      </c>
      <c r="U293" s="320">
        <v>5.48</v>
      </c>
      <c r="V293" s="320">
        <v>3.26</v>
      </c>
      <c r="W293" s="320">
        <v>4.25</v>
      </c>
      <c r="X293" s="320">
        <v>6.33</v>
      </c>
      <c r="Y293" s="320">
        <f>(AE293)</f>
        <v>4.6759635122000018</v>
      </c>
      <c r="Z293" s="320">
        <f>(AI293)</f>
        <v>8.2476044831999982</v>
      </c>
      <c r="AA293" s="320"/>
      <c r="AB293" s="320">
        <v>1.0630156561999995</v>
      </c>
      <c r="AC293" s="320">
        <v>1.8871812702000004</v>
      </c>
      <c r="AD293" s="320">
        <v>2.8150976174000011</v>
      </c>
      <c r="AE293" s="320">
        <v>4.6759635122000018</v>
      </c>
      <c r="AF293" s="320">
        <v>0.9028813547000003</v>
      </c>
      <c r="AG293" s="320">
        <v>4.0777602578999925</v>
      </c>
      <c r="AH293" s="320">
        <v>5.2368240641999986</v>
      </c>
      <c r="AI293" s="320">
        <v>8.2476044831999982</v>
      </c>
      <c r="AK293" s="320">
        <f t="shared" si="202"/>
        <v>1.0630156561999995</v>
      </c>
      <c r="AL293" s="320">
        <f t="shared" si="203"/>
        <v>0.82416561400000088</v>
      </c>
      <c r="AM293" s="320">
        <f t="shared" si="203"/>
        <v>0.92791634720000071</v>
      </c>
      <c r="AN293" s="320">
        <f t="shared" si="203"/>
        <v>1.8608658948000008</v>
      </c>
      <c r="AO293" s="320">
        <f t="shared" si="204"/>
        <v>0.9028813547000003</v>
      </c>
      <c r="AP293" s="320">
        <f t="shared" si="203"/>
        <v>3.1748789031999922</v>
      </c>
      <c r="AQ293" s="320">
        <f t="shared" si="203"/>
        <v>1.159063806300006</v>
      </c>
      <c r="AR293" s="320">
        <f t="shared" si="205"/>
        <v>3.0107804189999996</v>
      </c>
    </row>
    <row r="294" spans="2:44" ht="15" customHeight="1" x14ac:dyDescent="0.35">
      <c r="B294" s="131" t="s">
        <v>271</v>
      </c>
      <c r="C294" s="131"/>
      <c r="D294" s="131"/>
      <c r="E294" s="131"/>
      <c r="F294" s="131"/>
      <c r="G294" s="131"/>
      <c r="H294" s="131"/>
      <c r="I294" s="131"/>
      <c r="J294" s="131"/>
      <c r="K294" s="131"/>
      <c r="L294" s="320">
        <v>0</v>
      </c>
      <c r="M294" s="320">
        <v>0</v>
      </c>
      <c r="N294" s="320">
        <v>0</v>
      </c>
      <c r="O294" s="320">
        <v>0</v>
      </c>
      <c r="P294" s="320">
        <v>0</v>
      </c>
      <c r="Q294" s="320">
        <v>0</v>
      </c>
      <c r="R294" s="320">
        <v>0</v>
      </c>
      <c r="S294" s="320">
        <v>0</v>
      </c>
      <c r="T294" s="320">
        <v>0</v>
      </c>
      <c r="U294" s="320">
        <v>0</v>
      </c>
      <c r="V294" s="320">
        <v>0</v>
      </c>
      <c r="W294" s="320">
        <v>0</v>
      </c>
      <c r="X294" s="320">
        <v>0</v>
      </c>
      <c r="Y294" s="320">
        <f>AE294</f>
        <v>3.6369986552745106E-7</v>
      </c>
      <c r="Z294" s="320">
        <f>AI294</f>
        <v>0</v>
      </c>
      <c r="AB294" s="320">
        <v>0</v>
      </c>
      <c r="AC294" s="320">
        <v>2.1090000669937582E-7</v>
      </c>
      <c r="AD294" s="320">
        <v>1.6479998920112848E-7</v>
      </c>
      <c r="AE294" s="320">
        <v>3.6369986552745106E-7</v>
      </c>
      <c r="AF294" s="320">
        <v>7.000092364251031E-10</v>
      </c>
      <c r="AG294" s="320">
        <v>4.2000023747021942E-9</v>
      </c>
      <c r="AH294" s="320">
        <v>9.5000040947184058E-9</v>
      </c>
      <c r="AI294" s="320">
        <v>0</v>
      </c>
      <c r="AK294" s="320">
        <f t="shared" si="202"/>
        <v>0</v>
      </c>
      <c r="AL294" s="320">
        <f t="shared" si="203"/>
        <v>2.1090000669937582E-7</v>
      </c>
      <c r="AM294" s="320">
        <f t="shared" si="203"/>
        <v>-4.6100017498247336E-8</v>
      </c>
      <c r="AN294" s="320">
        <f t="shared" si="203"/>
        <v>1.9889987632632258E-7</v>
      </c>
      <c r="AO294" s="320">
        <f t="shared" si="204"/>
        <v>7.000092364251031E-10</v>
      </c>
      <c r="AP294" s="320">
        <f t="shared" si="203"/>
        <v>3.4999931382770911E-9</v>
      </c>
      <c r="AQ294" s="320">
        <f t="shared" si="203"/>
        <v>5.3000017200162116E-9</v>
      </c>
      <c r="AR294" s="320">
        <f t="shared" si="205"/>
        <v>-9.5000040947184058E-9</v>
      </c>
    </row>
    <row r="295" spans="2:44" ht="15" customHeight="1" x14ac:dyDescent="0.35">
      <c r="B295" s="40" t="s">
        <v>191</v>
      </c>
      <c r="C295" s="40"/>
      <c r="D295" s="40"/>
      <c r="E295" s="40"/>
      <c r="F295" s="40"/>
      <c r="G295" s="40"/>
      <c r="H295" s="40"/>
      <c r="I295" s="40"/>
      <c r="J295" s="40"/>
      <c r="K295" s="40"/>
      <c r="L295" s="310">
        <v>-0.44</v>
      </c>
      <c r="M295" s="310">
        <v>13.1</v>
      </c>
      <c r="N295" s="310">
        <v>16.559999999999999</v>
      </c>
      <c r="O295" s="310">
        <v>14.45</v>
      </c>
      <c r="P295" s="310">
        <v>15.29</v>
      </c>
      <c r="Q295" s="310">
        <v>12.3</v>
      </c>
      <c r="R295" s="310">
        <v>25.07</v>
      </c>
      <c r="S295" s="310">
        <v>56.3</v>
      </c>
      <c r="T295" s="310">
        <v>32.54</v>
      </c>
      <c r="U295" s="310">
        <v>138.93</v>
      </c>
      <c r="V295" s="310">
        <v>25.99</v>
      </c>
      <c r="W295" s="310">
        <v>48.72</v>
      </c>
      <c r="X295" s="310">
        <v>177.42</v>
      </c>
      <c r="Y295" s="310">
        <f>AE295</f>
        <v>155.57541180649969</v>
      </c>
      <c r="Z295" s="310">
        <f>AI295</f>
        <v>50.106410112599967</v>
      </c>
      <c r="AB295" s="310">
        <v>17.503074252700017</v>
      </c>
      <c r="AC295" s="310">
        <v>33.381686554200058</v>
      </c>
      <c r="AD295" s="310">
        <v>62.226772822400122</v>
      </c>
      <c r="AE295" s="310">
        <v>155.57541180649969</v>
      </c>
      <c r="AF295" s="310">
        <v>8.1108967535000183</v>
      </c>
      <c r="AG295" s="310">
        <v>14.731751172700005</v>
      </c>
      <c r="AH295" s="310">
        <v>29.201875327800014</v>
      </c>
      <c r="AI295" s="310">
        <v>50.106410112599967</v>
      </c>
      <c r="AK295" s="310">
        <f t="shared" si="202"/>
        <v>17.503074252700017</v>
      </c>
      <c r="AL295" s="310">
        <f t="shared" si="203"/>
        <v>15.878612301500041</v>
      </c>
      <c r="AM295" s="310">
        <f t="shared" si="203"/>
        <v>28.845086268200063</v>
      </c>
      <c r="AN295" s="310">
        <f t="shared" si="203"/>
        <v>93.348638984099566</v>
      </c>
      <c r="AO295" s="310">
        <f t="shared" si="204"/>
        <v>8.1108967535000183</v>
      </c>
      <c r="AP295" s="310">
        <f t="shared" si="203"/>
        <v>6.6208544191999863</v>
      </c>
      <c r="AQ295" s="310">
        <f t="shared" si="203"/>
        <v>14.470124155100009</v>
      </c>
      <c r="AR295" s="310">
        <f t="shared" si="205"/>
        <v>20.904534784799953</v>
      </c>
    </row>
    <row r="296" spans="2:44" ht="15" customHeight="1" x14ac:dyDescent="0.35">
      <c r="B296" s="133" t="s">
        <v>272</v>
      </c>
      <c r="C296" s="133"/>
      <c r="D296" s="133"/>
      <c r="E296" s="133"/>
      <c r="F296" s="133"/>
      <c r="G296" s="133"/>
      <c r="H296" s="133"/>
      <c r="I296" s="133"/>
      <c r="J296" s="133"/>
      <c r="K296" s="133"/>
      <c r="L296" s="334" t="s">
        <v>14</v>
      </c>
      <c r="M296" s="334">
        <v>0.67</v>
      </c>
      <c r="N296" s="334">
        <v>0.67</v>
      </c>
      <c r="O296" s="334">
        <v>0.59</v>
      </c>
      <c r="P296" s="334">
        <v>0.61</v>
      </c>
      <c r="Q296" s="334">
        <v>0.57999999999999996</v>
      </c>
      <c r="R296" s="334">
        <v>0.73</v>
      </c>
      <c r="S296" s="334">
        <v>0.9</v>
      </c>
      <c r="T296" s="334">
        <v>0.65</v>
      </c>
      <c r="U296" s="334">
        <v>1.87</v>
      </c>
      <c r="V296" s="334">
        <v>0.71</v>
      </c>
      <c r="W296" s="334">
        <v>0.72</v>
      </c>
      <c r="X296" s="334">
        <v>2</v>
      </c>
      <c r="Y296" s="334">
        <f>AE296</f>
        <v>1.2139487965999594</v>
      </c>
      <c r="Z296" s="334">
        <f>AI296</f>
        <v>0.52776531451283082</v>
      </c>
      <c r="AB296" s="334">
        <v>0.61883577581466109</v>
      </c>
      <c r="AC296" s="334">
        <v>0.63301536406303638</v>
      </c>
      <c r="AD296" s="334">
        <v>0.67856675935693367</v>
      </c>
      <c r="AE296" s="334">
        <v>1.2139487965999594</v>
      </c>
      <c r="AF296" s="334">
        <v>0.46123062210248511</v>
      </c>
      <c r="AG296" s="334">
        <v>0.38154550164106416</v>
      </c>
      <c r="AH296" s="334">
        <v>0.46202962511378037</v>
      </c>
      <c r="AI296" s="334">
        <v>0.52776531451283082</v>
      </c>
      <c r="AK296" s="334"/>
      <c r="AL296" s="334"/>
      <c r="AM296" s="334"/>
      <c r="AN296" s="334"/>
      <c r="AO296" s="334"/>
      <c r="AP296" s="334"/>
      <c r="AQ296" s="334"/>
      <c r="AR296" s="334"/>
    </row>
    <row r="297" spans="2:44" ht="15" customHeight="1" x14ac:dyDescent="0.35">
      <c r="B297" s="130" t="s">
        <v>273</v>
      </c>
      <c r="C297" s="130"/>
      <c r="D297" s="130"/>
      <c r="E297" s="130"/>
      <c r="F297" s="130"/>
      <c r="G297" s="130"/>
      <c r="H297" s="130"/>
      <c r="I297" s="130"/>
      <c r="J297" s="130"/>
      <c r="K297" s="130"/>
      <c r="L297" s="320">
        <v>0</v>
      </c>
      <c r="M297" s="320">
        <v>0</v>
      </c>
      <c r="N297" s="320">
        <v>0</v>
      </c>
      <c r="O297" s="320">
        <v>0.03</v>
      </c>
      <c r="P297" s="320">
        <v>0</v>
      </c>
      <c r="Q297" s="320">
        <v>0</v>
      </c>
      <c r="R297" s="320">
        <v>0</v>
      </c>
      <c r="S297" s="320">
        <v>0.01</v>
      </c>
      <c r="T297" s="320">
        <v>0</v>
      </c>
      <c r="U297" s="320">
        <v>0.01</v>
      </c>
      <c r="V297" s="320">
        <v>0.01</v>
      </c>
      <c r="W297" s="320">
        <v>-0.02</v>
      </c>
      <c r="X297" s="320">
        <v>0</v>
      </c>
      <c r="Y297" s="320">
        <f>(AE297)</f>
        <v>3.9458053634000003</v>
      </c>
      <c r="Z297" s="320">
        <f>(AI297)</f>
        <v>-2.0175293101999991</v>
      </c>
      <c r="AA297" s="320"/>
      <c r="AB297" s="320">
        <v>0</v>
      </c>
      <c r="AC297" s="320">
        <v>0</v>
      </c>
      <c r="AD297" s="320">
        <v>0</v>
      </c>
      <c r="AE297" s="320">
        <v>3.9458053634000003</v>
      </c>
      <c r="AF297" s="320">
        <v>0</v>
      </c>
      <c r="AG297" s="320">
        <v>-2.28444906</v>
      </c>
      <c r="AH297" s="320">
        <v>-2.1125006102000001</v>
      </c>
      <c r="AI297" s="320">
        <v>-2.0175293101999991</v>
      </c>
      <c r="AK297" s="320">
        <f>AB297</f>
        <v>0</v>
      </c>
      <c r="AL297" s="320">
        <f t="shared" ref="AL297:AQ300" si="206">AC297-AB297</f>
        <v>0</v>
      </c>
      <c r="AM297" s="320">
        <f t="shared" si="206"/>
        <v>0</v>
      </c>
      <c r="AN297" s="320">
        <f t="shared" si="206"/>
        <v>3.9458053634000003</v>
      </c>
      <c r="AO297" s="320">
        <f t="shared" ref="AO297:AO300" si="207">AF297</f>
        <v>0</v>
      </c>
      <c r="AP297" s="320">
        <f t="shared" si="206"/>
        <v>-2.28444906</v>
      </c>
      <c r="AQ297" s="320">
        <f t="shared" si="206"/>
        <v>0.1719484497999999</v>
      </c>
      <c r="AR297" s="320">
        <f>AI297-AH297</f>
        <v>9.497130000000098E-2</v>
      </c>
    </row>
    <row r="298" spans="2:44" ht="15" customHeight="1" x14ac:dyDescent="0.35">
      <c r="B298" s="130" t="s">
        <v>274</v>
      </c>
      <c r="C298" s="130"/>
      <c r="D298" s="130"/>
      <c r="E298" s="130"/>
      <c r="F298" s="130"/>
      <c r="G298" s="130"/>
      <c r="H298" s="130"/>
      <c r="I298" s="130"/>
      <c r="J298" s="130"/>
      <c r="K298" s="130"/>
      <c r="L298" s="320">
        <v>1.34</v>
      </c>
      <c r="M298" s="320">
        <v>4.5599999999999996</v>
      </c>
      <c r="N298" s="320">
        <v>6.32</v>
      </c>
      <c r="O298" s="320">
        <v>6.42</v>
      </c>
      <c r="P298" s="320">
        <v>5.94</v>
      </c>
      <c r="Q298" s="320">
        <v>5.0999999999999996</v>
      </c>
      <c r="R298" s="320">
        <v>8.0399999999999991</v>
      </c>
      <c r="S298" s="320">
        <v>10.31</v>
      </c>
      <c r="T298" s="320">
        <v>13.54</v>
      </c>
      <c r="U298" s="320">
        <v>15.79</v>
      </c>
      <c r="V298" s="320">
        <v>8.83</v>
      </c>
      <c r="W298" s="320">
        <v>11.04</v>
      </c>
      <c r="X298" s="320">
        <v>18.78</v>
      </c>
      <c r="Y298" s="320">
        <f>(AE298)</f>
        <v>29.991014798799984</v>
      </c>
      <c r="Z298" s="320">
        <f>(AI298)</f>
        <v>30.444062075800009</v>
      </c>
      <c r="AA298" s="320"/>
      <c r="AB298" s="320">
        <v>7.8585759001000035</v>
      </c>
      <c r="AC298" s="320">
        <v>15.986429490300008</v>
      </c>
      <c r="AD298" s="320">
        <v>23.621157894499994</v>
      </c>
      <c r="AE298" s="320">
        <v>29.991014798799984</v>
      </c>
      <c r="AF298" s="320">
        <v>6.4251386603000018</v>
      </c>
      <c r="AG298" s="320">
        <v>14.007875768699998</v>
      </c>
      <c r="AH298" s="320">
        <v>22.152413696399989</v>
      </c>
      <c r="AI298" s="320">
        <v>30.444062075800009</v>
      </c>
      <c r="AK298" s="320">
        <f>AB298</f>
        <v>7.8585759001000035</v>
      </c>
      <c r="AL298" s="320">
        <f t="shared" si="206"/>
        <v>8.1278535902000044</v>
      </c>
      <c r="AM298" s="320">
        <f t="shared" si="206"/>
        <v>7.6347284041999863</v>
      </c>
      <c r="AN298" s="320">
        <f t="shared" si="206"/>
        <v>6.36985690429999</v>
      </c>
      <c r="AO298" s="320">
        <f t="shared" si="207"/>
        <v>6.4251386603000018</v>
      </c>
      <c r="AP298" s="320">
        <f t="shared" si="206"/>
        <v>7.5827371083999964</v>
      </c>
      <c r="AQ298" s="320">
        <f t="shared" si="206"/>
        <v>8.1445379276999912</v>
      </c>
      <c r="AR298" s="320">
        <f>AI298-AH298</f>
        <v>8.2916483794000193</v>
      </c>
    </row>
    <row r="299" spans="2:44" ht="15" customHeight="1" x14ac:dyDescent="0.35">
      <c r="B299" s="130" t="s">
        <v>275</v>
      </c>
      <c r="C299" s="130"/>
      <c r="D299" s="130"/>
      <c r="E299" s="130"/>
      <c r="F299" s="130"/>
      <c r="G299" s="130"/>
      <c r="H299" s="130"/>
      <c r="I299" s="130"/>
      <c r="J299" s="130"/>
      <c r="K299" s="130"/>
      <c r="L299" s="320">
        <v>0</v>
      </c>
      <c r="M299" s="320">
        <v>0</v>
      </c>
      <c r="N299" s="320">
        <v>0</v>
      </c>
      <c r="O299" s="320">
        <v>0</v>
      </c>
      <c r="P299" s="320">
        <v>0.03</v>
      </c>
      <c r="Q299" s="320">
        <v>0.03</v>
      </c>
      <c r="R299" s="320">
        <v>0.05</v>
      </c>
      <c r="S299" s="320">
        <v>0.06</v>
      </c>
      <c r="T299" s="320">
        <v>0.06</v>
      </c>
      <c r="U299" s="320">
        <v>0.09</v>
      </c>
      <c r="V299" s="320">
        <v>0</v>
      </c>
      <c r="W299" s="320">
        <v>0</v>
      </c>
      <c r="X299" s="320">
        <v>0</v>
      </c>
      <c r="Y299" s="320">
        <f>(AE299)</f>
        <v>0</v>
      </c>
      <c r="Z299" s="320">
        <f>(AI299)</f>
        <v>0</v>
      </c>
      <c r="AA299" s="320"/>
      <c r="AB299" s="320">
        <v>0</v>
      </c>
      <c r="AC299" s="320">
        <v>0</v>
      </c>
      <c r="AD299" s="320">
        <v>0</v>
      </c>
      <c r="AE299" s="320">
        <v>0</v>
      </c>
      <c r="AF299" s="320">
        <v>0</v>
      </c>
      <c r="AG299" s="320">
        <v>0</v>
      </c>
      <c r="AH299" s="320">
        <v>0</v>
      </c>
      <c r="AI299" s="320">
        <v>0</v>
      </c>
      <c r="AK299" s="320">
        <f>AB299</f>
        <v>0</v>
      </c>
      <c r="AL299" s="320">
        <f t="shared" si="206"/>
        <v>0</v>
      </c>
      <c r="AM299" s="320">
        <f t="shared" si="206"/>
        <v>0</v>
      </c>
      <c r="AN299" s="320">
        <f t="shared" si="206"/>
        <v>0</v>
      </c>
      <c r="AO299" s="320">
        <f t="shared" si="207"/>
        <v>0</v>
      </c>
      <c r="AP299" s="320">
        <f t="shared" si="206"/>
        <v>0</v>
      </c>
      <c r="AQ299" s="320">
        <f t="shared" si="206"/>
        <v>0</v>
      </c>
      <c r="AR299" s="320">
        <f>AI299-AH299</f>
        <v>0</v>
      </c>
    </row>
    <row r="300" spans="2:44" ht="15" customHeight="1" x14ac:dyDescent="0.35">
      <c r="B300" s="6" t="s">
        <v>193</v>
      </c>
      <c r="C300" s="6"/>
      <c r="D300" s="6"/>
      <c r="E300" s="6"/>
      <c r="F300" s="6"/>
      <c r="G300" s="6"/>
      <c r="H300" s="6"/>
      <c r="I300" s="6"/>
      <c r="J300" s="6"/>
      <c r="K300" s="6"/>
      <c r="L300" s="310">
        <v>-1.78</v>
      </c>
      <c r="M300" s="310">
        <v>8.5399999999999991</v>
      </c>
      <c r="N300" s="310">
        <v>10.23</v>
      </c>
      <c r="O300" s="310">
        <v>8.01</v>
      </c>
      <c r="P300" s="310">
        <v>9.3800000000000008</v>
      </c>
      <c r="Q300" s="310">
        <v>7.23</v>
      </c>
      <c r="R300" s="310">
        <v>17.079999999999998</v>
      </c>
      <c r="S300" s="310">
        <v>46.05</v>
      </c>
      <c r="T300" s="310">
        <v>19.059999999999999</v>
      </c>
      <c r="U300" s="310">
        <v>123.22</v>
      </c>
      <c r="V300" s="310">
        <v>17.149999999999999</v>
      </c>
      <c r="W300" s="310">
        <v>37.700000000000003</v>
      </c>
      <c r="X300" s="310">
        <v>158.63999999999999</v>
      </c>
      <c r="Y300" s="310">
        <f>AE300</f>
        <v>121.63859164429957</v>
      </c>
      <c r="Z300" s="310">
        <f>AI300</f>
        <v>21.679877346999906</v>
      </c>
      <c r="AB300" s="310">
        <v>9.6444983526000136</v>
      </c>
      <c r="AC300" s="310">
        <v>17.395257063899894</v>
      </c>
      <c r="AD300" s="310">
        <v>38.605614927900113</v>
      </c>
      <c r="AE300" s="310">
        <v>121.63859164429957</v>
      </c>
      <c r="AF300" s="310">
        <v>1.6857580932000154</v>
      </c>
      <c r="AG300" s="310">
        <v>3.0083244640000126</v>
      </c>
      <c r="AH300" s="310">
        <v>9.1619622416000031</v>
      </c>
      <c r="AI300" s="310">
        <v>21.679877346999906</v>
      </c>
      <c r="AK300" s="310">
        <f>AB300</f>
        <v>9.6444983526000136</v>
      </c>
      <c r="AL300" s="310">
        <f t="shared" si="206"/>
        <v>7.7507587112998806</v>
      </c>
      <c r="AM300" s="310">
        <f t="shared" si="206"/>
        <v>21.210357864000219</v>
      </c>
      <c r="AN300" s="310">
        <f t="shared" si="206"/>
        <v>83.032976716399446</v>
      </c>
      <c r="AO300" s="310">
        <f t="shared" si="207"/>
        <v>1.6857580932000154</v>
      </c>
      <c r="AP300" s="310">
        <f t="shared" si="206"/>
        <v>1.3225663707999973</v>
      </c>
      <c r="AQ300" s="310">
        <f t="shared" si="206"/>
        <v>6.1536377775999904</v>
      </c>
      <c r="AR300" s="310">
        <f>AI300-AH300</f>
        <v>12.517915105399902</v>
      </c>
    </row>
    <row r="303" spans="2:44" ht="15" customHeight="1" x14ac:dyDescent="0.35">
      <c r="B303" s="167" t="s">
        <v>156</v>
      </c>
      <c r="C303" s="167"/>
      <c r="D303" s="167"/>
      <c r="E303" s="167"/>
      <c r="F303" s="167"/>
      <c r="G303" s="167"/>
      <c r="H303" s="167"/>
      <c r="I303" s="167"/>
      <c r="J303" s="167"/>
      <c r="K303" s="167"/>
      <c r="L303" s="236">
        <v>2010</v>
      </c>
      <c r="M303" s="236">
        <v>2011</v>
      </c>
      <c r="N303" s="236">
        <v>2012</v>
      </c>
      <c r="O303" s="236">
        <v>2013</v>
      </c>
      <c r="P303" s="236">
        <v>2014</v>
      </c>
      <c r="Q303" s="236">
        <v>2015</v>
      </c>
      <c r="R303" s="236">
        <v>2016</v>
      </c>
      <c r="S303" s="236">
        <v>2017</v>
      </c>
      <c r="T303" s="236">
        <v>2018</v>
      </c>
      <c r="U303" s="236">
        <v>2019</v>
      </c>
      <c r="V303" s="236">
        <v>2020</v>
      </c>
      <c r="W303" s="236">
        <v>2021</v>
      </c>
      <c r="X303" s="239">
        <v>2022</v>
      </c>
      <c r="Y303" s="237">
        <v>2023</v>
      </c>
      <c r="Z303" s="238">
        <v>2024</v>
      </c>
      <c r="AB303" s="239" t="s">
        <v>3</v>
      </c>
      <c r="AC303" s="239" t="s">
        <v>4</v>
      </c>
      <c r="AD303" s="239" t="s">
        <v>5</v>
      </c>
      <c r="AE303" s="239">
        <v>2023</v>
      </c>
      <c r="AF303" s="240" t="s">
        <v>6</v>
      </c>
      <c r="AG303" s="240" t="s">
        <v>7</v>
      </c>
      <c r="AH303" s="240" t="s">
        <v>8</v>
      </c>
      <c r="AI303" s="240">
        <v>2024</v>
      </c>
      <c r="AK303" s="239" t="s">
        <v>3</v>
      </c>
      <c r="AL303" s="239" t="s">
        <v>20</v>
      </c>
      <c r="AM303" s="239" t="s">
        <v>21</v>
      </c>
      <c r="AN303" s="239" t="s">
        <v>22</v>
      </c>
      <c r="AO303" s="240" t="s">
        <v>6</v>
      </c>
      <c r="AP303" s="240" t="s">
        <v>23</v>
      </c>
      <c r="AQ303" s="240" t="s">
        <v>24</v>
      </c>
      <c r="AR303" s="240" t="s">
        <v>25</v>
      </c>
    </row>
    <row r="304" spans="2:44" ht="15" customHeight="1" x14ac:dyDescent="0.35">
      <c r="B304" s="6" t="s">
        <v>276</v>
      </c>
      <c r="C304" s="6"/>
      <c r="D304" s="6"/>
      <c r="E304" s="6"/>
      <c r="F304" s="6"/>
      <c r="G304" s="6"/>
      <c r="H304" s="6"/>
      <c r="I304" s="6"/>
      <c r="J304" s="6"/>
      <c r="K304" s="6"/>
      <c r="L304" s="310">
        <v>13.8</v>
      </c>
      <c r="M304" s="310">
        <v>83.8</v>
      </c>
      <c r="N304" s="310">
        <v>83.8</v>
      </c>
      <c r="O304" s="310">
        <v>83.8</v>
      </c>
      <c r="P304" s="310">
        <v>83.8</v>
      </c>
      <c r="Q304" s="310">
        <v>83.8</v>
      </c>
      <c r="R304" s="310">
        <v>203.8</v>
      </c>
      <c r="S304" s="310">
        <v>330.7</v>
      </c>
      <c r="T304" s="310">
        <v>467.2</v>
      </c>
      <c r="U304" s="310">
        <v>467.2</v>
      </c>
      <c r="V304" s="310">
        <v>435.7</v>
      </c>
      <c r="W304" s="310">
        <v>794.71</v>
      </c>
      <c r="X304" s="310">
        <v>1113.9100000000001</v>
      </c>
      <c r="Y304" s="310" vm="384">
        <f>AE304</f>
        <v>1247.5100000000007</v>
      </c>
      <c r="Z304" s="310" vm="783">
        <f>AI304</f>
        <v>1701.9102000000007</v>
      </c>
      <c r="AB304" s="310" vm="89">
        <v>1113.9100000000001</v>
      </c>
      <c r="AC304" s="310" vm="473">
        <v>1113.9100000000001</v>
      </c>
      <c r="AD304" s="310" vm="245">
        <v>1113.9100000000001</v>
      </c>
      <c r="AE304" s="310" vm="384">
        <v>1247.5100000000007</v>
      </c>
      <c r="AF304" s="310" vm="531">
        <v>1246.81</v>
      </c>
      <c r="AG304" s="349" vm="529">
        <v>1289.2267000000002</v>
      </c>
      <c r="AH304" s="310" vm="715">
        <v>1416.4768000000006</v>
      </c>
      <c r="AI304" s="310" vm="783">
        <v>1701.9102000000007</v>
      </c>
      <c r="AK304" s="310"/>
      <c r="AL304" s="310"/>
      <c r="AM304" s="310"/>
      <c r="AN304" s="310"/>
      <c r="AO304" s="310"/>
      <c r="AP304" s="310"/>
      <c r="AQ304" s="310"/>
      <c r="AR304" s="310"/>
    </row>
    <row r="305" spans="2:44" ht="15" customHeight="1" x14ac:dyDescent="0.35">
      <c r="B305" s="20"/>
      <c r="C305" s="20"/>
      <c r="D305" s="20"/>
      <c r="E305" s="20"/>
      <c r="F305" s="20"/>
      <c r="G305" s="20"/>
      <c r="H305" s="20"/>
      <c r="I305" s="20"/>
      <c r="J305" s="20"/>
      <c r="K305" s="20"/>
      <c r="Q305" s="324"/>
      <c r="R305" s="324"/>
      <c r="S305" s="324"/>
      <c r="T305" s="324"/>
      <c r="U305" s="324"/>
    </row>
    <row r="306" spans="2:44" ht="15" customHeight="1" x14ac:dyDescent="0.35">
      <c r="B306" s="39" t="s">
        <v>128</v>
      </c>
      <c r="C306" s="39"/>
      <c r="D306" s="39"/>
      <c r="E306" s="39"/>
      <c r="F306" s="39"/>
      <c r="G306" s="39"/>
      <c r="H306" s="39"/>
      <c r="I306" s="39"/>
      <c r="J306" s="39"/>
      <c r="K306" s="39"/>
      <c r="L306" s="330">
        <v>0.26</v>
      </c>
      <c r="M306" s="330">
        <v>0.35</v>
      </c>
      <c r="N306" s="330">
        <v>0.31</v>
      </c>
      <c r="O306" s="330">
        <v>0.31</v>
      </c>
      <c r="P306" s="330">
        <v>0.32</v>
      </c>
      <c r="Q306" s="330">
        <v>0.3</v>
      </c>
      <c r="R306" s="330">
        <v>0.35</v>
      </c>
      <c r="S306" s="330">
        <v>0.43</v>
      </c>
      <c r="T306" s="330">
        <v>0.4</v>
      </c>
      <c r="U306" s="330">
        <v>0.43</v>
      </c>
      <c r="V306" s="330">
        <v>0.38</v>
      </c>
      <c r="W306" s="330">
        <v>0.41</v>
      </c>
      <c r="X306" s="330">
        <v>0.39</v>
      </c>
      <c r="Y306" s="330" vm="328">
        <f>AE306</f>
        <v>0.40756977604240718</v>
      </c>
      <c r="Z306" s="330" vm="771">
        <f>AI306</f>
        <v>0.34185295611073863</v>
      </c>
      <c r="AB306" s="330" vm="81">
        <v>0.26843282250953593</v>
      </c>
      <c r="AC306" s="330">
        <v>0.32267147971699905</v>
      </c>
      <c r="AD306" s="330" vm="246">
        <v>0.38502090682924689</v>
      </c>
      <c r="AE306" s="330" vm="328">
        <v>0.40756977604240718</v>
      </c>
      <c r="AF306" s="330" vm="538">
        <v>0.28571248695807872</v>
      </c>
      <c r="AG306" s="330" vm="536">
        <v>0.29405189242135349</v>
      </c>
      <c r="AH306" s="330" vm="716">
        <v>0.32217012981927223</v>
      </c>
      <c r="AI306" s="330" vm="771">
        <v>0.34185295611073863</v>
      </c>
      <c r="AK306" s="330"/>
      <c r="AL306" s="330"/>
      <c r="AM306" s="330"/>
      <c r="AN306" s="330"/>
      <c r="AO306" s="330"/>
      <c r="AP306" s="330"/>
      <c r="AQ306" s="330"/>
      <c r="AR306" s="330"/>
    </row>
    <row r="307" spans="2:44" ht="15" customHeight="1" x14ac:dyDescent="0.35">
      <c r="B307" s="130"/>
      <c r="C307" s="130"/>
      <c r="D307" s="130"/>
      <c r="E307" s="130"/>
      <c r="F307" s="130"/>
      <c r="G307" s="130"/>
      <c r="H307" s="130"/>
      <c r="I307" s="130"/>
      <c r="J307" s="130"/>
      <c r="K307" s="130"/>
      <c r="Q307" s="324"/>
      <c r="R307" s="324"/>
      <c r="S307" s="324"/>
      <c r="T307" s="324"/>
      <c r="U307" s="324"/>
    </row>
    <row r="308" spans="2:44" ht="15" customHeight="1" x14ac:dyDescent="0.35">
      <c r="B308" s="39" t="s">
        <v>257</v>
      </c>
      <c r="C308" s="39"/>
      <c r="D308" s="39"/>
      <c r="E308" s="39"/>
      <c r="F308" s="39"/>
      <c r="G308" s="39"/>
      <c r="H308" s="39"/>
      <c r="I308" s="39"/>
      <c r="J308" s="39"/>
      <c r="K308" s="39"/>
      <c r="L308" s="335">
        <v>30.78</v>
      </c>
      <c r="M308" s="310">
        <v>169.63</v>
      </c>
      <c r="N308" s="310">
        <v>231.26</v>
      </c>
      <c r="O308" s="310">
        <v>229.8</v>
      </c>
      <c r="P308" s="310">
        <v>235.93</v>
      </c>
      <c r="Q308" s="310">
        <v>222.35</v>
      </c>
      <c r="R308" s="310">
        <v>666.17</v>
      </c>
      <c r="S308" s="310">
        <v>861.25</v>
      </c>
      <c r="T308" s="310">
        <v>1234.98</v>
      </c>
      <c r="U308" s="310">
        <v>1757.3</v>
      </c>
      <c r="V308" s="310">
        <v>1092.6099999999999</v>
      </c>
      <c r="W308" s="310">
        <v>1887.6</v>
      </c>
      <c r="X308" s="310">
        <v>2624.86</v>
      </c>
      <c r="Y308" s="310">
        <f>AE308</f>
        <v>4483.3927465910201</v>
      </c>
      <c r="Z308" s="310">
        <f>AI308</f>
        <v>3440.9851900000008</v>
      </c>
      <c r="AB308" s="310">
        <v>1332.2888702600601</v>
      </c>
      <c r="AC308" s="310">
        <v>2209.7394912867699</v>
      </c>
      <c r="AD308" s="310">
        <v>3354.0633061011099</v>
      </c>
      <c r="AE308" s="310">
        <v>4483.3927465910201</v>
      </c>
      <c r="AF308" s="310">
        <v>607.2993899999999</v>
      </c>
      <c r="AG308" s="310">
        <v>1313.3503400000002</v>
      </c>
      <c r="AH308" s="310">
        <v>2355.17751</v>
      </c>
      <c r="AI308" s="310">
        <v>3440.9851900000008</v>
      </c>
      <c r="AK308" s="310">
        <f>AB308</f>
        <v>1332.2888702600601</v>
      </c>
      <c r="AL308" s="310">
        <f>AC308-AB308</f>
        <v>877.45062102670977</v>
      </c>
      <c r="AM308" s="310">
        <f>AD308-AC308</f>
        <v>1144.32381481434</v>
      </c>
      <c r="AN308" s="310">
        <f>AE308-AD308</f>
        <v>1129.3294404899102</v>
      </c>
      <c r="AO308" s="310">
        <f>AF308</f>
        <v>607.2993899999999</v>
      </c>
      <c r="AP308" s="310">
        <f>AG308-AF308</f>
        <v>706.05095000000028</v>
      </c>
      <c r="AQ308" s="310">
        <f>AH308-AG308</f>
        <v>1041.8271699999998</v>
      </c>
      <c r="AR308" s="310">
        <f>AI308-AH308</f>
        <v>1085.8076800000008</v>
      </c>
    </row>
    <row r="309" spans="2:44" ht="15" customHeight="1" x14ac:dyDescent="0.35">
      <c r="B309" s="130"/>
      <c r="C309" s="130"/>
      <c r="D309" s="130"/>
      <c r="E309" s="130"/>
      <c r="F309" s="130"/>
      <c r="G309" s="130"/>
      <c r="H309" s="130"/>
      <c r="I309" s="130"/>
      <c r="J309" s="130"/>
      <c r="K309" s="130"/>
      <c r="M309" s="310"/>
      <c r="N309" s="310"/>
      <c r="O309" s="310"/>
      <c r="P309" s="310"/>
      <c r="Q309" s="310"/>
      <c r="R309" s="310"/>
      <c r="S309" s="310"/>
      <c r="T309" s="310"/>
      <c r="U309" s="310"/>
      <c r="V309" s="310"/>
      <c r="W309" s="310"/>
      <c r="X309" s="310"/>
      <c r="Y309" s="310"/>
      <c r="Z309" s="310"/>
      <c r="AB309" s="310"/>
      <c r="AC309" s="310"/>
      <c r="AD309" s="310"/>
      <c r="AE309" s="310"/>
      <c r="AF309" s="310"/>
      <c r="AG309" s="310"/>
      <c r="AH309" s="310"/>
      <c r="AI309" s="310"/>
      <c r="AK309" s="310"/>
      <c r="AL309" s="310"/>
      <c r="AM309" s="310"/>
      <c r="AN309" s="310"/>
      <c r="AO309" s="310"/>
      <c r="AP309" s="310"/>
      <c r="AQ309" s="310"/>
      <c r="AR309" s="310"/>
    </row>
    <row r="310" spans="2:44" ht="15" customHeight="1" x14ac:dyDescent="0.35">
      <c r="B310" s="39" t="s">
        <v>287</v>
      </c>
      <c r="C310" s="39"/>
      <c r="D310" s="39"/>
      <c r="E310" s="39"/>
      <c r="F310" s="39"/>
      <c r="G310" s="39"/>
      <c r="H310" s="39"/>
      <c r="I310" s="39"/>
      <c r="J310" s="39"/>
      <c r="K310" s="39"/>
      <c r="L310" s="310">
        <v>254.43</v>
      </c>
      <c r="M310" s="310">
        <v>278.41000000000003</v>
      </c>
      <c r="N310" s="310">
        <v>286.39</v>
      </c>
      <c r="O310" s="310">
        <v>309.20999999999998</v>
      </c>
      <c r="P310" s="310">
        <v>346.36</v>
      </c>
      <c r="Q310" s="310">
        <v>370.37</v>
      </c>
      <c r="R310" s="310">
        <v>216.09</v>
      </c>
      <c r="S310" s="310">
        <v>288.79000000000002</v>
      </c>
      <c r="T310" s="310">
        <v>195.39</v>
      </c>
      <c r="U310" s="310">
        <v>205.32</v>
      </c>
      <c r="V310" s="310">
        <v>217.56</v>
      </c>
      <c r="W310" s="310">
        <v>245.52</v>
      </c>
      <c r="X310" s="310">
        <v>219.19</v>
      </c>
      <c r="Y310" s="310">
        <f>AE310</f>
        <v>172.5</v>
      </c>
      <c r="Z310" s="310" vm="785">
        <f>AI310</f>
        <v>189.5575183088097</v>
      </c>
      <c r="AB310" s="310">
        <v>131.99</v>
      </c>
      <c r="AC310" s="310">
        <v>147.78</v>
      </c>
      <c r="AD310" s="310">
        <v>165.71</v>
      </c>
      <c r="AE310" s="310">
        <v>172.5</v>
      </c>
      <c r="AF310" s="310">
        <v>208.44</v>
      </c>
      <c r="AG310" s="310">
        <v>202.19</v>
      </c>
      <c r="AH310" s="310">
        <v>193.38625130802117</v>
      </c>
      <c r="AI310" s="310" vm="785">
        <v>189.5575183088097</v>
      </c>
      <c r="AK310" s="310"/>
      <c r="AL310" s="310"/>
      <c r="AM310" s="310"/>
      <c r="AN310" s="310"/>
      <c r="AO310" s="310"/>
      <c r="AP310" s="310"/>
      <c r="AQ310" s="310"/>
      <c r="AR310" s="310"/>
    </row>
    <row r="311" spans="2:44" ht="15" customHeight="1" x14ac:dyDescent="0.35">
      <c r="B311" s="39" t="s">
        <v>288</v>
      </c>
      <c r="Z311" s="251" vm="773">
        <f>AI311</f>
        <v>51.682541868772653</v>
      </c>
      <c r="AB311" s="231">
        <v>0</v>
      </c>
      <c r="AC311" s="231">
        <v>0</v>
      </c>
      <c r="AD311" s="231">
        <v>0</v>
      </c>
      <c r="AE311" s="231">
        <v>0</v>
      </c>
      <c r="AF311" s="231">
        <v>0</v>
      </c>
      <c r="AG311" s="245">
        <v>74.23</v>
      </c>
      <c r="AH311" s="245" vm="717">
        <v>57.162770597778007</v>
      </c>
      <c r="AI311" s="245" vm="773">
        <v>51.682541868772653</v>
      </c>
    </row>
    <row r="312" spans="2:44" ht="30" customHeight="1" x14ac:dyDescent="0.35">
      <c r="B312" s="179" t="s">
        <v>245</v>
      </c>
      <c r="C312" s="179"/>
      <c r="D312" s="179"/>
      <c r="E312" s="179"/>
      <c r="F312" s="179"/>
      <c r="G312" s="179"/>
      <c r="H312" s="179"/>
      <c r="I312" s="179"/>
      <c r="J312" s="179"/>
      <c r="K312" s="179"/>
      <c r="L312" s="232"/>
      <c r="M312" s="232"/>
      <c r="N312" s="232"/>
      <c r="O312" s="232"/>
      <c r="P312" s="232"/>
      <c r="Q312" s="232"/>
      <c r="R312" s="232"/>
      <c r="S312" s="232"/>
      <c r="T312" s="232"/>
      <c r="U312" s="232"/>
      <c r="V312" s="233"/>
    </row>
    <row r="313" spans="2:44" ht="15" customHeight="1" x14ac:dyDescent="0.35">
      <c r="B313" s="167" t="s">
        <v>230</v>
      </c>
      <c r="C313" s="167"/>
      <c r="D313" s="167"/>
      <c r="E313" s="167"/>
      <c r="F313" s="167"/>
      <c r="G313" s="167"/>
      <c r="H313" s="167"/>
      <c r="I313" s="167"/>
      <c r="J313" s="167"/>
      <c r="K313" s="167"/>
      <c r="L313" s="236">
        <v>2010</v>
      </c>
      <c r="M313" s="236">
        <v>2011</v>
      </c>
      <c r="N313" s="236">
        <v>2012</v>
      </c>
      <c r="O313" s="236">
        <v>2013</v>
      </c>
      <c r="P313" s="236">
        <v>2014</v>
      </c>
      <c r="Q313" s="236">
        <v>2015</v>
      </c>
      <c r="R313" s="236">
        <v>2016</v>
      </c>
      <c r="S313" s="236">
        <v>2017</v>
      </c>
      <c r="T313" s="236">
        <v>2018</v>
      </c>
      <c r="U313" s="236">
        <v>2019</v>
      </c>
      <c r="V313" s="236">
        <v>2020</v>
      </c>
      <c r="W313" s="236">
        <v>2021</v>
      </c>
      <c r="X313" s="239">
        <v>2022</v>
      </c>
      <c r="Y313" s="237">
        <v>2023</v>
      </c>
      <c r="Z313" s="238">
        <v>2024</v>
      </c>
      <c r="AB313" s="239" t="s">
        <v>3</v>
      </c>
      <c r="AC313" s="239" t="s">
        <v>4</v>
      </c>
      <c r="AD313" s="239" t="s">
        <v>5</v>
      </c>
      <c r="AE313" s="239">
        <v>2023</v>
      </c>
      <c r="AF313" s="240" t="s">
        <v>6</v>
      </c>
      <c r="AG313" s="240" t="s">
        <v>7</v>
      </c>
      <c r="AH313" s="240" t="s">
        <v>8</v>
      </c>
      <c r="AI313" s="240">
        <v>2024</v>
      </c>
      <c r="AK313" s="239" t="s">
        <v>3</v>
      </c>
      <c r="AL313" s="239" t="s">
        <v>20</v>
      </c>
      <c r="AM313" s="239" t="s">
        <v>21</v>
      </c>
      <c r="AN313" s="239" t="s">
        <v>22</v>
      </c>
      <c r="AO313" s="240" t="s">
        <v>6</v>
      </c>
      <c r="AP313" s="240" t="s">
        <v>23</v>
      </c>
      <c r="AQ313" s="240" t="s">
        <v>24</v>
      </c>
      <c r="AR313" s="240" t="s">
        <v>25</v>
      </c>
    </row>
    <row r="314" spans="2:44" ht="15" customHeight="1" x14ac:dyDescent="0.35">
      <c r="B314" s="40" t="s">
        <v>26</v>
      </c>
      <c r="C314" s="40"/>
      <c r="D314" s="40"/>
      <c r="E314" s="40"/>
      <c r="F314" s="40"/>
      <c r="G314" s="40"/>
      <c r="H314" s="40"/>
      <c r="I314" s="40"/>
      <c r="J314" s="40"/>
      <c r="K314" s="40"/>
      <c r="L314" s="310">
        <v>0</v>
      </c>
      <c r="M314" s="310">
        <v>0</v>
      </c>
      <c r="N314" s="310">
        <v>0</v>
      </c>
      <c r="O314" s="310">
        <v>0</v>
      </c>
      <c r="P314" s="310">
        <v>0</v>
      </c>
      <c r="Q314" s="310">
        <v>0</v>
      </c>
      <c r="R314" s="310">
        <v>0</v>
      </c>
      <c r="S314" s="310">
        <v>0</v>
      </c>
      <c r="T314" s="310">
        <v>0</v>
      </c>
      <c r="U314" s="310">
        <v>0</v>
      </c>
      <c r="V314" s="310">
        <v>0</v>
      </c>
      <c r="W314" s="310">
        <v>0</v>
      </c>
      <c r="X314" s="310">
        <v>84.52</v>
      </c>
      <c r="Y314" s="310">
        <f>AE314</f>
        <v>114.48907852699983</v>
      </c>
      <c r="Z314" s="310">
        <f>AI314</f>
        <v>136.08044685450002</v>
      </c>
      <c r="AB314" s="310">
        <v>30.177536119799999</v>
      </c>
      <c r="AC314" s="310">
        <v>60.083645956900092</v>
      </c>
      <c r="AD314" s="310">
        <v>89.886599632900058</v>
      </c>
      <c r="AE314" s="310">
        <v>114.48907852699983</v>
      </c>
      <c r="AF314" s="310">
        <v>32.806158963299993</v>
      </c>
      <c r="AG314" s="310">
        <v>66.243215060699967</v>
      </c>
      <c r="AH314" s="310">
        <v>102.29546258439997</v>
      </c>
      <c r="AI314" s="310">
        <v>136.08044685450002</v>
      </c>
      <c r="AK314" s="310">
        <f t="shared" ref="AK314:AK326" si="208">AB314</f>
        <v>30.177536119799999</v>
      </c>
      <c r="AL314" s="310">
        <f t="shared" ref="AL314:AL326" si="209">AC314-AB314</f>
        <v>29.906109837100093</v>
      </c>
      <c r="AM314" s="310">
        <f t="shared" ref="AM314:AM326" si="210">AD314-AC314</f>
        <v>29.802953675999966</v>
      </c>
      <c r="AN314" s="310">
        <f t="shared" ref="AN314:AN326" si="211">AE314-AD314</f>
        <v>24.602478894099775</v>
      </c>
      <c r="AO314" s="310">
        <f t="shared" ref="AO314:AO326" si="212">AF314</f>
        <v>32.806158963299993</v>
      </c>
      <c r="AP314" s="310">
        <f t="shared" ref="AP314:AQ326" si="213">AG314-AF314</f>
        <v>33.437056097399974</v>
      </c>
      <c r="AQ314" s="310">
        <f t="shared" si="213"/>
        <v>36.052247523700004</v>
      </c>
      <c r="AR314" s="310">
        <f t="shared" ref="AR314:AR321" si="214">AI314-AH314</f>
        <v>33.784984270100054</v>
      </c>
    </row>
    <row r="315" spans="2:44" ht="15" customHeight="1" x14ac:dyDescent="0.35">
      <c r="B315" s="131" t="s">
        <v>266</v>
      </c>
      <c r="C315" s="131"/>
      <c r="D315" s="131"/>
      <c r="E315" s="131"/>
      <c r="F315" s="131"/>
      <c r="G315" s="131"/>
      <c r="H315" s="131"/>
      <c r="I315" s="131"/>
      <c r="J315" s="131"/>
      <c r="K315" s="131"/>
      <c r="L315" s="320">
        <v>0</v>
      </c>
      <c r="M315" s="320">
        <v>0</v>
      </c>
      <c r="N315" s="320">
        <v>0</v>
      </c>
      <c r="O315" s="320">
        <v>0</v>
      </c>
      <c r="P315" s="320">
        <v>0</v>
      </c>
      <c r="Q315" s="320">
        <v>0</v>
      </c>
      <c r="R315" s="320">
        <v>0</v>
      </c>
      <c r="S315" s="320">
        <v>0</v>
      </c>
      <c r="T315" s="320">
        <v>0</v>
      </c>
      <c r="U315" s="320">
        <v>0</v>
      </c>
      <c r="V315" s="320">
        <v>0</v>
      </c>
      <c r="W315" s="320">
        <v>0</v>
      </c>
      <c r="X315" s="320">
        <v>2.65</v>
      </c>
      <c r="Y315" s="320">
        <f>AE315</f>
        <v>1.2755271621999977</v>
      </c>
      <c r="Z315" s="320">
        <f>AI315</f>
        <v>2.5582839115999998</v>
      </c>
      <c r="AB315" s="320">
        <v>0.81479518279999985</v>
      </c>
      <c r="AC315" s="320">
        <v>0.58866109490000018</v>
      </c>
      <c r="AD315" s="320">
        <v>1.5719598412999998</v>
      </c>
      <c r="AE315" s="320">
        <v>1.2755271621999977</v>
      </c>
      <c r="AF315" s="320">
        <v>0.30053288109999993</v>
      </c>
      <c r="AG315" s="320">
        <v>0.68473615809999966</v>
      </c>
      <c r="AH315" s="320">
        <v>0.78628862450000025</v>
      </c>
      <c r="AI315" s="320">
        <v>2.5582839115999998</v>
      </c>
      <c r="AK315" s="320">
        <f t="shared" si="208"/>
        <v>0.81479518279999985</v>
      </c>
      <c r="AL315" s="320">
        <f t="shared" si="209"/>
        <v>-0.22613408789999967</v>
      </c>
      <c r="AM315" s="320">
        <f t="shared" si="210"/>
        <v>0.98329874639999959</v>
      </c>
      <c r="AN315" s="320">
        <f t="shared" si="211"/>
        <v>-0.29643267910000204</v>
      </c>
      <c r="AO315" s="320">
        <f t="shared" si="212"/>
        <v>0.30053288109999993</v>
      </c>
      <c r="AP315" s="320">
        <f t="shared" si="213"/>
        <v>0.38420327699999973</v>
      </c>
      <c r="AQ315" s="320">
        <f t="shared" si="213"/>
        <v>0.1015524664000006</v>
      </c>
      <c r="AR315" s="320">
        <f t="shared" si="214"/>
        <v>1.7719952870999995</v>
      </c>
    </row>
    <row r="316" spans="2:44" ht="15" customHeight="1" x14ac:dyDescent="0.35">
      <c r="B316" s="131" t="s">
        <v>267</v>
      </c>
      <c r="C316" s="131"/>
      <c r="D316" s="131"/>
      <c r="E316" s="131"/>
      <c r="F316" s="131"/>
      <c r="G316" s="131"/>
      <c r="H316" s="131"/>
      <c r="I316" s="131"/>
      <c r="J316" s="131"/>
      <c r="K316" s="131"/>
      <c r="L316" s="320">
        <v>0</v>
      </c>
      <c r="M316" s="320">
        <v>0</v>
      </c>
      <c r="N316" s="320">
        <v>0</v>
      </c>
      <c r="O316" s="320">
        <v>0</v>
      </c>
      <c r="P316" s="320">
        <v>0</v>
      </c>
      <c r="Q316" s="320">
        <v>0</v>
      </c>
      <c r="R316" s="320">
        <v>0</v>
      </c>
      <c r="S316" s="320">
        <v>0</v>
      </c>
      <c r="T316" s="320">
        <v>0</v>
      </c>
      <c r="U316" s="320">
        <v>0</v>
      </c>
      <c r="V316" s="320">
        <v>0</v>
      </c>
      <c r="W316" s="320">
        <v>0</v>
      </c>
      <c r="X316" s="320">
        <v>52.05</v>
      </c>
      <c r="Y316" s="320">
        <f>(AE316)*-1</f>
        <v>-50.776068871200145</v>
      </c>
      <c r="Z316" s="320">
        <f>(AI316)*-1</f>
        <v>-53.828388846199992</v>
      </c>
      <c r="AA316" s="320"/>
      <c r="AB316" s="320">
        <v>14.158704722200003</v>
      </c>
      <c r="AC316" s="320">
        <v>26.258038111099992</v>
      </c>
      <c r="AD316" s="320">
        <v>39.69966315309987</v>
      </c>
      <c r="AE316" s="320">
        <v>50.776068871200145</v>
      </c>
      <c r="AF316" s="320">
        <v>14.163853280200009</v>
      </c>
      <c r="AG316" s="320">
        <v>25.830313706900018</v>
      </c>
      <c r="AH316" s="320">
        <v>38.608026708799983</v>
      </c>
      <c r="AI316" s="320">
        <v>53.828388846199992</v>
      </c>
      <c r="AK316" s="320">
        <f t="shared" si="208"/>
        <v>14.158704722200003</v>
      </c>
      <c r="AL316" s="320">
        <f t="shared" si="209"/>
        <v>12.099333388899989</v>
      </c>
      <c r="AM316" s="320">
        <f t="shared" si="210"/>
        <v>13.441625041999878</v>
      </c>
      <c r="AN316" s="320">
        <f t="shared" si="211"/>
        <v>11.076405718100276</v>
      </c>
      <c r="AO316" s="320">
        <f t="shared" si="212"/>
        <v>14.163853280200009</v>
      </c>
      <c r="AP316" s="320">
        <f t="shared" si="213"/>
        <v>11.666460426700009</v>
      </c>
      <c r="AQ316" s="320">
        <f t="shared" si="213"/>
        <v>12.777713001899965</v>
      </c>
      <c r="AR316" s="320">
        <f t="shared" si="214"/>
        <v>15.220362137400009</v>
      </c>
    </row>
    <row r="317" spans="2:44" ht="15" customHeight="1" x14ac:dyDescent="0.35">
      <c r="B317" s="132" t="s">
        <v>268</v>
      </c>
      <c r="C317" s="132"/>
      <c r="D317" s="132"/>
      <c r="E317" s="132"/>
      <c r="F317" s="132"/>
      <c r="G317" s="132"/>
      <c r="H317" s="132"/>
      <c r="I317" s="132"/>
      <c r="J317" s="132"/>
      <c r="K317" s="132"/>
      <c r="L317" s="320">
        <v>0</v>
      </c>
      <c r="M317" s="320">
        <v>0</v>
      </c>
      <c r="N317" s="320">
        <v>0</v>
      </c>
      <c r="O317" s="320">
        <v>0</v>
      </c>
      <c r="P317" s="320">
        <v>0</v>
      </c>
      <c r="Q317" s="320">
        <v>0</v>
      </c>
      <c r="R317" s="320">
        <v>0</v>
      </c>
      <c r="S317" s="320">
        <v>0</v>
      </c>
      <c r="T317" s="320">
        <v>0</v>
      </c>
      <c r="U317" s="320">
        <v>0</v>
      </c>
      <c r="V317" s="320">
        <v>0</v>
      </c>
      <c r="W317" s="320">
        <v>0</v>
      </c>
      <c r="X317" s="320">
        <v>29.9</v>
      </c>
      <c r="Y317" s="320">
        <f>(AE317)*-1</f>
        <v>-30.124504253000147</v>
      </c>
      <c r="Z317" s="320">
        <f>(AI317)*-1</f>
        <v>-27.830011033699964</v>
      </c>
      <c r="AA317" s="320"/>
      <c r="AB317" s="320">
        <v>7.2517865556999963</v>
      </c>
      <c r="AC317" s="320">
        <v>12.797034499899986</v>
      </c>
      <c r="AD317" s="320">
        <v>20.042373408999943</v>
      </c>
      <c r="AE317" s="320">
        <v>30.124504253000147</v>
      </c>
      <c r="AF317" s="320">
        <v>7.1352827889000086</v>
      </c>
      <c r="AG317" s="320">
        <v>14.308213841599992</v>
      </c>
      <c r="AH317" s="320">
        <v>20.613863847699974</v>
      </c>
      <c r="AI317" s="320">
        <v>27.830011033699964</v>
      </c>
      <c r="AK317" s="320">
        <f t="shared" si="208"/>
        <v>7.2517865556999963</v>
      </c>
      <c r="AL317" s="320">
        <f t="shared" si="209"/>
        <v>5.54524794419999</v>
      </c>
      <c r="AM317" s="320">
        <f t="shared" si="210"/>
        <v>7.2453389090999565</v>
      </c>
      <c r="AN317" s="320">
        <f t="shared" si="211"/>
        <v>10.082130844000204</v>
      </c>
      <c r="AO317" s="320">
        <f t="shared" si="212"/>
        <v>7.1352827889000086</v>
      </c>
      <c r="AP317" s="320">
        <f t="shared" si="213"/>
        <v>7.1729310526999832</v>
      </c>
      <c r="AQ317" s="320">
        <f t="shared" si="213"/>
        <v>6.3056500060999827</v>
      </c>
      <c r="AR317" s="320">
        <f t="shared" si="214"/>
        <v>7.2161471859999899</v>
      </c>
    </row>
    <row r="318" spans="2:44" ht="15" customHeight="1" x14ac:dyDescent="0.35">
      <c r="B318" s="132" t="s">
        <v>269</v>
      </c>
      <c r="C318" s="132"/>
      <c r="D318" s="132"/>
      <c r="E318" s="132"/>
      <c r="F318" s="132"/>
      <c r="G318" s="132"/>
      <c r="H318" s="132"/>
      <c r="I318" s="132"/>
      <c r="J318" s="132"/>
      <c r="K318" s="132"/>
      <c r="L318" s="320">
        <v>0</v>
      </c>
      <c r="M318" s="320">
        <v>0</v>
      </c>
      <c r="N318" s="320">
        <v>0</v>
      </c>
      <c r="O318" s="320">
        <v>0</v>
      </c>
      <c r="P318" s="320">
        <v>0</v>
      </c>
      <c r="Q318" s="320">
        <v>0</v>
      </c>
      <c r="R318" s="320">
        <v>0</v>
      </c>
      <c r="S318" s="320">
        <v>0</v>
      </c>
      <c r="T318" s="320">
        <v>0</v>
      </c>
      <c r="U318" s="320">
        <v>0</v>
      </c>
      <c r="V318" s="320">
        <v>0</v>
      </c>
      <c r="W318" s="320">
        <v>0</v>
      </c>
      <c r="X318" s="320">
        <v>21.13</v>
      </c>
      <c r="Y318" s="320">
        <f>(AE318)*-1</f>
        <v>-16.437771356799949</v>
      </c>
      <c r="Z318" s="320">
        <f>(AI318)*-1</f>
        <v>-22.303340649300015</v>
      </c>
      <c r="AA318" s="320"/>
      <c r="AB318" s="320">
        <v>7.3496108143000036</v>
      </c>
      <c r="AC318" s="320">
        <v>13.004981061700009</v>
      </c>
      <c r="AD318" s="320">
        <v>18.182365972300012</v>
      </c>
      <c r="AE318" s="320">
        <v>16.437771356799949</v>
      </c>
      <c r="AF318" s="320">
        <v>5.7206539102000002</v>
      </c>
      <c r="AG318" s="320">
        <v>10.279214425900008</v>
      </c>
      <c r="AH318" s="320">
        <v>16.478997091300005</v>
      </c>
      <c r="AI318" s="320">
        <v>22.303340649300015</v>
      </c>
      <c r="AK318" s="320">
        <f t="shared" si="208"/>
        <v>7.3496108143000036</v>
      </c>
      <c r="AL318" s="320">
        <f t="shared" si="209"/>
        <v>5.6553702474000058</v>
      </c>
      <c r="AM318" s="320">
        <f t="shared" si="210"/>
        <v>5.1773849106000025</v>
      </c>
      <c r="AN318" s="320">
        <f t="shared" si="211"/>
        <v>-1.7445946155000627</v>
      </c>
      <c r="AO318" s="320">
        <f t="shared" si="212"/>
        <v>5.7206539102000002</v>
      </c>
      <c r="AP318" s="320">
        <f t="shared" si="213"/>
        <v>4.558560515700008</v>
      </c>
      <c r="AQ318" s="320">
        <f t="shared" si="213"/>
        <v>6.1997826653999972</v>
      </c>
      <c r="AR318" s="320">
        <f t="shared" si="214"/>
        <v>5.8243435580000096</v>
      </c>
    </row>
    <row r="319" spans="2:44" ht="15" customHeight="1" x14ac:dyDescent="0.35">
      <c r="B319" s="132" t="s">
        <v>270</v>
      </c>
      <c r="C319" s="132"/>
      <c r="D319" s="132"/>
      <c r="E319" s="132"/>
      <c r="F319" s="132"/>
      <c r="G319" s="132"/>
      <c r="H319" s="132"/>
      <c r="I319" s="132"/>
      <c r="J319" s="132"/>
      <c r="K319" s="132"/>
      <c r="L319" s="320">
        <v>0</v>
      </c>
      <c r="M319" s="320">
        <v>0</v>
      </c>
      <c r="N319" s="320">
        <v>0</v>
      </c>
      <c r="O319" s="320">
        <v>0</v>
      </c>
      <c r="P319" s="320">
        <v>0</v>
      </c>
      <c r="Q319" s="320">
        <v>0</v>
      </c>
      <c r="R319" s="320">
        <v>0</v>
      </c>
      <c r="S319" s="320">
        <v>0</v>
      </c>
      <c r="T319" s="320">
        <v>0</v>
      </c>
      <c r="U319" s="320">
        <v>0</v>
      </c>
      <c r="V319" s="320">
        <v>0</v>
      </c>
      <c r="W319" s="320">
        <v>0</v>
      </c>
      <c r="X319" s="320">
        <v>1.02</v>
      </c>
      <c r="Y319" s="320">
        <f>(AE319)*-1</f>
        <v>-4.2137932614000473</v>
      </c>
      <c r="Z319" s="320">
        <f>(AI319)*-1</f>
        <v>-3.6950371632000136</v>
      </c>
      <c r="AA319" s="320"/>
      <c r="AB319" s="320">
        <v>-0.4426926477999984</v>
      </c>
      <c r="AC319" s="320">
        <v>0.45602254949999993</v>
      </c>
      <c r="AD319" s="320">
        <v>1.4749237717999146</v>
      </c>
      <c r="AE319" s="320">
        <v>4.2137932614000473</v>
      </c>
      <c r="AF319" s="320">
        <v>1.3079165810999995</v>
      </c>
      <c r="AG319" s="320">
        <v>1.2428854394000159</v>
      </c>
      <c r="AH319" s="320">
        <v>1.5151657698000098</v>
      </c>
      <c r="AI319" s="320">
        <v>3.6950371632000136</v>
      </c>
      <c r="AK319" s="320">
        <f t="shared" si="208"/>
        <v>-0.4426926477999984</v>
      </c>
      <c r="AL319" s="320">
        <f t="shared" si="209"/>
        <v>0.89871519729999827</v>
      </c>
      <c r="AM319" s="320">
        <f t="shared" si="210"/>
        <v>1.0189012222999148</v>
      </c>
      <c r="AN319" s="320">
        <f t="shared" si="211"/>
        <v>2.7388694896001327</v>
      </c>
      <c r="AO319" s="320">
        <f t="shared" si="212"/>
        <v>1.3079165810999995</v>
      </c>
      <c r="AP319" s="320">
        <f t="shared" si="213"/>
        <v>-6.5031141699983586E-2</v>
      </c>
      <c r="AQ319" s="320">
        <f t="shared" si="213"/>
        <v>0.27228033039999389</v>
      </c>
      <c r="AR319" s="320">
        <f t="shared" si="214"/>
        <v>2.1798713934000036</v>
      </c>
    </row>
    <row r="320" spans="2:44" ht="15" customHeight="1" x14ac:dyDescent="0.35">
      <c r="B320" s="131" t="s">
        <v>271</v>
      </c>
      <c r="C320" s="131"/>
      <c r="D320" s="131"/>
      <c r="E320" s="131"/>
      <c r="F320" s="131"/>
      <c r="G320" s="131"/>
      <c r="H320" s="131"/>
      <c r="I320" s="131"/>
      <c r="J320" s="131"/>
      <c r="K320" s="131"/>
      <c r="L320" s="320">
        <v>0</v>
      </c>
      <c r="M320" s="320">
        <v>0</v>
      </c>
      <c r="N320" s="320">
        <v>0</v>
      </c>
      <c r="O320" s="320">
        <v>0</v>
      </c>
      <c r="P320" s="320">
        <v>0</v>
      </c>
      <c r="Q320" s="320">
        <v>0</v>
      </c>
      <c r="R320" s="320">
        <v>0</v>
      </c>
      <c r="S320" s="320">
        <v>0</v>
      </c>
      <c r="T320" s="320">
        <v>0</v>
      </c>
      <c r="U320" s="320">
        <v>0</v>
      </c>
      <c r="V320" s="320">
        <v>0</v>
      </c>
      <c r="W320" s="320">
        <v>0</v>
      </c>
      <c r="X320" s="320">
        <v>-0.35</v>
      </c>
      <c r="Y320" s="320">
        <f t="shared" ref="Y320:Y326" si="215">AE320</f>
        <v>3.1309067142000004</v>
      </c>
      <c r="Z320" s="320">
        <f t="shared" ref="Z320:Z326" si="216">AI320</f>
        <v>-0.37639734999999991</v>
      </c>
      <c r="AB320" s="320">
        <v>4.0112090000000024E-2</v>
      </c>
      <c r="AC320" s="320">
        <v>0.23947699549999985</v>
      </c>
      <c r="AD320" s="320">
        <v>3.5686805116999989</v>
      </c>
      <c r="AE320" s="320">
        <v>3.1309067142000004</v>
      </c>
      <c r="AF320" s="320">
        <v>3.2048259999999988E-2</v>
      </c>
      <c r="AG320" s="320">
        <v>-7.7109999999999271E-3</v>
      </c>
      <c r="AH320" s="320">
        <v>-7.7167209999999861E-2</v>
      </c>
      <c r="AI320" s="320">
        <v>-0.37639734999999991</v>
      </c>
      <c r="AK320" s="320">
        <f t="shared" si="208"/>
        <v>4.0112090000000024E-2</v>
      </c>
      <c r="AL320" s="320">
        <f t="shared" si="209"/>
        <v>0.19936490549999983</v>
      </c>
      <c r="AM320" s="320">
        <f t="shared" si="210"/>
        <v>3.3292035161999989</v>
      </c>
      <c r="AN320" s="320">
        <f t="shared" si="211"/>
        <v>-0.43777379749999845</v>
      </c>
      <c r="AO320" s="320">
        <f t="shared" si="212"/>
        <v>3.2048259999999988E-2</v>
      </c>
      <c r="AP320" s="320">
        <f t="shared" si="213"/>
        <v>-3.9759259999999914E-2</v>
      </c>
      <c r="AQ320" s="320">
        <f t="shared" si="213"/>
        <v>-6.9456209999999935E-2</v>
      </c>
      <c r="AR320" s="320">
        <f t="shared" si="214"/>
        <v>-0.29923014000000003</v>
      </c>
    </row>
    <row r="321" spans="2:44" ht="15" customHeight="1" x14ac:dyDescent="0.35">
      <c r="B321" s="40" t="s">
        <v>191</v>
      </c>
      <c r="C321" s="40"/>
      <c r="D321" s="40"/>
      <c r="E321" s="40"/>
      <c r="F321" s="40"/>
      <c r="G321" s="40"/>
      <c r="H321" s="40"/>
      <c r="I321" s="40"/>
      <c r="J321" s="40"/>
      <c r="K321" s="40"/>
      <c r="L321" s="310">
        <v>0</v>
      </c>
      <c r="M321" s="310">
        <v>0</v>
      </c>
      <c r="N321" s="310">
        <v>0</v>
      </c>
      <c r="O321" s="310">
        <v>0</v>
      </c>
      <c r="P321" s="310">
        <v>0</v>
      </c>
      <c r="Q321" s="310">
        <v>0</v>
      </c>
      <c r="R321" s="310">
        <v>0</v>
      </c>
      <c r="S321" s="310">
        <v>0</v>
      </c>
      <c r="T321" s="310">
        <v>0</v>
      </c>
      <c r="U321" s="310">
        <v>0</v>
      </c>
      <c r="V321" s="310">
        <v>0</v>
      </c>
      <c r="W321" s="310">
        <v>0</v>
      </c>
      <c r="X321" s="310">
        <v>34.76</v>
      </c>
      <c r="Y321" s="310">
        <f t="shared" si="215"/>
        <v>68.119443532199881</v>
      </c>
      <c r="Z321" s="310">
        <f t="shared" si="216"/>
        <v>84.433944569900063</v>
      </c>
      <c r="AB321" s="310">
        <v>16.873738670400044</v>
      </c>
      <c r="AC321" s="310">
        <v>34.65374593620011</v>
      </c>
      <c r="AD321" s="310">
        <v>55.327576832799927</v>
      </c>
      <c r="AE321" s="310">
        <v>68.119443532199881</v>
      </c>
      <c r="AF321" s="310">
        <v>18.974886824199999</v>
      </c>
      <c r="AG321" s="310">
        <v>41.089926511900011</v>
      </c>
      <c r="AH321" s="310">
        <v>64.396557290099949</v>
      </c>
      <c r="AI321" s="310">
        <v>84.433944569900063</v>
      </c>
      <c r="AK321" s="310">
        <f t="shared" si="208"/>
        <v>16.873738670400044</v>
      </c>
      <c r="AL321" s="310">
        <f t="shared" si="209"/>
        <v>17.780007265800066</v>
      </c>
      <c r="AM321" s="310">
        <f t="shared" si="210"/>
        <v>20.673830896599817</v>
      </c>
      <c r="AN321" s="310">
        <f t="shared" si="211"/>
        <v>12.791866699399954</v>
      </c>
      <c r="AO321" s="310">
        <f t="shared" si="212"/>
        <v>18.974886824199999</v>
      </c>
      <c r="AP321" s="310">
        <f t="shared" si="213"/>
        <v>22.115039687700012</v>
      </c>
      <c r="AQ321" s="310">
        <f t="shared" si="213"/>
        <v>23.306630778199938</v>
      </c>
      <c r="AR321" s="310">
        <f t="shared" si="214"/>
        <v>20.037387279800114</v>
      </c>
    </row>
    <row r="322" spans="2:44" ht="15" customHeight="1" x14ac:dyDescent="0.35">
      <c r="B322" s="133" t="s">
        <v>272</v>
      </c>
      <c r="C322" s="133"/>
      <c r="D322" s="133"/>
      <c r="E322" s="133"/>
      <c r="F322" s="133"/>
      <c r="G322" s="133"/>
      <c r="H322" s="133"/>
      <c r="I322" s="133"/>
      <c r="J322" s="133"/>
      <c r="K322" s="133"/>
      <c r="L322" s="428" t="s">
        <v>14</v>
      </c>
      <c r="M322" s="428" t="s">
        <v>14</v>
      </c>
      <c r="N322" s="428" t="s">
        <v>14</v>
      </c>
      <c r="O322" s="428" t="s">
        <v>14</v>
      </c>
      <c r="P322" s="428" t="s">
        <v>14</v>
      </c>
      <c r="Q322" s="428" t="s">
        <v>14</v>
      </c>
      <c r="R322" s="428" t="s">
        <v>14</v>
      </c>
      <c r="S322" s="428" t="s">
        <v>14</v>
      </c>
      <c r="T322" s="428" t="s">
        <v>14</v>
      </c>
      <c r="U322" s="428" t="s">
        <v>14</v>
      </c>
      <c r="V322" s="428" t="s">
        <v>14</v>
      </c>
      <c r="W322" s="428" t="s">
        <v>14</v>
      </c>
      <c r="X322" s="334">
        <v>0.41</v>
      </c>
      <c r="Y322" s="334">
        <f t="shared" si="215"/>
        <v>0.59498639004361753</v>
      </c>
      <c r="Z322" s="334">
        <f t="shared" si="216"/>
        <v>0.62047080621493367</v>
      </c>
      <c r="AB322" s="334">
        <v>0.55914898431117754</v>
      </c>
      <c r="AC322" s="334">
        <v>0.5767583738353419</v>
      </c>
      <c r="AD322" s="334">
        <v>0.6155264194970067</v>
      </c>
      <c r="AE322" s="334">
        <v>0.59498639004361753</v>
      </c>
      <c r="AF322" s="334">
        <v>0.57839404013822726</v>
      </c>
      <c r="AG322" s="334">
        <v>0.62028883221094411</v>
      </c>
      <c r="AH322" s="334">
        <v>0.6295152850691581</v>
      </c>
      <c r="AI322" s="334">
        <v>0.62047080621493367</v>
      </c>
      <c r="AK322" s="334"/>
      <c r="AL322" s="334"/>
      <c r="AM322" s="334"/>
      <c r="AN322" s="334"/>
      <c r="AO322" s="334"/>
      <c r="AP322" s="334"/>
      <c r="AQ322" s="334"/>
      <c r="AR322" s="334"/>
    </row>
    <row r="323" spans="2:44" ht="15" customHeight="1" x14ac:dyDescent="0.35">
      <c r="B323" s="130" t="s">
        <v>273</v>
      </c>
      <c r="C323" s="130"/>
      <c r="D323" s="130"/>
      <c r="E323" s="130"/>
      <c r="F323" s="130"/>
      <c r="G323" s="130"/>
      <c r="H323" s="130"/>
      <c r="I323" s="130"/>
      <c r="J323" s="130"/>
      <c r="K323" s="130"/>
      <c r="L323" s="320">
        <v>0</v>
      </c>
      <c r="M323" s="320">
        <v>0</v>
      </c>
      <c r="N323" s="320">
        <v>0</v>
      </c>
      <c r="O323" s="320">
        <v>0</v>
      </c>
      <c r="P323" s="320">
        <v>0</v>
      </c>
      <c r="Q323" s="320">
        <v>0</v>
      </c>
      <c r="R323" s="320">
        <v>0</v>
      </c>
      <c r="S323" s="320">
        <v>0</v>
      </c>
      <c r="T323" s="320">
        <v>0</v>
      </c>
      <c r="U323" s="320">
        <v>0</v>
      </c>
      <c r="V323" s="320">
        <v>0</v>
      </c>
      <c r="W323" s="320">
        <v>0</v>
      </c>
      <c r="X323" s="320">
        <v>0</v>
      </c>
      <c r="Y323" s="320">
        <f t="shared" si="215"/>
        <v>-1.999999959494403E-10</v>
      </c>
      <c r="Z323" s="320">
        <f t="shared" si="216"/>
        <v>0</v>
      </c>
      <c r="AB323" s="320">
        <v>0</v>
      </c>
      <c r="AC323" s="320">
        <v>0</v>
      </c>
      <c r="AD323" s="320">
        <v>0</v>
      </c>
      <c r="AE323" s="320">
        <v>-1.999999959494403E-10</v>
      </c>
      <c r="AF323" s="320">
        <v>0</v>
      </c>
      <c r="AG323" s="320">
        <v>0</v>
      </c>
      <c r="AH323" s="320">
        <v>0</v>
      </c>
      <c r="AI323" s="320">
        <v>0</v>
      </c>
      <c r="AK323" s="320">
        <f t="shared" si="208"/>
        <v>0</v>
      </c>
      <c r="AL323" s="320">
        <f t="shared" si="209"/>
        <v>0</v>
      </c>
      <c r="AM323" s="320">
        <f t="shared" si="210"/>
        <v>0</v>
      </c>
      <c r="AN323" s="320">
        <f t="shared" si="211"/>
        <v>-1.999999959494403E-10</v>
      </c>
      <c r="AO323" s="320">
        <f t="shared" si="212"/>
        <v>0</v>
      </c>
      <c r="AP323" s="320">
        <f t="shared" si="213"/>
        <v>0</v>
      </c>
      <c r="AQ323" s="320">
        <f t="shared" si="213"/>
        <v>0</v>
      </c>
      <c r="AR323" s="320">
        <f>AI323-AH323</f>
        <v>0</v>
      </c>
    </row>
    <row r="324" spans="2:44" ht="15" customHeight="1" x14ac:dyDescent="0.35">
      <c r="B324" s="130" t="s">
        <v>274</v>
      </c>
      <c r="C324" s="130"/>
      <c r="D324" s="130"/>
      <c r="E324" s="130"/>
      <c r="F324" s="130"/>
      <c r="G324" s="130"/>
      <c r="H324" s="130"/>
      <c r="I324" s="130"/>
      <c r="J324" s="130"/>
      <c r="K324" s="130"/>
      <c r="L324" s="320">
        <v>0</v>
      </c>
      <c r="M324" s="320">
        <v>0</v>
      </c>
      <c r="N324" s="320">
        <v>0</v>
      </c>
      <c r="O324" s="320">
        <v>0</v>
      </c>
      <c r="P324" s="320">
        <v>0</v>
      </c>
      <c r="Q324" s="320">
        <v>0</v>
      </c>
      <c r="R324" s="320">
        <v>0</v>
      </c>
      <c r="S324" s="320">
        <v>0</v>
      </c>
      <c r="T324" s="320">
        <v>0</v>
      </c>
      <c r="U324" s="320">
        <v>0</v>
      </c>
      <c r="V324" s="320">
        <v>0</v>
      </c>
      <c r="W324" s="320">
        <v>0</v>
      </c>
      <c r="X324" s="320">
        <v>23.11</v>
      </c>
      <c r="Y324" s="320">
        <f t="shared" si="215"/>
        <v>59.677628659599932</v>
      </c>
      <c r="Z324" s="320">
        <f t="shared" si="216"/>
        <v>81.091050179900009</v>
      </c>
      <c r="AB324" s="320">
        <v>9.9234825182999948</v>
      </c>
      <c r="AC324" s="320">
        <v>22.667440492099995</v>
      </c>
      <c r="AD324" s="320">
        <v>35.770150081899999</v>
      </c>
      <c r="AE324" s="320">
        <v>59.677628659599932</v>
      </c>
      <c r="AF324" s="320">
        <v>15.654153566500007</v>
      </c>
      <c r="AG324" s="320">
        <v>31.051553968799993</v>
      </c>
      <c r="AH324" s="320">
        <v>45.218003739600029</v>
      </c>
      <c r="AI324" s="320">
        <v>81.091050179900009</v>
      </c>
      <c r="AK324" s="320">
        <f t="shared" si="208"/>
        <v>9.9234825182999948</v>
      </c>
      <c r="AL324" s="320">
        <f t="shared" si="209"/>
        <v>12.743957973800001</v>
      </c>
      <c r="AM324" s="320">
        <f t="shared" si="210"/>
        <v>13.102709589800003</v>
      </c>
      <c r="AN324" s="320">
        <f t="shared" si="211"/>
        <v>23.907478577699933</v>
      </c>
      <c r="AO324" s="320">
        <f t="shared" si="212"/>
        <v>15.654153566500007</v>
      </c>
      <c r="AP324" s="320">
        <f t="shared" si="213"/>
        <v>15.397400402299986</v>
      </c>
      <c r="AQ324" s="320">
        <f t="shared" si="213"/>
        <v>14.166449770800035</v>
      </c>
      <c r="AR324" s="320">
        <f>AI324-AH324</f>
        <v>35.87304644029998</v>
      </c>
    </row>
    <row r="325" spans="2:44" ht="15" customHeight="1" x14ac:dyDescent="0.35">
      <c r="B325" s="130" t="s">
        <v>275</v>
      </c>
      <c r="C325" s="130"/>
      <c r="D325" s="130"/>
      <c r="E325" s="130"/>
      <c r="F325" s="130"/>
      <c r="G325" s="130"/>
      <c r="H325" s="130"/>
      <c r="I325" s="130"/>
      <c r="J325" s="130"/>
      <c r="K325" s="130"/>
      <c r="L325" s="320">
        <v>0</v>
      </c>
      <c r="M325" s="320">
        <v>0</v>
      </c>
      <c r="N325" s="320">
        <v>0</v>
      </c>
      <c r="O325" s="320">
        <v>0</v>
      </c>
      <c r="P325" s="320">
        <v>0</v>
      </c>
      <c r="Q325" s="320">
        <v>0</v>
      </c>
      <c r="R325" s="320">
        <v>0</v>
      </c>
      <c r="S325" s="320">
        <v>0</v>
      </c>
      <c r="T325" s="320">
        <v>0</v>
      </c>
      <c r="U325" s="320">
        <v>0</v>
      </c>
      <c r="V325" s="320">
        <v>0</v>
      </c>
      <c r="W325" s="320">
        <v>0</v>
      </c>
      <c r="X325" s="320">
        <v>1.39</v>
      </c>
      <c r="Y325" s="320">
        <f t="shared" si="215"/>
        <v>2.8676115158000002</v>
      </c>
      <c r="Z325" s="320">
        <f t="shared" si="216"/>
        <v>0.91782120989999993</v>
      </c>
      <c r="AB325" s="320">
        <v>4.5474735088646416E-18</v>
      </c>
      <c r="AC325" s="320">
        <v>0</v>
      </c>
      <c r="AD325" s="320">
        <v>2.4303514889999995</v>
      </c>
      <c r="AE325" s="320">
        <v>2.8676115158000002</v>
      </c>
      <c r="AF325" s="320">
        <v>0.3618917203</v>
      </c>
      <c r="AG325" s="320">
        <v>0.50305711000000009</v>
      </c>
      <c r="AH325" s="320">
        <v>0.74651935980000039</v>
      </c>
      <c r="AI325" s="320">
        <v>0.91782120989999993</v>
      </c>
      <c r="AK325" s="320">
        <f t="shared" si="208"/>
        <v>4.5474735088646416E-18</v>
      </c>
      <c r="AL325" s="320">
        <f t="shared" si="209"/>
        <v>-4.5474735088646416E-18</v>
      </c>
      <c r="AM325" s="320">
        <f t="shared" si="210"/>
        <v>2.4303514889999995</v>
      </c>
      <c r="AN325" s="320">
        <f t="shared" si="211"/>
        <v>0.43726002680000065</v>
      </c>
      <c r="AO325" s="320">
        <f t="shared" si="212"/>
        <v>0.3618917203</v>
      </c>
      <c r="AP325" s="320">
        <f t="shared" si="213"/>
        <v>0.14116538970000009</v>
      </c>
      <c r="AQ325" s="320">
        <f t="shared" si="213"/>
        <v>0.24346224980000031</v>
      </c>
      <c r="AR325" s="320">
        <f>AI325-AH325</f>
        <v>0.17130185009999954</v>
      </c>
    </row>
    <row r="326" spans="2:44" ht="15" customHeight="1" x14ac:dyDescent="0.35">
      <c r="B326" s="6" t="s">
        <v>193</v>
      </c>
      <c r="C326" s="6"/>
      <c r="D326" s="6"/>
      <c r="E326" s="6"/>
      <c r="F326" s="6"/>
      <c r="G326" s="6"/>
      <c r="H326" s="6"/>
      <c r="I326" s="6"/>
      <c r="J326" s="6"/>
      <c r="K326" s="6"/>
      <c r="L326" s="310">
        <v>0</v>
      </c>
      <c r="M326" s="310">
        <v>0</v>
      </c>
      <c r="N326" s="310">
        <v>0</v>
      </c>
      <c r="O326" s="310">
        <v>0</v>
      </c>
      <c r="P326" s="310">
        <v>0</v>
      </c>
      <c r="Q326" s="310">
        <v>0</v>
      </c>
      <c r="R326" s="310">
        <v>0</v>
      </c>
      <c r="S326" s="310">
        <v>0</v>
      </c>
      <c r="T326" s="310">
        <v>0</v>
      </c>
      <c r="U326" s="310">
        <v>0</v>
      </c>
      <c r="V326" s="310">
        <v>0</v>
      </c>
      <c r="W326" s="310">
        <v>0</v>
      </c>
      <c r="X326" s="310">
        <v>13.04</v>
      </c>
      <c r="Y326" s="310">
        <f t="shared" si="215"/>
        <v>11.309426388599947</v>
      </c>
      <c r="Z326" s="310">
        <f t="shared" si="216"/>
        <v>4.2607155999000268</v>
      </c>
      <c r="AB326" s="310">
        <v>6.9502561521000041</v>
      </c>
      <c r="AC326" s="310">
        <v>11.986305444099806</v>
      </c>
      <c r="AD326" s="310">
        <v>21.9877782398998</v>
      </c>
      <c r="AE326" s="310">
        <v>11.309426388599947</v>
      </c>
      <c r="AF326" s="310">
        <v>3.6826249779999851</v>
      </c>
      <c r="AG326" s="310">
        <v>10.541429653099971</v>
      </c>
      <c r="AH326" s="310">
        <v>19.925072910299985</v>
      </c>
      <c r="AI326" s="310">
        <v>4.2607155999000268</v>
      </c>
      <c r="AK326" s="310">
        <f t="shared" si="208"/>
        <v>6.9502561521000041</v>
      </c>
      <c r="AL326" s="310">
        <f t="shared" si="209"/>
        <v>5.0360492919998014</v>
      </c>
      <c r="AM326" s="310">
        <f t="shared" si="210"/>
        <v>10.001472795799994</v>
      </c>
      <c r="AN326" s="310">
        <f t="shared" si="211"/>
        <v>-10.678351851299853</v>
      </c>
      <c r="AO326" s="310">
        <f t="shared" si="212"/>
        <v>3.6826249779999851</v>
      </c>
      <c r="AP326" s="310">
        <f t="shared" si="213"/>
        <v>6.8588046750999858</v>
      </c>
      <c r="AQ326" s="310">
        <f t="shared" si="213"/>
        <v>9.3836432572000135</v>
      </c>
      <c r="AR326" s="310">
        <f>AI326-AH326</f>
        <v>-15.664357310399957</v>
      </c>
    </row>
    <row r="329" spans="2:44" ht="15" customHeight="1" x14ac:dyDescent="0.35">
      <c r="B329" s="167" t="s">
        <v>156</v>
      </c>
      <c r="C329" s="167"/>
      <c r="D329" s="167"/>
      <c r="E329" s="167"/>
      <c r="F329" s="167"/>
      <c r="G329" s="167"/>
      <c r="H329" s="167"/>
      <c r="I329" s="167"/>
      <c r="J329" s="167"/>
      <c r="K329" s="167"/>
      <c r="L329" s="236">
        <v>2010</v>
      </c>
      <c r="M329" s="236">
        <v>2011</v>
      </c>
      <c r="N329" s="236">
        <v>2012</v>
      </c>
      <c r="O329" s="236">
        <v>2013</v>
      </c>
      <c r="P329" s="236">
        <v>2014</v>
      </c>
      <c r="Q329" s="236">
        <v>2015</v>
      </c>
      <c r="R329" s="236">
        <v>2016</v>
      </c>
      <c r="S329" s="236">
        <v>2017</v>
      </c>
      <c r="T329" s="236">
        <v>2018</v>
      </c>
      <c r="U329" s="236">
        <v>2019</v>
      </c>
      <c r="V329" s="236">
        <v>2020</v>
      </c>
      <c r="W329" s="236">
        <v>2021</v>
      </c>
      <c r="X329" s="239">
        <v>2022</v>
      </c>
      <c r="Y329" s="237">
        <v>2023</v>
      </c>
      <c r="Z329" s="238">
        <v>2024</v>
      </c>
      <c r="AB329" s="239" t="s">
        <v>3</v>
      </c>
      <c r="AC329" s="239" t="s">
        <v>4</v>
      </c>
      <c r="AD329" s="239" t="s">
        <v>5</v>
      </c>
      <c r="AE329" s="239">
        <v>2023</v>
      </c>
      <c r="AF329" s="240" t="s">
        <v>6</v>
      </c>
      <c r="AG329" s="240" t="s">
        <v>7</v>
      </c>
      <c r="AH329" s="240" t="s">
        <v>8</v>
      </c>
      <c r="AI329" s="240">
        <v>2024</v>
      </c>
      <c r="AK329" s="239" t="s">
        <v>3</v>
      </c>
      <c r="AL329" s="239" t="s">
        <v>20</v>
      </c>
      <c r="AM329" s="239" t="s">
        <v>21</v>
      </c>
      <c r="AN329" s="239" t="s">
        <v>22</v>
      </c>
      <c r="AO329" s="240" t="s">
        <v>6</v>
      </c>
      <c r="AP329" s="240" t="s">
        <v>23</v>
      </c>
      <c r="AQ329" s="240" t="s">
        <v>24</v>
      </c>
      <c r="AR329" s="240" t="s">
        <v>25</v>
      </c>
    </row>
    <row r="330" spans="2:44" ht="15" customHeight="1" x14ac:dyDescent="0.35">
      <c r="B330" s="6" t="s">
        <v>276</v>
      </c>
      <c r="C330" s="6"/>
      <c r="D330" s="6"/>
      <c r="E330" s="6"/>
      <c r="F330" s="6"/>
      <c r="G330" s="6"/>
      <c r="H330" s="6"/>
      <c r="I330" s="6"/>
      <c r="J330" s="6"/>
      <c r="K330" s="6"/>
      <c r="L330" s="310">
        <v>0</v>
      </c>
      <c r="M330" s="310">
        <v>0</v>
      </c>
      <c r="N330" s="310">
        <v>0</v>
      </c>
      <c r="O330" s="310">
        <v>0</v>
      </c>
      <c r="P330" s="310">
        <v>0</v>
      </c>
      <c r="Q330" s="310">
        <v>0</v>
      </c>
      <c r="R330" s="310">
        <v>0</v>
      </c>
      <c r="S330" s="310">
        <v>0</v>
      </c>
      <c r="T330" s="310">
        <v>0</v>
      </c>
      <c r="U330" s="310">
        <v>0</v>
      </c>
      <c r="V330" s="310">
        <v>0</v>
      </c>
      <c r="W330" s="310">
        <v>28</v>
      </c>
      <c r="X330" s="310">
        <v>711.33</v>
      </c>
      <c r="Y330" s="310" vm="388">
        <f>+AE330</f>
        <v>889.6199934900003</v>
      </c>
      <c r="Z330" s="310" vm="724">
        <f>+AI330</f>
        <v>1021.7970000000003</v>
      </c>
      <c r="AB330" s="310" vm="91">
        <v>736.0008056099997</v>
      </c>
      <c r="AC330" s="310">
        <v>790.10305559000074</v>
      </c>
      <c r="AD330" s="310" vm="248">
        <v>832.06126928000026</v>
      </c>
      <c r="AE330" s="310" vm="388">
        <v>889.6199934900003</v>
      </c>
      <c r="AF330" s="310" vm="391">
        <v>917.4453000000002</v>
      </c>
      <c r="AG330" s="349" vm="476">
        <v>939.00000000000091</v>
      </c>
      <c r="AH330" s="310" vm="720">
        <v>955.31370000000027</v>
      </c>
      <c r="AI330" s="310" vm="724">
        <v>1021.7970000000003</v>
      </c>
      <c r="AK330" s="310"/>
      <c r="AL330" s="310"/>
      <c r="AM330" s="310"/>
      <c r="AN330" s="310"/>
      <c r="AO330" s="310"/>
      <c r="AP330" s="310"/>
      <c r="AQ330" s="310"/>
      <c r="AR330" s="310"/>
    </row>
    <row r="331" spans="2:44" ht="15" customHeight="1" x14ac:dyDescent="0.35">
      <c r="B331" s="9" t="s">
        <v>247</v>
      </c>
      <c r="C331" s="6"/>
      <c r="D331" s="6"/>
      <c r="E331" s="6"/>
      <c r="F331" s="6"/>
      <c r="G331" s="6"/>
      <c r="H331" s="6"/>
      <c r="I331" s="6"/>
      <c r="J331" s="6"/>
      <c r="K331" s="6"/>
      <c r="L331" s="320">
        <v>0</v>
      </c>
      <c r="M331" s="320">
        <v>0</v>
      </c>
      <c r="N331" s="320">
        <v>0</v>
      </c>
      <c r="O331" s="320">
        <v>0</v>
      </c>
      <c r="P331" s="320">
        <v>0</v>
      </c>
      <c r="Q331" s="320">
        <v>0</v>
      </c>
      <c r="R331" s="320">
        <v>0</v>
      </c>
      <c r="S331" s="320">
        <v>0</v>
      </c>
      <c r="T331" s="320">
        <v>0</v>
      </c>
      <c r="U331" s="320">
        <v>0</v>
      </c>
      <c r="V331" s="320">
        <v>0</v>
      </c>
      <c r="W331" s="320">
        <v>28</v>
      </c>
      <c r="X331" s="320">
        <v>404.63</v>
      </c>
      <c r="Y331" s="320" vm="305">
        <f>+AE331</f>
        <v>402.47022004000002</v>
      </c>
      <c r="Z331" s="320" vm="781">
        <f>+AI331</f>
        <v>402.47019999999998</v>
      </c>
      <c r="AB331" s="320" vm="88">
        <v>411.80734583999998</v>
      </c>
      <c r="AC331" s="320" vm="81">
        <v>411.80734583999998</v>
      </c>
      <c r="AD331" s="320" vm="316">
        <v>412.94500000000005</v>
      </c>
      <c r="AE331" s="320" vm="305">
        <v>402.47022004000002</v>
      </c>
      <c r="AF331" s="320" vm="420">
        <v>402.47020000000003</v>
      </c>
      <c r="AG331" s="317" vm="530">
        <v>402.47020000000003</v>
      </c>
      <c r="AH331" s="311" vm="718">
        <v>402.47020000000003</v>
      </c>
      <c r="AI331" s="311" vm="781">
        <v>402.47019999999998</v>
      </c>
      <c r="AK331" s="310"/>
      <c r="AL331" s="310"/>
      <c r="AM331" s="310"/>
      <c r="AN331" s="310"/>
      <c r="AO331" s="310"/>
      <c r="AP331" s="310"/>
      <c r="AQ331" s="310"/>
      <c r="AR331" s="310"/>
    </row>
    <row r="332" spans="2:44" ht="15" customHeight="1" x14ac:dyDescent="0.35">
      <c r="B332" s="9" t="s">
        <v>248</v>
      </c>
      <c r="C332" s="6"/>
      <c r="D332" s="6"/>
      <c r="E332" s="6"/>
      <c r="F332" s="6"/>
      <c r="G332" s="6"/>
      <c r="H332" s="6"/>
      <c r="I332" s="6"/>
      <c r="J332" s="6"/>
      <c r="K332" s="6"/>
      <c r="L332" s="320">
        <v>0</v>
      </c>
      <c r="M332" s="320">
        <v>0</v>
      </c>
      <c r="N332" s="320">
        <v>0</v>
      </c>
      <c r="O332" s="320">
        <v>0</v>
      </c>
      <c r="P332" s="320">
        <v>0</v>
      </c>
      <c r="Q332" s="320">
        <v>0</v>
      </c>
      <c r="R332" s="320">
        <v>0</v>
      </c>
      <c r="S332" s="320">
        <v>0</v>
      </c>
      <c r="T332" s="320">
        <v>0</v>
      </c>
      <c r="U332" s="320">
        <v>0</v>
      </c>
      <c r="V332" s="320">
        <v>0</v>
      </c>
      <c r="W332" s="320">
        <v>0</v>
      </c>
      <c r="X332" s="320">
        <v>229.6</v>
      </c>
      <c r="Y332" s="320" vm="387">
        <f>+AE332</f>
        <v>314.95489431999977</v>
      </c>
      <c r="Z332" s="320" vm="780">
        <f>+AI332</f>
        <v>362.66540000000003</v>
      </c>
      <c r="AB332" s="320" vm="90">
        <v>243.53026812999997</v>
      </c>
      <c r="AC332" s="320">
        <v>266.56796395999982</v>
      </c>
      <c r="AD332" s="320" vm="247">
        <v>288.23356098999983</v>
      </c>
      <c r="AE332" s="320" vm="387">
        <v>314.95489431999977</v>
      </c>
      <c r="AF332" s="320" vm="419">
        <v>325.03509999999983</v>
      </c>
      <c r="AG332" s="317" vm="556">
        <v>339.80309999999974</v>
      </c>
      <c r="AH332" s="311" vm="719">
        <v>342.87269999999995</v>
      </c>
      <c r="AI332" s="311" vm="780">
        <v>362.66540000000003</v>
      </c>
      <c r="AK332" s="310"/>
      <c r="AL332" s="310"/>
      <c r="AM332" s="310"/>
      <c r="AN332" s="310"/>
      <c r="AO332" s="310"/>
      <c r="AP332" s="310"/>
      <c r="AQ332" s="310"/>
      <c r="AR332" s="310"/>
    </row>
    <row r="333" spans="2:44" ht="15" customHeight="1" x14ac:dyDescent="0.35">
      <c r="B333" s="9" t="s">
        <v>249</v>
      </c>
      <c r="C333" s="6"/>
      <c r="D333" s="6"/>
      <c r="E333" s="6"/>
      <c r="F333" s="6"/>
      <c r="G333" s="6"/>
      <c r="H333" s="6"/>
      <c r="I333" s="6"/>
      <c r="J333" s="6"/>
      <c r="K333" s="6"/>
      <c r="L333" s="320">
        <v>0</v>
      </c>
      <c r="M333" s="320">
        <v>0</v>
      </c>
      <c r="N333" s="320">
        <v>0</v>
      </c>
      <c r="O333" s="320">
        <v>0</v>
      </c>
      <c r="P333" s="320">
        <v>0</v>
      </c>
      <c r="Q333" s="320">
        <v>0</v>
      </c>
      <c r="R333" s="320">
        <v>0</v>
      </c>
      <c r="S333" s="320">
        <v>0</v>
      </c>
      <c r="T333" s="320">
        <v>0</v>
      </c>
      <c r="U333" s="320">
        <v>0</v>
      </c>
      <c r="V333" s="320">
        <v>0</v>
      </c>
      <c r="W333" s="320">
        <v>0</v>
      </c>
      <c r="X333" s="320">
        <v>77.099999999999994</v>
      </c>
      <c r="Y333" s="320">
        <f>+AE333</f>
        <v>172.19487912999998</v>
      </c>
      <c r="Z333" s="320">
        <f>+AI333</f>
        <v>256.66140000000007</v>
      </c>
      <c r="AB333" s="320">
        <v>80.663191640000008</v>
      </c>
      <c r="AC333" s="320">
        <v>111.72774579</v>
      </c>
      <c r="AD333" s="320">
        <v>130.88270828999998</v>
      </c>
      <c r="AE333" s="320">
        <v>172.19487912999998</v>
      </c>
      <c r="AF333" s="320">
        <v>189.93999999999994</v>
      </c>
      <c r="AG333" s="320">
        <v>196.72670000000005</v>
      </c>
      <c r="AH333" s="320">
        <v>209.97079999999997</v>
      </c>
      <c r="AI333" s="320">
        <v>256.66140000000007</v>
      </c>
      <c r="AK333" s="310"/>
      <c r="AL333" s="310"/>
      <c r="AM333" s="310"/>
      <c r="AN333" s="310"/>
      <c r="AO333" s="310"/>
      <c r="AP333" s="310"/>
      <c r="AQ333" s="310"/>
      <c r="AR333" s="310"/>
    </row>
    <row r="334" spans="2:44" ht="15" customHeight="1" x14ac:dyDescent="0.35">
      <c r="B334" s="20"/>
      <c r="C334" s="20"/>
      <c r="D334" s="20"/>
      <c r="E334" s="20"/>
      <c r="F334" s="20"/>
      <c r="G334" s="20"/>
      <c r="H334" s="20"/>
      <c r="I334" s="20"/>
      <c r="J334" s="20"/>
      <c r="K334" s="20"/>
      <c r="Q334" s="324"/>
      <c r="R334" s="324"/>
      <c r="S334" s="324"/>
      <c r="T334" s="324"/>
      <c r="U334" s="324"/>
    </row>
    <row r="335" spans="2:44" ht="15" customHeight="1" x14ac:dyDescent="0.35">
      <c r="B335" s="39" t="s">
        <v>128</v>
      </c>
      <c r="C335" s="39"/>
      <c r="D335" s="39"/>
      <c r="E335" s="39"/>
      <c r="F335" s="39"/>
      <c r="G335" s="39"/>
      <c r="H335" s="39"/>
      <c r="I335" s="39"/>
      <c r="J335" s="39"/>
      <c r="K335" s="39"/>
      <c r="L335" s="310">
        <v>0</v>
      </c>
      <c r="M335" s="310">
        <v>0</v>
      </c>
      <c r="N335" s="310">
        <v>0</v>
      </c>
      <c r="O335" s="310">
        <v>0</v>
      </c>
      <c r="P335" s="310">
        <v>0</v>
      </c>
      <c r="Q335" s="310">
        <v>0</v>
      </c>
      <c r="R335" s="310">
        <v>0</v>
      </c>
      <c r="S335" s="310">
        <v>0</v>
      </c>
      <c r="T335" s="310">
        <v>0</v>
      </c>
      <c r="U335" s="310">
        <v>0</v>
      </c>
      <c r="V335" s="310">
        <v>0</v>
      </c>
      <c r="W335" s="330">
        <v>0.2</v>
      </c>
      <c r="X335" s="330">
        <v>0.16</v>
      </c>
      <c r="Y335" s="330" vm="302">
        <f>+AE335</f>
        <v>0.17306424964174708</v>
      </c>
      <c r="Z335" s="330" vm="774">
        <f>+AI335</f>
        <v>0.168966314447727</v>
      </c>
      <c r="AB335" s="330" vm="92">
        <v>0.1775895414008275</v>
      </c>
      <c r="AC335" s="330" vm="474">
        <v>0.18371783383297718</v>
      </c>
      <c r="AD335" s="330" vm="249">
        <v>0.18286549843182373</v>
      </c>
      <c r="AE335" s="330" vm="302">
        <v>0.17306424964174708</v>
      </c>
      <c r="AF335" s="330" vm="437">
        <v>0.17166030772190577</v>
      </c>
      <c r="AG335" s="330" vm="507">
        <v>0.17881674529507466</v>
      </c>
      <c r="AH335" s="330" vm="662">
        <v>0.17657597398366384</v>
      </c>
      <c r="AI335" s="330" vm="774">
        <v>0.168966314447727</v>
      </c>
      <c r="AK335" s="330"/>
      <c r="AL335" s="330"/>
      <c r="AM335" s="330"/>
      <c r="AN335" s="330"/>
      <c r="AO335" s="330"/>
      <c r="AP335" s="330"/>
      <c r="AQ335" s="330"/>
      <c r="AR335" s="330"/>
    </row>
    <row r="336" spans="2:44" ht="15" customHeight="1" x14ac:dyDescent="0.35">
      <c r="B336" s="130"/>
      <c r="C336" s="130"/>
      <c r="D336" s="130"/>
      <c r="E336" s="130"/>
      <c r="F336" s="130"/>
      <c r="G336" s="130"/>
      <c r="H336" s="130"/>
      <c r="I336" s="130"/>
      <c r="J336" s="130"/>
      <c r="K336" s="130"/>
      <c r="Q336" s="324"/>
      <c r="R336" s="324"/>
      <c r="S336" s="324"/>
      <c r="T336" s="324"/>
      <c r="U336" s="324"/>
    </row>
    <row r="337" spans="2:44" ht="15" customHeight="1" x14ac:dyDescent="0.35">
      <c r="B337" s="39" t="s">
        <v>257</v>
      </c>
      <c r="C337" s="39"/>
      <c r="D337" s="39"/>
      <c r="E337" s="39"/>
      <c r="F337" s="39"/>
      <c r="G337" s="39"/>
      <c r="H337" s="39"/>
      <c r="I337" s="39"/>
      <c r="J337" s="39"/>
      <c r="K337" s="39"/>
      <c r="L337" s="310">
        <v>0</v>
      </c>
      <c r="M337" s="310">
        <v>0</v>
      </c>
      <c r="N337" s="310">
        <v>0</v>
      </c>
      <c r="O337" s="310">
        <v>0</v>
      </c>
      <c r="P337" s="310">
        <v>0</v>
      </c>
      <c r="Q337" s="310">
        <v>0</v>
      </c>
      <c r="R337" s="310">
        <v>0</v>
      </c>
      <c r="S337" s="310">
        <v>0</v>
      </c>
      <c r="T337" s="310">
        <v>0</v>
      </c>
      <c r="U337" s="310">
        <v>0</v>
      </c>
      <c r="V337" s="310">
        <v>0</v>
      </c>
      <c r="W337" s="310">
        <v>22.8</v>
      </c>
      <c r="X337" s="310">
        <v>635.51</v>
      </c>
      <c r="Y337" s="310">
        <f>+AE337</f>
        <v>1184.4572848587898</v>
      </c>
      <c r="Z337" s="310">
        <f>+AI337</f>
        <v>1396.1159899999996</v>
      </c>
      <c r="AB337" s="310">
        <v>275.94683316372993</v>
      </c>
      <c r="AC337" s="310">
        <v>587.79629020707</v>
      </c>
      <c r="AD337" s="310">
        <v>909.42939099807995</v>
      </c>
      <c r="AE337" s="310">
        <v>1184.4572848587898</v>
      </c>
      <c r="AF337" s="310">
        <v>335.80901</v>
      </c>
      <c r="AG337" s="310">
        <v>709.57625999999982</v>
      </c>
      <c r="AH337" s="310">
        <v>1085.3521700000001</v>
      </c>
      <c r="AI337" s="310">
        <v>1396.1159899999996</v>
      </c>
      <c r="AK337" s="310">
        <f>AB337</f>
        <v>275.94683316372993</v>
      </c>
      <c r="AL337" s="310">
        <f>AC337-AB337</f>
        <v>311.84945704334007</v>
      </c>
      <c r="AM337" s="310">
        <f>AD337-AC337</f>
        <v>321.63310079100995</v>
      </c>
      <c r="AN337" s="310">
        <f>AE337-AD337</f>
        <v>275.02789386070981</v>
      </c>
      <c r="AO337" s="310">
        <f>AF337</f>
        <v>335.80901</v>
      </c>
      <c r="AP337" s="310">
        <f>AG337-AF337</f>
        <v>373.76724999999982</v>
      </c>
      <c r="AQ337" s="310">
        <f>AH337-AG337</f>
        <v>375.77591000000029</v>
      </c>
      <c r="AR337" s="310">
        <f>AI337-AH337</f>
        <v>310.76381999999944</v>
      </c>
    </row>
    <row r="338" spans="2:44" ht="15" customHeight="1" x14ac:dyDescent="0.35">
      <c r="B338" s="130"/>
      <c r="C338" s="130"/>
      <c r="D338" s="130"/>
      <c r="E338" s="130"/>
      <c r="F338" s="130"/>
      <c r="G338" s="130"/>
      <c r="H338" s="130"/>
      <c r="I338" s="130"/>
      <c r="J338" s="130"/>
      <c r="K338" s="130"/>
      <c r="M338" s="310"/>
      <c r="N338" s="310"/>
      <c r="O338" s="310"/>
      <c r="P338" s="310"/>
      <c r="Q338" s="310"/>
      <c r="R338" s="310"/>
      <c r="S338" s="310"/>
      <c r="T338" s="310"/>
      <c r="U338" s="310"/>
      <c r="V338" s="310"/>
      <c r="W338" s="310"/>
      <c r="X338" s="310"/>
      <c r="Y338" s="310"/>
      <c r="Z338" s="310"/>
      <c r="AB338" s="310"/>
      <c r="AC338" s="310"/>
      <c r="AD338" s="310"/>
      <c r="AE338" s="310"/>
      <c r="AF338" s="310"/>
      <c r="AG338" s="310"/>
      <c r="AH338" s="310"/>
      <c r="AI338" s="310"/>
      <c r="AK338" s="310"/>
      <c r="AL338" s="310"/>
      <c r="AM338" s="310"/>
      <c r="AN338" s="310"/>
      <c r="AO338" s="310"/>
      <c r="AP338" s="310"/>
      <c r="AQ338" s="310"/>
      <c r="AR338" s="310"/>
    </row>
    <row r="339" spans="2:44" ht="15" customHeight="1" x14ac:dyDescent="0.35">
      <c r="B339" s="39" t="s">
        <v>284</v>
      </c>
      <c r="C339" s="39"/>
      <c r="D339" s="39"/>
      <c r="E339" s="39"/>
      <c r="F339" s="39"/>
      <c r="G339" s="39"/>
      <c r="H339" s="39"/>
      <c r="I339" s="39"/>
      <c r="J339" s="39"/>
      <c r="K339" s="39"/>
      <c r="L339" s="310">
        <v>0</v>
      </c>
      <c r="M339" s="310">
        <v>0</v>
      </c>
      <c r="N339" s="310">
        <v>0</v>
      </c>
      <c r="O339" s="310">
        <v>0</v>
      </c>
      <c r="P339" s="310">
        <v>0</v>
      </c>
      <c r="Q339" s="310">
        <v>0</v>
      </c>
      <c r="R339" s="310">
        <v>0</v>
      </c>
      <c r="S339" s="310">
        <v>0</v>
      </c>
      <c r="T339" s="310">
        <v>0</v>
      </c>
      <c r="U339" s="310">
        <v>0</v>
      </c>
      <c r="V339" s="310">
        <v>0</v>
      </c>
      <c r="W339" s="310">
        <v>54.63</v>
      </c>
      <c r="X339" s="310">
        <v>104.21</v>
      </c>
      <c r="Y339" s="310" vm="311">
        <f>+AE339</f>
        <v>98.736964852594824</v>
      </c>
      <c r="Z339" s="310" vm="779">
        <f>+AI339</f>
        <v>92.834415858645841</v>
      </c>
      <c r="AB339" s="310" vm="93">
        <v>100.62892624362769</v>
      </c>
      <c r="AC339" s="310" vm="464">
        <v>102.1895194329342</v>
      </c>
      <c r="AD339" s="310" vm="232">
        <v>99.388825786357614</v>
      </c>
      <c r="AE339" s="310" vm="311">
        <v>98.736964852594824</v>
      </c>
      <c r="AF339" s="310" vm="389">
        <v>91.751023263193574</v>
      </c>
      <c r="AG339" s="349" vm="506">
        <v>98.397459601593738</v>
      </c>
      <c r="AH339" s="310" vm="664">
        <v>90.767237192329901</v>
      </c>
      <c r="AI339" s="310" vm="779">
        <v>92.834415858645841</v>
      </c>
      <c r="AK339" s="310"/>
      <c r="AL339" s="310"/>
      <c r="AM339" s="310"/>
      <c r="AN339" s="310"/>
      <c r="AO339" s="310"/>
      <c r="AP339" s="310"/>
      <c r="AQ339" s="310"/>
      <c r="AR339" s="310"/>
    </row>
    <row r="344" spans="2:44" ht="15" customHeight="1" x14ac:dyDescent="0.35">
      <c r="B344" s="192" t="s">
        <v>45</v>
      </c>
      <c r="C344" s="192"/>
      <c r="D344" s="192"/>
      <c r="E344" s="192"/>
      <c r="F344" s="192"/>
      <c r="G344" s="192"/>
      <c r="H344" s="192"/>
      <c r="I344" s="192"/>
      <c r="J344" s="192"/>
      <c r="K344" s="192"/>
      <c r="L344" s="318"/>
      <c r="M344" s="318"/>
      <c r="N344" s="318"/>
      <c r="O344" s="318"/>
      <c r="P344" s="318"/>
      <c r="Q344" s="318"/>
      <c r="R344" s="318"/>
      <c r="S344" s="318"/>
      <c r="T344" s="318"/>
      <c r="U344" s="318"/>
      <c r="V344" s="318"/>
      <c r="W344" s="318"/>
      <c r="X344" s="318"/>
      <c r="Y344" s="318"/>
      <c r="Z344" s="318"/>
      <c r="AA344" s="318"/>
      <c r="AB344" s="318"/>
      <c r="AC344" s="318"/>
      <c r="AD344" s="318"/>
      <c r="AE344" s="318"/>
      <c r="AJ344" s="318"/>
      <c r="AK344" s="318"/>
      <c r="AL344" s="318"/>
      <c r="AM344" s="318"/>
      <c r="AN344" s="318"/>
      <c r="AO344" s="318"/>
      <c r="AP344" s="318"/>
      <c r="AQ344" s="318"/>
      <c r="AR344" s="318"/>
    </row>
    <row r="345" spans="2:44" ht="15" customHeight="1" x14ac:dyDescent="0.35">
      <c r="B345" s="192" t="s">
        <v>46</v>
      </c>
      <c r="C345" s="192"/>
      <c r="D345" s="192"/>
      <c r="E345" s="192"/>
      <c r="F345" s="192"/>
      <c r="G345" s="192"/>
      <c r="H345" s="192"/>
      <c r="I345" s="192"/>
      <c r="J345" s="192"/>
      <c r="K345" s="192"/>
      <c r="L345" s="224">
        <f t="shared" ref="L345:Z345" si="217">+L4-SUM(L5:L8)</f>
        <v>0</v>
      </c>
      <c r="M345" s="224">
        <f t="shared" si="217"/>
        <v>0</v>
      </c>
      <c r="N345" s="224">
        <f t="shared" si="217"/>
        <v>0</v>
      </c>
      <c r="O345" s="224">
        <f t="shared" si="217"/>
        <v>0</v>
      </c>
      <c r="P345" s="224">
        <f t="shared" si="217"/>
        <v>0</v>
      </c>
      <c r="Q345" s="224">
        <f t="shared" si="217"/>
        <v>0</v>
      </c>
      <c r="R345" s="224">
        <f t="shared" si="217"/>
        <v>0</v>
      </c>
      <c r="S345" s="224">
        <f t="shared" si="217"/>
        <v>0</v>
      </c>
      <c r="T345" s="224">
        <f t="shared" si="217"/>
        <v>0</v>
      </c>
      <c r="U345" s="224">
        <f t="shared" si="217"/>
        <v>0</v>
      </c>
      <c r="V345" s="224">
        <f t="shared" si="217"/>
        <v>0</v>
      </c>
      <c r="W345" s="224">
        <f t="shared" si="217"/>
        <v>0</v>
      </c>
      <c r="X345" s="341">
        <f t="shared" si="217"/>
        <v>0</v>
      </c>
      <c r="Y345" s="224">
        <f t="shared" si="217"/>
        <v>0</v>
      </c>
      <c r="Z345" s="224">
        <f t="shared" si="217"/>
        <v>0</v>
      </c>
      <c r="AA345" s="318"/>
      <c r="AB345" s="341">
        <f t="shared" ref="AB345:AI345" si="218">+AB4-SUM(AB5:AB8)</f>
        <v>0</v>
      </c>
      <c r="AC345" s="341">
        <f t="shared" si="218"/>
        <v>0</v>
      </c>
      <c r="AD345" s="341">
        <f t="shared" si="218"/>
        <v>0</v>
      </c>
      <c r="AE345" s="341">
        <f t="shared" si="218"/>
        <v>0</v>
      </c>
      <c r="AF345" s="341">
        <f t="shared" si="218"/>
        <v>0</v>
      </c>
      <c r="AG345" s="341">
        <f t="shared" si="218"/>
        <v>0</v>
      </c>
      <c r="AH345" s="341">
        <f t="shared" si="218"/>
        <v>0</v>
      </c>
      <c r="AI345" s="341">
        <f t="shared" si="218"/>
        <v>0</v>
      </c>
      <c r="AJ345" s="318"/>
      <c r="AK345" s="341">
        <f t="shared" ref="AK345:AR345" si="219">+AK4-SUM(AK5:AK8)</f>
        <v>0</v>
      </c>
      <c r="AL345" s="341">
        <f t="shared" si="219"/>
        <v>0</v>
      </c>
      <c r="AM345" s="341">
        <f t="shared" si="219"/>
        <v>0</v>
      </c>
      <c r="AN345" s="341">
        <f t="shared" si="219"/>
        <v>0</v>
      </c>
      <c r="AO345" s="341">
        <f t="shared" si="219"/>
        <v>0</v>
      </c>
      <c r="AP345" s="341">
        <f t="shared" si="219"/>
        <v>0</v>
      </c>
      <c r="AQ345" s="341">
        <f t="shared" si="219"/>
        <v>0</v>
      </c>
      <c r="AR345" s="341">
        <f t="shared" si="219"/>
        <v>0</v>
      </c>
    </row>
    <row r="346" spans="2:44" ht="15" customHeight="1" x14ac:dyDescent="0.35">
      <c r="B346" s="192" t="s">
        <v>289</v>
      </c>
      <c r="C346" s="192"/>
      <c r="D346" s="192"/>
      <c r="E346" s="192"/>
      <c r="F346" s="192"/>
      <c r="G346" s="192"/>
      <c r="H346" s="192"/>
      <c r="I346" s="192"/>
      <c r="J346" s="192"/>
      <c r="K346" s="192"/>
      <c r="L346" s="224">
        <f t="shared" ref="L346:Z346" si="220">+L10-L11-L12-L13</f>
        <v>-9.9999999999909051E-3</v>
      </c>
      <c r="M346" s="224">
        <f t="shared" si="220"/>
        <v>0</v>
      </c>
      <c r="N346" s="224">
        <f t="shared" si="220"/>
        <v>0</v>
      </c>
      <c r="O346" s="224">
        <f t="shared" si="220"/>
        <v>0</v>
      </c>
      <c r="P346" s="224">
        <f t="shared" si="220"/>
        <v>1.0000000000019327E-2</v>
      </c>
      <c r="Q346" s="224">
        <f t="shared" si="220"/>
        <v>-1.0000000000047748E-2</v>
      </c>
      <c r="R346" s="224">
        <f t="shared" si="220"/>
        <v>9.9999999999624833E-3</v>
      </c>
      <c r="S346" s="224">
        <f t="shared" si="220"/>
        <v>0</v>
      </c>
      <c r="T346" s="224">
        <f t="shared" si="220"/>
        <v>-9.9999999999909051E-3</v>
      </c>
      <c r="U346" s="224">
        <f t="shared" si="220"/>
        <v>1.0000000000047748E-2</v>
      </c>
      <c r="V346" s="224">
        <f t="shared" si="220"/>
        <v>-1.0000000000033538E-2</v>
      </c>
      <c r="W346" s="224">
        <f t="shared" si="220"/>
        <v>9.9999999999624833E-3</v>
      </c>
      <c r="X346" s="341">
        <f t="shared" si="220"/>
        <v>0</v>
      </c>
      <c r="Y346" s="224">
        <f t="shared" si="220"/>
        <v>0</v>
      </c>
      <c r="Z346" s="224">
        <f t="shared" si="220"/>
        <v>0</v>
      </c>
      <c r="AA346" s="318"/>
      <c r="AB346" s="341">
        <f t="shared" ref="AB346:AI346" si="221">+AB10-AB11-AB12-AB13</f>
        <v>0</v>
      </c>
      <c r="AC346" s="341">
        <f t="shared" si="221"/>
        <v>0</v>
      </c>
      <c r="AD346" s="341">
        <f t="shared" si="221"/>
        <v>0</v>
      </c>
      <c r="AE346" s="341">
        <f t="shared" si="221"/>
        <v>0</v>
      </c>
      <c r="AF346" s="341">
        <f t="shared" si="221"/>
        <v>0</v>
      </c>
      <c r="AG346" s="341">
        <f t="shared" si="221"/>
        <v>0</v>
      </c>
      <c r="AH346" s="341">
        <f t="shared" si="221"/>
        <v>0</v>
      </c>
      <c r="AI346" s="341">
        <f t="shared" si="221"/>
        <v>0</v>
      </c>
      <c r="AJ346" s="318"/>
      <c r="AK346" s="341">
        <f t="shared" ref="AK346:AR346" si="222">+AK10-AK11-AK12-AK13</f>
        <v>0</v>
      </c>
      <c r="AL346" s="341">
        <f t="shared" si="222"/>
        <v>0</v>
      </c>
      <c r="AM346" s="341">
        <f t="shared" si="222"/>
        <v>5.6843418860808015E-14</v>
      </c>
      <c r="AN346" s="341">
        <f t="shared" si="222"/>
        <v>0</v>
      </c>
      <c r="AO346" s="341">
        <f t="shared" si="222"/>
        <v>0</v>
      </c>
      <c r="AP346" s="341">
        <f t="shared" si="222"/>
        <v>0</v>
      </c>
      <c r="AQ346" s="341">
        <f t="shared" si="222"/>
        <v>2.8421709430404007E-14</v>
      </c>
      <c r="AR346" s="341">
        <f t="shared" si="222"/>
        <v>0</v>
      </c>
    </row>
    <row r="347" spans="2:44" ht="15" customHeight="1" x14ac:dyDescent="0.35">
      <c r="B347" s="192" t="s">
        <v>51</v>
      </c>
      <c r="C347" s="192"/>
      <c r="D347" s="192"/>
      <c r="E347" s="192"/>
      <c r="F347" s="192"/>
      <c r="G347" s="192"/>
      <c r="H347" s="192"/>
      <c r="I347" s="192"/>
      <c r="J347" s="192"/>
      <c r="K347" s="192"/>
      <c r="L347" s="224">
        <f t="shared" ref="L347:T347" si="223">+L4+L9-L10-L15</f>
        <v>0</v>
      </c>
      <c r="M347" s="224">
        <f t="shared" si="223"/>
        <v>0</v>
      </c>
      <c r="N347" s="224">
        <f t="shared" si="223"/>
        <v>9.9999999998772182E-3</v>
      </c>
      <c r="O347" s="224">
        <f t="shared" si="223"/>
        <v>0</v>
      </c>
      <c r="P347" s="224">
        <f t="shared" si="223"/>
        <v>0</v>
      </c>
      <c r="Q347" s="224">
        <f t="shared" si="223"/>
        <v>9.9999999999909051E-3</v>
      </c>
      <c r="R347" s="224">
        <f t="shared" si="223"/>
        <v>0</v>
      </c>
      <c r="S347" s="224">
        <f t="shared" si="223"/>
        <v>0</v>
      </c>
      <c r="T347" s="224">
        <f t="shared" si="223"/>
        <v>0</v>
      </c>
      <c r="U347" s="224">
        <f t="shared" ref="U347:Z347" si="224">+U4+U9-U10+U14-U15</f>
        <v>0</v>
      </c>
      <c r="V347" s="224">
        <f t="shared" si="224"/>
        <v>0</v>
      </c>
      <c r="W347" s="224">
        <f t="shared" si="224"/>
        <v>-9.9999999995361577E-3</v>
      </c>
      <c r="X347" s="341">
        <f t="shared" si="224"/>
        <v>9.999999999308784E-3</v>
      </c>
      <c r="Y347" s="224">
        <f t="shared" si="224"/>
        <v>-4.4792614062316716E-11</v>
      </c>
      <c r="Z347" s="224">
        <f t="shared" si="224"/>
        <v>2.5011104298755527E-12</v>
      </c>
      <c r="AA347" s="318"/>
      <c r="AB347" s="341">
        <f t="shared" ref="AB347:AI347" si="225">+AB4+AB9-AB10+AB14-AB15</f>
        <v>-3.3537617127876729E-12</v>
      </c>
      <c r="AC347" s="341">
        <f t="shared" si="225"/>
        <v>-3.0695446184836328E-11</v>
      </c>
      <c r="AD347" s="341">
        <f t="shared" si="225"/>
        <v>1.1618794815149158E-10</v>
      </c>
      <c r="AE347" s="341">
        <f t="shared" si="225"/>
        <v>-4.4792614062316716E-11</v>
      </c>
      <c r="AF347" s="341">
        <f t="shared" si="225"/>
        <v>0</v>
      </c>
      <c r="AG347" s="341">
        <f t="shared" si="225"/>
        <v>1.3642420526593924E-12</v>
      </c>
      <c r="AH347" s="341">
        <f t="shared" si="225"/>
        <v>0</v>
      </c>
      <c r="AI347" s="341">
        <f t="shared" si="225"/>
        <v>2.5011104298755527E-12</v>
      </c>
      <c r="AJ347" s="318"/>
      <c r="AK347" s="341">
        <f t="shared" ref="AK347:AR347" si="226">+AK4+AK9-AK10+AK14-AK15</f>
        <v>-3.3537617127876729E-12</v>
      </c>
      <c r="AL347" s="341">
        <f t="shared" si="226"/>
        <v>-2.7171154215466231E-11</v>
      </c>
      <c r="AM347" s="341">
        <f t="shared" si="226"/>
        <v>1.4665602066088468E-10</v>
      </c>
      <c r="AN347" s="341">
        <f t="shared" si="226"/>
        <v>-1.6086687537608668E-10</v>
      </c>
      <c r="AO347" s="341">
        <f t="shared" si="226"/>
        <v>0</v>
      </c>
      <c r="AP347" s="341">
        <f t="shared" si="226"/>
        <v>1.5916157281026244E-12</v>
      </c>
      <c r="AQ347" s="341">
        <f t="shared" si="226"/>
        <v>-4.5474735088646412E-13</v>
      </c>
      <c r="AR347" s="341">
        <f t="shared" si="226"/>
        <v>1.6484591469634324E-12</v>
      </c>
    </row>
    <row r="348" spans="2:44" ht="15" customHeight="1" x14ac:dyDescent="0.35">
      <c r="B348" s="192" t="s">
        <v>52</v>
      </c>
      <c r="C348" s="192"/>
      <c r="D348" s="192"/>
      <c r="E348" s="192"/>
      <c r="F348" s="192"/>
      <c r="G348" s="192"/>
      <c r="H348" s="192"/>
      <c r="I348" s="192"/>
      <c r="J348" s="192"/>
      <c r="K348" s="192"/>
      <c r="L348" s="224">
        <f t="shared" ref="L348:Z348" si="227">+L15-SUM(L17:L20)</f>
        <v>0</v>
      </c>
      <c r="M348" s="224">
        <f t="shared" si="227"/>
        <v>0</v>
      </c>
      <c r="N348" s="224">
        <f t="shared" si="227"/>
        <v>0</v>
      </c>
      <c r="O348" s="224">
        <f t="shared" si="227"/>
        <v>0</v>
      </c>
      <c r="P348" s="224">
        <f t="shared" si="227"/>
        <v>0</v>
      </c>
      <c r="Q348" s="224">
        <f t="shared" si="227"/>
        <v>0</v>
      </c>
      <c r="R348" s="224">
        <f t="shared" si="227"/>
        <v>0</v>
      </c>
      <c r="S348" s="224">
        <f t="shared" si="227"/>
        <v>0</v>
      </c>
      <c r="T348" s="224">
        <f t="shared" si="227"/>
        <v>0</v>
      </c>
      <c r="U348" s="224">
        <f t="shared" si="227"/>
        <v>0</v>
      </c>
      <c r="V348" s="224">
        <f t="shared" si="227"/>
        <v>0</v>
      </c>
      <c r="W348" s="224">
        <f t="shared" si="227"/>
        <v>0</v>
      </c>
      <c r="X348" s="341">
        <f t="shared" si="227"/>
        <v>0</v>
      </c>
      <c r="Y348" s="224">
        <f t="shared" si="227"/>
        <v>0</v>
      </c>
      <c r="Z348" s="224">
        <f t="shared" si="227"/>
        <v>0</v>
      </c>
      <c r="AA348" s="318"/>
      <c r="AB348" s="341">
        <f t="shared" ref="AB348:AI348" si="228">+AB15-SUM(AB17:AB20)</f>
        <v>0</v>
      </c>
      <c r="AC348" s="341">
        <f t="shared" si="228"/>
        <v>0</v>
      </c>
      <c r="AD348" s="341">
        <f t="shared" si="228"/>
        <v>0</v>
      </c>
      <c r="AE348" s="341">
        <f t="shared" si="228"/>
        <v>0</v>
      </c>
      <c r="AF348" s="341">
        <f t="shared" si="228"/>
        <v>0</v>
      </c>
      <c r="AG348" s="341">
        <f t="shared" si="228"/>
        <v>0</v>
      </c>
      <c r="AH348" s="341">
        <f t="shared" si="228"/>
        <v>0</v>
      </c>
      <c r="AI348" s="341">
        <f t="shared" si="228"/>
        <v>0</v>
      </c>
      <c r="AJ348" s="318"/>
      <c r="AK348" s="341">
        <f t="shared" ref="AK348:AR348" si="229">+AK15-SUM(AK17:AK20)</f>
        <v>0</v>
      </c>
      <c r="AL348" s="341">
        <f t="shared" si="229"/>
        <v>0</v>
      </c>
      <c r="AM348" s="341">
        <f t="shared" si="229"/>
        <v>0</v>
      </c>
      <c r="AN348" s="341">
        <f t="shared" si="229"/>
        <v>0</v>
      </c>
      <c r="AO348" s="341">
        <f t="shared" si="229"/>
        <v>0</v>
      </c>
      <c r="AP348" s="341">
        <f t="shared" si="229"/>
        <v>0</v>
      </c>
      <c r="AQ348" s="341">
        <f t="shared" si="229"/>
        <v>0</v>
      </c>
      <c r="AR348" s="341">
        <f t="shared" si="229"/>
        <v>0</v>
      </c>
    </row>
    <row r="349" spans="2:44" ht="15" customHeight="1" x14ac:dyDescent="0.35">
      <c r="B349" s="192" t="s">
        <v>56</v>
      </c>
      <c r="C349" s="192"/>
      <c r="D349" s="192"/>
      <c r="E349" s="192"/>
      <c r="F349" s="192"/>
      <c r="G349" s="192"/>
      <c r="H349" s="192"/>
      <c r="I349" s="192"/>
      <c r="J349" s="192"/>
      <c r="K349" s="192"/>
      <c r="L349" s="341">
        <f t="shared" ref="L349:X349" si="230">+L15-L21-L22+L23-L24</f>
        <v>9.9999999999909051E-3</v>
      </c>
      <c r="M349" s="341">
        <f t="shared" si="230"/>
        <v>9.9999999999909051E-3</v>
      </c>
      <c r="N349" s="341">
        <f t="shared" si="230"/>
        <v>-9.9999999999340616E-3</v>
      </c>
      <c r="O349" s="341">
        <f t="shared" si="230"/>
        <v>0</v>
      </c>
      <c r="P349" s="341">
        <f t="shared" si="230"/>
        <v>1.0000000000047748E-2</v>
      </c>
      <c r="Q349" s="341">
        <f t="shared" si="230"/>
        <v>-9.9999999999909051E-3</v>
      </c>
      <c r="R349" s="341">
        <f t="shared" si="230"/>
        <v>0</v>
      </c>
      <c r="S349" s="341">
        <f t="shared" si="230"/>
        <v>9.9999999999909051E-3</v>
      </c>
      <c r="T349" s="341">
        <f t="shared" si="230"/>
        <v>0</v>
      </c>
      <c r="U349" s="341">
        <f t="shared" si="230"/>
        <v>0</v>
      </c>
      <c r="V349" s="341">
        <f t="shared" si="230"/>
        <v>9.9999999999909051E-3</v>
      </c>
      <c r="W349" s="341">
        <f t="shared" si="230"/>
        <v>0</v>
      </c>
      <c r="X349" s="341">
        <f t="shared" si="230"/>
        <v>0</v>
      </c>
      <c r="Y349" s="341">
        <f>+Y15+Y21-Y22+Y23-Y24</f>
        <v>5.7298166211694479E-11</v>
      </c>
      <c r="Z349" s="341">
        <f>+Z15+Z21-Z22+Z23-Z24</f>
        <v>-1.8971491044794675E-12</v>
      </c>
      <c r="AA349" s="341"/>
      <c r="AB349" s="341">
        <f>+AB15-AB21-AB22+AB23-AB24</f>
        <v>-6.1390892369672656E-12</v>
      </c>
      <c r="AC349" s="341">
        <f t="shared" ref="AC349:AI349" si="231">+AC15+AC21-AC22+AC23-AC24</f>
        <v>-7.9012352216523141E-12</v>
      </c>
      <c r="AD349" s="341">
        <f t="shared" si="231"/>
        <v>-8.1740836321841925E-11</v>
      </c>
      <c r="AE349" s="341">
        <f t="shared" si="231"/>
        <v>5.7298166211694479E-11</v>
      </c>
      <c r="AF349" s="341">
        <f t="shared" si="231"/>
        <v>0</v>
      </c>
      <c r="AG349" s="341">
        <f t="shared" si="231"/>
        <v>0</v>
      </c>
      <c r="AH349" s="341">
        <f t="shared" si="231"/>
        <v>-1.3642420526593924E-12</v>
      </c>
      <c r="AI349" s="341">
        <f t="shared" si="231"/>
        <v>-1.8971491044794675E-12</v>
      </c>
      <c r="AJ349" s="318"/>
      <c r="AK349" s="341">
        <f>+AK15-AK21-AK22+AK23-AK24</f>
        <v>-6.1390892369672656E-12</v>
      </c>
      <c r="AL349" s="341">
        <f t="shared" ref="AL349:AR349" si="232">+AL15+AL21-AL22+AL23-AL24</f>
        <v>1.122881299998383</v>
      </c>
      <c r="AM349" s="341">
        <f t="shared" si="232"/>
        <v>-7.3839601100189611E-11</v>
      </c>
      <c r="AN349" s="341">
        <f t="shared" si="232"/>
        <v>1.390425552472152E-10</v>
      </c>
      <c r="AO349" s="341">
        <f t="shared" si="232"/>
        <v>0</v>
      </c>
      <c r="AP349" s="341">
        <f t="shared" si="232"/>
        <v>-1.0231815394945443E-12</v>
      </c>
      <c r="AQ349" s="341">
        <f t="shared" si="232"/>
        <v>-5.6843418860808015E-13</v>
      </c>
      <c r="AR349" s="341">
        <f t="shared" si="232"/>
        <v>0</v>
      </c>
    </row>
    <row r="350" spans="2:44" ht="15" customHeight="1" x14ac:dyDescent="0.35">
      <c r="B350" s="192" t="s">
        <v>57</v>
      </c>
      <c r="C350" s="192"/>
      <c r="D350" s="192"/>
      <c r="E350" s="192"/>
      <c r="F350" s="192"/>
      <c r="G350" s="192"/>
      <c r="H350" s="192"/>
      <c r="I350" s="192"/>
      <c r="J350" s="192"/>
      <c r="K350" s="192"/>
      <c r="L350" s="224">
        <f t="shared" ref="L350:Z350" si="233">+L24-SUM(L25:L28)</f>
        <v>0</v>
      </c>
      <c r="M350" s="224">
        <f t="shared" si="233"/>
        <v>0</v>
      </c>
      <c r="N350" s="224">
        <f t="shared" si="233"/>
        <v>0</v>
      </c>
      <c r="O350" s="224">
        <f t="shared" si="233"/>
        <v>0</v>
      </c>
      <c r="P350" s="224">
        <f t="shared" si="233"/>
        <v>0</v>
      </c>
      <c r="Q350" s="224">
        <f t="shared" si="233"/>
        <v>0</v>
      </c>
      <c r="R350" s="224">
        <f t="shared" si="233"/>
        <v>0</v>
      </c>
      <c r="S350" s="224">
        <f t="shared" si="233"/>
        <v>0</v>
      </c>
      <c r="T350" s="224">
        <f t="shared" si="233"/>
        <v>0</v>
      </c>
      <c r="U350" s="224">
        <f t="shared" si="233"/>
        <v>0</v>
      </c>
      <c r="V350" s="224">
        <f t="shared" si="233"/>
        <v>0</v>
      </c>
      <c r="W350" s="224">
        <f t="shared" si="233"/>
        <v>0</v>
      </c>
      <c r="X350" s="341">
        <f t="shared" si="233"/>
        <v>0</v>
      </c>
      <c r="Y350" s="224">
        <f t="shared" si="233"/>
        <v>0</v>
      </c>
      <c r="Z350" s="224">
        <f t="shared" si="233"/>
        <v>0</v>
      </c>
      <c r="AA350" s="318"/>
      <c r="AB350" s="341">
        <f t="shared" ref="AB350:AI350" si="234">+AB24-SUM(AB25:AB28)</f>
        <v>0</v>
      </c>
      <c r="AC350" s="341">
        <f t="shared" si="234"/>
        <v>0</v>
      </c>
      <c r="AD350" s="341">
        <f t="shared" si="234"/>
        <v>0</v>
      </c>
      <c r="AE350" s="341">
        <f t="shared" si="234"/>
        <v>0</v>
      </c>
      <c r="AF350" s="341">
        <f t="shared" si="234"/>
        <v>0</v>
      </c>
      <c r="AG350" s="341">
        <f t="shared" si="234"/>
        <v>0</v>
      </c>
      <c r="AH350" s="341">
        <f t="shared" si="234"/>
        <v>0</v>
      </c>
      <c r="AI350" s="341">
        <f t="shared" si="234"/>
        <v>0</v>
      </c>
      <c r="AJ350" s="318"/>
      <c r="AK350" s="341">
        <f t="shared" ref="AK350:AR350" si="235">+AK24-SUM(AK25:AK28)</f>
        <v>0</v>
      </c>
      <c r="AL350" s="341">
        <f t="shared" si="235"/>
        <v>0</v>
      </c>
      <c r="AM350" s="341">
        <f t="shared" si="235"/>
        <v>0</v>
      </c>
      <c r="AN350" s="341">
        <f t="shared" si="235"/>
        <v>0</v>
      </c>
      <c r="AO350" s="341">
        <f t="shared" si="235"/>
        <v>0</v>
      </c>
      <c r="AP350" s="341">
        <f t="shared" si="235"/>
        <v>0</v>
      </c>
      <c r="AQ350" s="341">
        <f t="shared" si="235"/>
        <v>0</v>
      </c>
      <c r="AR350" s="341">
        <f t="shared" si="235"/>
        <v>0</v>
      </c>
    </row>
    <row r="351" spans="2:44" ht="15" customHeight="1" x14ac:dyDescent="0.35">
      <c r="B351" s="192" t="s">
        <v>290</v>
      </c>
      <c r="C351" s="192"/>
      <c r="D351" s="192"/>
      <c r="E351" s="192"/>
      <c r="F351" s="192"/>
      <c r="G351" s="192"/>
      <c r="H351" s="192"/>
      <c r="I351" s="192"/>
      <c r="J351" s="192"/>
      <c r="K351" s="192"/>
      <c r="L351" s="224">
        <f t="shared" ref="L351:T351" si="236">+L24+L29+L14-L30</f>
        <v>0</v>
      </c>
      <c r="M351" s="224">
        <f t="shared" si="236"/>
        <v>1.0000000000005116E-2</v>
      </c>
      <c r="N351" s="224">
        <f t="shared" si="236"/>
        <v>0</v>
      </c>
      <c r="O351" s="224">
        <f t="shared" si="236"/>
        <v>9.9999999999909051E-3</v>
      </c>
      <c r="P351" s="224">
        <f t="shared" si="236"/>
        <v>0</v>
      </c>
      <c r="Q351" s="224">
        <f t="shared" si="236"/>
        <v>0</v>
      </c>
      <c r="R351" s="224">
        <f t="shared" si="236"/>
        <v>1.0000000000047748E-2</v>
      </c>
      <c r="S351" s="224">
        <f t="shared" si="236"/>
        <v>0</v>
      </c>
      <c r="T351" s="224">
        <f t="shared" si="236"/>
        <v>0</v>
      </c>
      <c r="U351" s="224">
        <f t="shared" ref="U351:Z351" si="237">+U24+U29-U30</f>
        <v>-9.9999999998772182E-3</v>
      </c>
      <c r="V351" s="224">
        <f t="shared" si="237"/>
        <v>0</v>
      </c>
      <c r="W351" s="224">
        <f t="shared" si="237"/>
        <v>0</v>
      </c>
      <c r="X351" s="341">
        <f t="shared" si="237"/>
        <v>0</v>
      </c>
      <c r="Y351" s="224">
        <f t="shared" si="237"/>
        <v>-6.7075234255753458E-12</v>
      </c>
      <c r="Z351" s="224">
        <f t="shared" si="237"/>
        <v>-1.0231815394945443E-12</v>
      </c>
      <c r="AA351" s="318"/>
      <c r="AB351" s="341">
        <f t="shared" ref="AB351:AI351" si="238">+AB24+AB29-AB30</f>
        <v>-5.1159076974727213E-13</v>
      </c>
      <c r="AC351" s="341">
        <f t="shared" si="238"/>
        <v>4.8316906031686813E-13</v>
      </c>
      <c r="AD351" s="341">
        <f t="shared" si="238"/>
        <v>1.7621459846850485E-11</v>
      </c>
      <c r="AE351" s="341">
        <f t="shared" si="238"/>
        <v>-6.7075234255753458E-12</v>
      </c>
      <c r="AF351" s="341">
        <f t="shared" si="238"/>
        <v>0</v>
      </c>
      <c r="AG351" s="341">
        <f t="shared" si="238"/>
        <v>0</v>
      </c>
      <c r="AH351" s="341">
        <f t="shared" si="238"/>
        <v>0</v>
      </c>
      <c r="AI351" s="341">
        <f t="shared" si="238"/>
        <v>-1.0231815394945443E-12</v>
      </c>
      <c r="AJ351" s="318"/>
      <c r="AK351" s="341">
        <f t="shared" ref="AK351:AR351" si="239">+AK24+AK29-AK30</f>
        <v>-5.1159076974727213E-13</v>
      </c>
      <c r="AL351" s="341">
        <f t="shared" si="239"/>
        <v>9.8054897534893826E-13</v>
      </c>
      <c r="AM351" s="341">
        <f t="shared" si="239"/>
        <v>1.716671249596402E-11</v>
      </c>
      <c r="AN351" s="341">
        <f t="shared" si="239"/>
        <v>-2.432898327242583E-11</v>
      </c>
      <c r="AO351" s="341">
        <f t="shared" si="239"/>
        <v>0</v>
      </c>
      <c r="AP351" s="341">
        <f t="shared" si="239"/>
        <v>0</v>
      </c>
      <c r="AQ351" s="341">
        <f t="shared" si="239"/>
        <v>-1.7053025658242404E-13</v>
      </c>
      <c r="AR351" s="341">
        <f t="shared" si="239"/>
        <v>-9.0949470177292824E-13</v>
      </c>
    </row>
    <row r="352" spans="2:44" ht="15" customHeight="1" x14ac:dyDescent="0.35">
      <c r="B352" s="192" t="s">
        <v>291</v>
      </c>
      <c r="C352" s="192"/>
      <c r="D352" s="192"/>
      <c r="E352" s="192"/>
      <c r="F352" s="192"/>
      <c r="G352" s="192"/>
      <c r="H352" s="192"/>
      <c r="I352" s="192"/>
      <c r="J352" s="192"/>
      <c r="K352" s="192"/>
      <c r="L352" s="224">
        <f t="shared" ref="L352:Z352" si="240">+L30-L31-L32</f>
        <v>0</v>
      </c>
      <c r="M352" s="224">
        <f t="shared" si="240"/>
        <v>0</v>
      </c>
      <c r="N352" s="224">
        <f t="shared" si="240"/>
        <v>0</v>
      </c>
      <c r="O352" s="224">
        <f t="shared" si="240"/>
        <v>-9.9999999999909051E-3</v>
      </c>
      <c r="P352" s="224">
        <f t="shared" si="240"/>
        <v>0</v>
      </c>
      <c r="Q352" s="224">
        <f t="shared" si="240"/>
        <v>0</v>
      </c>
      <c r="R352" s="224">
        <f t="shared" si="240"/>
        <v>0</v>
      </c>
      <c r="S352" s="224">
        <f t="shared" si="240"/>
        <v>0</v>
      </c>
      <c r="T352" s="224">
        <f t="shared" si="240"/>
        <v>0</v>
      </c>
      <c r="U352" s="224">
        <f t="shared" si="240"/>
        <v>0</v>
      </c>
      <c r="V352" s="224">
        <f t="shared" si="240"/>
        <v>0</v>
      </c>
      <c r="W352" s="224">
        <f t="shared" si="240"/>
        <v>0</v>
      </c>
      <c r="X352" s="341">
        <f t="shared" si="240"/>
        <v>0</v>
      </c>
      <c r="Y352" s="224">
        <f t="shared" si="240"/>
        <v>-7.0883743319427595E-11</v>
      </c>
      <c r="Z352" s="224">
        <f t="shared" si="240"/>
        <v>6.2527760746888816E-13</v>
      </c>
      <c r="AA352" s="318"/>
      <c r="AB352" s="341">
        <f t="shared" ref="AB352:AI352" si="241">+AB30-AB31-AB32</f>
        <v>-5.8264504332328215E-13</v>
      </c>
      <c r="AC352" s="341">
        <f t="shared" si="241"/>
        <v>1.7817569641920272E-10</v>
      </c>
      <c r="AD352" s="341">
        <f t="shared" si="241"/>
        <v>3.1604940886609256E-11</v>
      </c>
      <c r="AE352" s="341">
        <f t="shared" si="241"/>
        <v>-7.0883743319427595E-11</v>
      </c>
      <c r="AF352" s="341">
        <f t="shared" si="241"/>
        <v>0</v>
      </c>
      <c r="AG352" s="341">
        <f t="shared" si="241"/>
        <v>0</v>
      </c>
      <c r="AH352" s="341">
        <f t="shared" si="241"/>
        <v>4.5474735088646412E-13</v>
      </c>
      <c r="AI352" s="341">
        <f t="shared" si="241"/>
        <v>6.2527760746888816E-13</v>
      </c>
      <c r="AJ352" s="318"/>
      <c r="AK352" s="341">
        <f t="shared" ref="AK352:AR352" si="242">+AK30-AK31-AK32</f>
        <v>-5.8264504332328215E-13</v>
      </c>
      <c r="AL352" s="341">
        <f t="shared" si="242"/>
        <v>1.78758341462526E-10</v>
      </c>
      <c r="AM352" s="341">
        <f t="shared" si="242"/>
        <v>-1.4659917724202387E-10</v>
      </c>
      <c r="AN352" s="341">
        <f t="shared" si="242"/>
        <v>-1.0244605164189124E-10</v>
      </c>
      <c r="AO352" s="341">
        <f t="shared" si="242"/>
        <v>0</v>
      </c>
      <c r="AP352" s="341">
        <f t="shared" si="242"/>
        <v>0</v>
      </c>
      <c r="AQ352" s="341">
        <f t="shared" si="242"/>
        <v>3.6237679523765109E-13</v>
      </c>
      <c r="AR352" s="341">
        <f t="shared" si="242"/>
        <v>0</v>
      </c>
    </row>
    <row r="353" spans="2:44" ht="15" customHeight="1" x14ac:dyDescent="0.35">
      <c r="B353" s="192" t="s">
        <v>292</v>
      </c>
      <c r="C353" s="192"/>
      <c r="D353" s="192"/>
      <c r="E353" s="192"/>
      <c r="F353" s="192"/>
      <c r="G353" s="192"/>
      <c r="H353" s="192"/>
      <c r="I353" s="192"/>
      <c r="J353" s="192"/>
      <c r="K353" s="192"/>
      <c r="L353" s="224">
        <f t="shared" ref="L353:Z353" si="243">+L32-L33-L34</f>
        <v>3.5527136788005009E-15</v>
      </c>
      <c r="M353" s="224">
        <f t="shared" si="243"/>
        <v>1.021405182655144E-14</v>
      </c>
      <c r="N353" s="224">
        <f t="shared" si="243"/>
        <v>1.5987211554602254E-14</v>
      </c>
      <c r="O353" s="224">
        <f t="shared" si="243"/>
        <v>0</v>
      </c>
      <c r="P353" s="224">
        <f t="shared" si="243"/>
        <v>0</v>
      </c>
      <c r="Q353" s="224">
        <f t="shared" si="243"/>
        <v>0</v>
      </c>
      <c r="R353" s="224">
        <f t="shared" si="243"/>
        <v>0</v>
      </c>
      <c r="S353" s="224">
        <f t="shared" si="243"/>
        <v>0</v>
      </c>
      <c r="T353" s="224">
        <f t="shared" si="243"/>
        <v>9.9999999999909051E-3</v>
      </c>
      <c r="U353" s="224">
        <f t="shared" si="243"/>
        <v>0</v>
      </c>
      <c r="V353" s="224">
        <f t="shared" si="243"/>
        <v>0</v>
      </c>
      <c r="W353" s="224">
        <f t="shared" si="243"/>
        <v>0</v>
      </c>
      <c r="X353" s="341">
        <f t="shared" si="243"/>
        <v>9.9999999999909051E-3</v>
      </c>
      <c r="Y353" s="224">
        <f t="shared" si="243"/>
        <v>0</v>
      </c>
      <c r="Z353" s="224">
        <f t="shared" si="243"/>
        <v>0</v>
      </c>
      <c r="AA353" s="318"/>
      <c r="AB353" s="341">
        <f t="shared" ref="AB353:AI353" si="244">+AB32-AB33-AB34</f>
        <v>0</v>
      </c>
      <c r="AC353" s="341">
        <f t="shared" si="244"/>
        <v>0</v>
      </c>
      <c r="AD353" s="341">
        <f t="shared" si="244"/>
        <v>0</v>
      </c>
      <c r="AE353" s="341">
        <f t="shared" si="244"/>
        <v>0</v>
      </c>
      <c r="AF353" s="341">
        <f t="shared" si="244"/>
        <v>0</v>
      </c>
      <c r="AG353" s="341">
        <f t="shared" si="244"/>
        <v>0</v>
      </c>
      <c r="AH353" s="341">
        <f t="shared" si="244"/>
        <v>0</v>
      </c>
      <c r="AI353" s="341">
        <f t="shared" si="244"/>
        <v>0</v>
      </c>
      <c r="AJ353" s="318"/>
      <c r="AK353" s="341">
        <f t="shared" ref="AK353:AR353" si="245">+AK32-AK33-AK34</f>
        <v>0</v>
      </c>
      <c r="AL353" s="341">
        <f t="shared" si="245"/>
        <v>0</v>
      </c>
      <c r="AM353" s="341">
        <f t="shared" si="245"/>
        <v>4.2632564145606011E-14</v>
      </c>
      <c r="AN353" s="341">
        <f t="shared" si="245"/>
        <v>0</v>
      </c>
      <c r="AO353" s="341">
        <f t="shared" si="245"/>
        <v>0</v>
      </c>
      <c r="AP353" s="341">
        <f t="shared" si="245"/>
        <v>0</v>
      </c>
      <c r="AQ353" s="341">
        <f t="shared" si="245"/>
        <v>0</v>
      </c>
      <c r="AR353" s="341">
        <f t="shared" si="245"/>
        <v>-5.6843418860808015E-14</v>
      </c>
    </row>
    <row r="354" spans="2:44" ht="15" customHeight="1" x14ac:dyDescent="0.35">
      <c r="B354" s="192"/>
      <c r="C354" s="192"/>
      <c r="D354" s="192"/>
      <c r="E354" s="192"/>
      <c r="F354" s="192"/>
      <c r="G354" s="192"/>
      <c r="H354" s="192"/>
      <c r="I354" s="192"/>
      <c r="J354" s="192"/>
      <c r="K354" s="192"/>
      <c r="L354" s="318"/>
      <c r="M354" s="318"/>
      <c r="N354" s="318"/>
      <c r="O354" s="318"/>
      <c r="P354" s="318"/>
      <c r="Q354" s="318"/>
      <c r="R354" s="318"/>
      <c r="S354" s="318"/>
      <c r="T354" s="318"/>
      <c r="U354" s="318"/>
      <c r="V354" s="318"/>
      <c r="W354" s="318"/>
      <c r="X354" s="341"/>
      <c r="Y354" s="318"/>
      <c r="Z354" s="318"/>
      <c r="AA354" s="318"/>
      <c r="AB354" s="341"/>
      <c r="AC354" s="341"/>
      <c r="AD354" s="341"/>
      <c r="AE354" s="341"/>
      <c r="AF354" s="341"/>
      <c r="AG354" s="341"/>
      <c r="AJ354" s="318"/>
      <c r="AK354" s="341"/>
      <c r="AL354" s="341"/>
      <c r="AM354" s="341"/>
      <c r="AN354" s="341"/>
      <c r="AO354" s="341"/>
      <c r="AP354" s="341"/>
      <c r="AQ354" s="341"/>
      <c r="AR354" s="341"/>
    </row>
    <row r="355" spans="2:44" ht="15" customHeight="1" x14ac:dyDescent="0.35">
      <c r="B355" s="192"/>
      <c r="C355" s="192"/>
      <c r="D355" s="192"/>
      <c r="E355" s="192"/>
      <c r="F355" s="192"/>
      <c r="G355" s="192"/>
      <c r="H355" s="192"/>
      <c r="I355" s="192"/>
      <c r="J355" s="192"/>
      <c r="K355" s="192"/>
      <c r="L355" s="224"/>
      <c r="M355" s="224"/>
      <c r="N355" s="224"/>
      <c r="O355" s="224"/>
      <c r="P355" s="224"/>
      <c r="Q355" s="224"/>
      <c r="R355" s="224"/>
      <c r="S355" s="224"/>
      <c r="T355" s="224"/>
      <c r="U355" s="224"/>
      <c r="V355" s="224"/>
      <c r="W355" s="224"/>
      <c r="X355" s="341"/>
      <c r="Y355" s="224"/>
      <c r="Z355" s="224"/>
      <c r="AA355" s="318"/>
      <c r="AB355" s="341"/>
      <c r="AC355" s="341"/>
      <c r="AD355" s="341"/>
      <c r="AE355" s="341"/>
      <c r="AF355" s="341"/>
      <c r="AG355" s="341"/>
      <c r="AJ355" s="318"/>
      <c r="AK355" s="341"/>
      <c r="AL355" s="341"/>
      <c r="AM355" s="341"/>
      <c r="AN355" s="341"/>
      <c r="AO355" s="341"/>
      <c r="AP355" s="341"/>
      <c r="AQ355" s="341"/>
      <c r="AR355" s="341"/>
    </row>
    <row r="356" spans="2:44" ht="15" customHeight="1" x14ac:dyDescent="0.35">
      <c r="B356" s="192" t="s">
        <v>293</v>
      </c>
      <c r="C356" s="192"/>
      <c r="D356" s="192"/>
      <c r="E356" s="192"/>
      <c r="F356" s="192"/>
      <c r="G356" s="192"/>
      <c r="H356" s="192"/>
      <c r="I356" s="192"/>
      <c r="J356" s="192"/>
      <c r="K356" s="192"/>
      <c r="L356" s="224">
        <f t="shared" ref="L356:S356" si="246">+L40-SUM(L37,L38:L39)</f>
        <v>0</v>
      </c>
      <c r="M356" s="224">
        <f t="shared" si="246"/>
        <v>0</v>
      </c>
      <c r="N356" s="224">
        <f t="shared" si="246"/>
        <v>0</v>
      </c>
      <c r="O356" s="224">
        <f t="shared" si="246"/>
        <v>0</v>
      </c>
      <c r="P356" s="224">
        <f t="shared" si="246"/>
        <v>0</v>
      </c>
      <c r="Q356" s="224">
        <f t="shared" si="246"/>
        <v>0</v>
      </c>
      <c r="R356" s="224">
        <f t="shared" si="246"/>
        <v>0</v>
      </c>
      <c r="S356" s="224">
        <f t="shared" si="246"/>
        <v>0</v>
      </c>
      <c r="T356" s="224">
        <f>+T40-SUM(T37:T39)</f>
        <v>0</v>
      </c>
      <c r="U356" s="224">
        <f>+U40-SUM(U37,U38:U39)</f>
        <v>0</v>
      </c>
      <c r="V356" s="224">
        <f>+V40-SUM(V37,V38:V39)</f>
        <v>0</v>
      </c>
      <c r="W356" s="224">
        <f>+W40-SUM(W37,W38:W39)</f>
        <v>0</v>
      </c>
      <c r="X356" s="224">
        <f>+X40-SUM(X37,X38:X39)</f>
        <v>0</v>
      </c>
      <c r="Y356" s="224"/>
      <c r="Z356" s="224"/>
      <c r="AA356" s="318"/>
      <c r="AB356" s="224">
        <f>+AB40-SUM(AB37,AB38:AB39)</f>
        <v>0</v>
      </c>
      <c r="AC356" s="224"/>
      <c r="AD356" s="224"/>
      <c r="AE356" s="224"/>
      <c r="AF356" s="224"/>
      <c r="AG356" s="224"/>
      <c r="AJ356" s="318"/>
      <c r="AK356" s="224">
        <f t="shared" ref="AK356:AR356" si="247">+AK40-SUM(AK37,AK38:AK39)</f>
        <v>0</v>
      </c>
      <c r="AL356" s="224">
        <f t="shared" si="247"/>
        <v>0</v>
      </c>
      <c r="AM356" s="224">
        <f t="shared" si="247"/>
        <v>0</v>
      </c>
      <c r="AN356" s="224">
        <f t="shared" si="247"/>
        <v>0</v>
      </c>
      <c r="AO356" s="224">
        <f t="shared" si="247"/>
        <v>0</v>
      </c>
      <c r="AP356" s="224">
        <f t="shared" si="247"/>
        <v>0</v>
      </c>
      <c r="AQ356" s="224">
        <f t="shared" si="247"/>
        <v>0</v>
      </c>
      <c r="AR356" s="224">
        <f t="shared" si="247"/>
        <v>0</v>
      </c>
    </row>
    <row r="357" spans="2:44" ht="15" customHeight="1" x14ac:dyDescent="0.35">
      <c r="B357" s="192"/>
      <c r="C357" s="192"/>
      <c r="D357" s="192"/>
      <c r="E357" s="192"/>
      <c r="F357" s="192"/>
      <c r="G357" s="192"/>
      <c r="H357" s="192"/>
      <c r="I357" s="192"/>
      <c r="J357" s="192"/>
      <c r="K357" s="192"/>
      <c r="L357" s="318"/>
      <c r="M357" s="318"/>
      <c r="N357" s="318"/>
      <c r="O357" s="318"/>
      <c r="P357" s="318"/>
      <c r="Q357" s="318"/>
      <c r="R357" s="318"/>
      <c r="S357" s="318"/>
      <c r="T357" s="318"/>
      <c r="U357" s="318"/>
      <c r="V357" s="318"/>
      <c r="W357" s="318"/>
      <c r="X357" s="341"/>
      <c r="Y357" s="318"/>
      <c r="Z357" s="318"/>
      <c r="AA357" s="318"/>
      <c r="AB357" s="341"/>
      <c r="AC357" s="341"/>
      <c r="AD357" s="341"/>
      <c r="AE357" s="341"/>
      <c r="AF357" s="341"/>
      <c r="AG357" s="341"/>
      <c r="AJ357" s="318"/>
      <c r="AK357" s="341"/>
      <c r="AL357" s="341"/>
      <c r="AM357" s="341"/>
      <c r="AN357" s="341"/>
      <c r="AO357" s="341"/>
      <c r="AP357" s="341"/>
      <c r="AQ357" s="341"/>
      <c r="AR357" s="341"/>
    </row>
    <row r="358" spans="2:44" ht="15" customHeight="1" x14ac:dyDescent="0.35">
      <c r="B358" s="223" t="s">
        <v>294</v>
      </c>
      <c r="C358" s="192"/>
      <c r="D358" s="192"/>
      <c r="E358" s="192"/>
      <c r="F358" s="192"/>
      <c r="G358" s="192"/>
      <c r="H358" s="192"/>
      <c r="I358" s="192"/>
      <c r="J358" s="192"/>
      <c r="K358" s="192"/>
      <c r="L358" s="318"/>
      <c r="M358" s="318"/>
      <c r="N358" s="318"/>
      <c r="O358" s="318"/>
      <c r="P358" s="318"/>
      <c r="Q358" s="318"/>
      <c r="R358" s="318"/>
      <c r="S358" s="318"/>
      <c r="T358" s="318"/>
      <c r="U358" s="318"/>
      <c r="V358" s="318"/>
      <c r="W358" s="318"/>
      <c r="X358" s="341"/>
      <c r="Y358" s="318"/>
      <c r="Z358" s="318"/>
      <c r="AA358" s="318"/>
      <c r="AB358" s="341"/>
      <c r="AC358" s="341"/>
      <c r="AD358" s="341"/>
      <c r="AE358" s="341"/>
      <c r="AF358" s="341"/>
      <c r="AG358" s="341"/>
      <c r="AJ358" s="318"/>
      <c r="AK358" s="341"/>
      <c r="AL358" s="341"/>
      <c r="AM358" s="341"/>
      <c r="AN358" s="341"/>
      <c r="AO358" s="341"/>
      <c r="AP358" s="341"/>
      <c r="AQ358" s="341"/>
      <c r="AR358" s="341"/>
    </row>
    <row r="359" spans="2:44" ht="15" customHeight="1" x14ac:dyDescent="0.35">
      <c r="B359" s="192" t="s">
        <v>295</v>
      </c>
      <c r="C359" s="192"/>
      <c r="D359" s="192"/>
      <c r="E359" s="192"/>
      <c r="F359" s="192"/>
      <c r="G359" s="192"/>
      <c r="H359" s="192"/>
      <c r="I359" s="192"/>
      <c r="J359" s="192"/>
      <c r="K359" s="192"/>
      <c r="L359" s="224">
        <f t="shared" ref="L359:X359" si="248">+L48-SUM(L49:L51)</f>
        <v>0</v>
      </c>
      <c r="M359" s="224">
        <f t="shared" si="248"/>
        <v>0</v>
      </c>
      <c r="N359" s="224">
        <f t="shared" si="248"/>
        <v>0</v>
      </c>
      <c r="O359" s="224">
        <f t="shared" si="248"/>
        <v>0</v>
      </c>
      <c r="P359" s="224">
        <f t="shared" si="248"/>
        <v>0</v>
      </c>
      <c r="Q359" s="224">
        <f t="shared" si="248"/>
        <v>0</v>
      </c>
      <c r="R359" s="224">
        <f t="shared" si="248"/>
        <v>0</v>
      </c>
      <c r="S359" s="224">
        <f t="shared" si="248"/>
        <v>0</v>
      </c>
      <c r="T359" s="224">
        <f t="shared" si="248"/>
        <v>0</v>
      </c>
      <c r="U359" s="224">
        <f t="shared" si="248"/>
        <v>0</v>
      </c>
      <c r="V359" s="224">
        <f t="shared" si="248"/>
        <v>0</v>
      </c>
      <c r="W359" s="224">
        <f t="shared" si="248"/>
        <v>0</v>
      </c>
      <c r="X359" s="341">
        <f t="shared" si="248"/>
        <v>0</v>
      </c>
      <c r="Y359" s="224"/>
      <c r="Z359" s="224"/>
      <c r="AA359" s="318"/>
      <c r="AB359" s="341">
        <f t="shared" ref="AB359:AI359" si="249">+AB48-SUM(AB49:AB51)</f>
        <v>0</v>
      </c>
      <c r="AC359" s="341">
        <f t="shared" si="249"/>
        <v>0</v>
      </c>
      <c r="AD359" s="341">
        <f t="shared" si="249"/>
        <v>0</v>
      </c>
      <c r="AE359" s="341">
        <f t="shared" si="249"/>
        <v>0</v>
      </c>
      <c r="AF359" s="341">
        <f t="shared" si="249"/>
        <v>0</v>
      </c>
      <c r="AG359" s="341">
        <f t="shared" si="249"/>
        <v>0</v>
      </c>
      <c r="AH359" s="341">
        <f t="shared" si="249"/>
        <v>0</v>
      </c>
      <c r="AI359" s="341">
        <f t="shared" si="249"/>
        <v>0</v>
      </c>
      <c r="AJ359" s="318"/>
      <c r="AK359" s="341">
        <f t="shared" ref="AK359:AR359" si="250">+AK48-SUM(AK49:AK51)</f>
        <v>0</v>
      </c>
      <c r="AL359" s="341">
        <f t="shared" si="250"/>
        <v>0</v>
      </c>
      <c r="AM359" s="341">
        <f t="shared" si="250"/>
        <v>0</v>
      </c>
      <c r="AN359" s="341">
        <f t="shared" si="250"/>
        <v>0</v>
      </c>
      <c r="AO359" s="341">
        <f t="shared" si="250"/>
        <v>0</v>
      </c>
      <c r="AP359" s="341">
        <f t="shared" si="250"/>
        <v>0</v>
      </c>
      <c r="AQ359" s="341">
        <f t="shared" si="250"/>
        <v>0</v>
      </c>
      <c r="AR359" s="341">
        <f t="shared" si="250"/>
        <v>0</v>
      </c>
    </row>
    <row r="360" spans="2:44" ht="15" customHeight="1" x14ac:dyDescent="0.35">
      <c r="B360" s="192" t="s">
        <v>296</v>
      </c>
      <c r="C360" s="192"/>
      <c r="D360" s="192"/>
      <c r="E360" s="192"/>
      <c r="F360" s="192"/>
      <c r="G360" s="192"/>
      <c r="H360" s="192"/>
      <c r="I360" s="192"/>
      <c r="J360" s="192"/>
      <c r="K360" s="192"/>
      <c r="L360" s="224">
        <f t="shared" ref="L360:X360" si="251">+L52-L53-L54-L55</f>
        <v>0</v>
      </c>
      <c r="M360" s="224">
        <f t="shared" si="251"/>
        <v>0</v>
      </c>
      <c r="N360" s="224">
        <f t="shared" si="251"/>
        <v>0</v>
      </c>
      <c r="O360" s="224">
        <f t="shared" si="251"/>
        <v>0</v>
      </c>
      <c r="P360" s="224">
        <f t="shared" si="251"/>
        <v>0</v>
      </c>
      <c r="Q360" s="224">
        <f t="shared" si="251"/>
        <v>0</v>
      </c>
      <c r="R360" s="224">
        <f t="shared" si="251"/>
        <v>0</v>
      </c>
      <c r="S360" s="224">
        <f t="shared" si="251"/>
        <v>0</v>
      </c>
      <c r="T360" s="224">
        <f t="shared" si="251"/>
        <v>0</v>
      </c>
      <c r="U360" s="224">
        <f t="shared" si="251"/>
        <v>0</v>
      </c>
      <c r="V360" s="224">
        <f t="shared" si="251"/>
        <v>0</v>
      </c>
      <c r="W360" s="224">
        <f t="shared" si="251"/>
        <v>0</v>
      </c>
      <c r="X360" s="341">
        <f t="shared" si="251"/>
        <v>0</v>
      </c>
      <c r="Y360" s="224"/>
      <c r="Z360" s="224"/>
      <c r="AA360" s="318"/>
      <c r="AB360" s="341">
        <f t="shared" ref="AB360:AI360" si="252">+AB52-AB53-AB54-AB55</f>
        <v>0</v>
      </c>
      <c r="AC360" s="341">
        <f t="shared" si="252"/>
        <v>0</v>
      </c>
      <c r="AD360" s="341">
        <f t="shared" si="252"/>
        <v>0</v>
      </c>
      <c r="AE360" s="341">
        <f t="shared" si="252"/>
        <v>0</v>
      </c>
      <c r="AF360" s="341">
        <f t="shared" si="252"/>
        <v>0</v>
      </c>
      <c r="AG360" s="341">
        <f t="shared" si="252"/>
        <v>0</v>
      </c>
      <c r="AH360" s="341">
        <f t="shared" si="252"/>
        <v>0</v>
      </c>
      <c r="AI360" s="341">
        <f t="shared" si="252"/>
        <v>0</v>
      </c>
      <c r="AJ360" s="318"/>
      <c r="AK360" s="341">
        <f t="shared" ref="AK360:AR360" si="253">+AK52-AK53-AK54-AK55</f>
        <v>0</v>
      </c>
      <c r="AL360" s="341">
        <f t="shared" si="253"/>
        <v>0</v>
      </c>
      <c r="AM360" s="341">
        <f t="shared" si="253"/>
        <v>0</v>
      </c>
      <c r="AN360" s="341">
        <f t="shared" si="253"/>
        <v>0</v>
      </c>
      <c r="AO360" s="341">
        <f t="shared" si="253"/>
        <v>0</v>
      </c>
      <c r="AP360" s="341">
        <f t="shared" si="253"/>
        <v>0</v>
      </c>
      <c r="AQ360" s="341">
        <f t="shared" si="253"/>
        <v>0</v>
      </c>
      <c r="AR360" s="341">
        <f t="shared" si="253"/>
        <v>0</v>
      </c>
    </row>
    <row r="361" spans="2:44" ht="15" customHeight="1" x14ac:dyDescent="0.35">
      <c r="B361" s="192" t="s">
        <v>297</v>
      </c>
      <c r="C361" s="192"/>
      <c r="D361" s="192"/>
      <c r="E361" s="192"/>
      <c r="F361" s="192"/>
      <c r="G361" s="192"/>
      <c r="H361" s="192"/>
      <c r="I361" s="192"/>
      <c r="J361" s="192"/>
      <c r="K361" s="192"/>
      <c r="L361" s="224">
        <f t="shared" ref="L361:X361" si="254">+L56-L57</f>
        <v>0</v>
      </c>
      <c r="M361" s="224">
        <f t="shared" si="254"/>
        <v>0</v>
      </c>
      <c r="N361" s="224">
        <f t="shared" si="254"/>
        <v>0</v>
      </c>
      <c r="O361" s="224">
        <f t="shared" si="254"/>
        <v>0</v>
      </c>
      <c r="P361" s="224">
        <f t="shared" si="254"/>
        <v>0</v>
      </c>
      <c r="Q361" s="224">
        <f t="shared" si="254"/>
        <v>0</v>
      </c>
      <c r="R361" s="224">
        <f t="shared" si="254"/>
        <v>0</v>
      </c>
      <c r="S361" s="224">
        <f t="shared" si="254"/>
        <v>0</v>
      </c>
      <c r="T361" s="224">
        <f t="shared" si="254"/>
        <v>0</v>
      </c>
      <c r="U361" s="224">
        <f t="shared" si="254"/>
        <v>0</v>
      </c>
      <c r="V361" s="224">
        <f t="shared" si="254"/>
        <v>0</v>
      </c>
      <c r="W361" s="224">
        <f t="shared" si="254"/>
        <v>0</v>
      </c>
      <c r="X361" s="341">
        <f t="shared" si="254"/>
        <v>0</v>
      </c>
      <c r="Y361" s="224"/>
      <c r="Z361" s="224"/>
      <c r="AA361" s="318"/>
      <c r="AB361" s="341">
        <f>+AB56-AB57</f>
        <v>0</v>
      </c>
      <c r="AC361" s="341">
        <f>+AC56-AC57</f>
        <v>0</v>
      </c>
      <c r="AD361" s="341">
        <f>+AD56-AD57</f>
        <v>0</v>
      </c>
      <c r="AE361" s="341">
        <f>+AE56-AE57-AE58</f>
        <v>0</v>
      </c>
      <c r="AF361" s="341">
        <f>+AF56-AF57-AF58</f>
        <v>0</v>
      </c>
      <c r="AG361" s="341">
        <f>+AG56-AG57-AG58</f>
        <v>0</v>
      </c>
      <c r="AH361" s="341">
        <f>+AH56-AH57-AH58</f>
        <v>0</v>
      </c>
      <c r="AI361" s="341">
        <f>+AI56-AI57-AI58</f>
        <v>0</v>
      </c>
      <c r="AJ361" s="318"/>
      <c r="AK361" s="341">
        <f t="shared" ref="AK361:AR361" si="255">+AK56-AK57</f>
        <v>0</v>
      </c>
      <c r="AL361" s="341">
        <f t="shared" si="255"/>
        <v>0</v>
      </c>
      <c r="AM361" s="341">
        <f t="shared" si="255"/>
        <v>0</v>
      </c>
      <c r="AN361" s="341">
        <f t="shared" si="255"/>
        <v>0</v>
      </c>
      <c r="AO361" s="341">
        <f t="shared" si="255"/>
        <v>0</v>
      </c>
      <c r="AP361" s="341">
        <f t="shared" si="255"/>
        <v>0</v>
      </c>
      <c r="AQ361" s="341">
        <f t="shared" si="255"/>
        <v>0</v>
      </c>
      <c r="AR361" s="341">
        <f t="shared" si="255"/>
        <v>0</v>
      </c>
    </row>
    <row r="362" spans="2:44" ht="15" customHeight="1" x14ac:dyDescent="0.35">
      <c r="B362" s="192" t="s">
        <v>298</v>
      </c>
      <c r="C362" s="192"/>
      <c r="D362" s="192"/>
      <c r="E362" s="192"/>
      <c r="F362" s="192"/>
      <c r="G362" s="192"/>
      <c r="H362" s="192"/>
      <c r="I362" s="192"/>
      <c r="J362" s="192"/>
      <c r="K362" s="192"/>
      <c r="L362" s="224">
        <f t="shared" ref="L362:X362" si="256">+L62-SUM(L63:L65)</f>
        <v>0</v>
      </c>
      <c r="M362" s="224">
        <f t="shared" si="256"/>
        <v>0</v>
      </c>
      <c r="N362" s="224">
        <f t="shared" si="256"/>
        <v>0</v>
      </c>
      <c r="O362" s="224">
        <f t="shared" si="256"/>
        <v>0</v>
      </c>
      <c r="P362" s="224">
        <f t="shared" si="256"/>
        <v>0</v>
      </c>
      <c r="Q362" s="224">
        <f t="shared" si="256"/>
        <v>0</v>
      </c>
      <c r="R362" s="224">
        <f t="shared" si="256"/>
        <v>0</v>
      </c>
      <c r="S362" s="224">
        <f t="shared" si="256"/>
        <v>0</v>
      </c>
      <c r="T362" s="224">
        <f t="shared" si="256"/>
        <v>0</v>
      </c>
      <c r="U362" s="224">
        <f t="shared" si="256"/>
        <v>0</v>
      </c>
      <c r="V362" s="224">
        <f t="shared" si="256"/>
        <v>0</v>
      </c>
      <c r="W362" s="224">
        <f t="shared" si="256"/>
        <v>0</v>
      </c>
      <c r="X362" s="341">
        <f t="shared" si="256"/>
        <v>0</v>
      </c>
      <c r="Y362" s="224"/>
      <c r="Z362" s="224"/>
      <c r="AA362" s="318"/>
      <c r="AB362" s="341">
        <f t="shared" ref="AB362:AI362" si="257">+AB62-SUM(AB63:AB65)</f>
        <v>0</v>
      </c>
      <c r="AC362" s="341">
        <f t="shared" si="257"/>
        <v>0</v>
      </c>
      <c r="AD362" s="341">
        <f t="shared" si="257"/>
        <v>0</v>
      </c>
      <c r="AE362" s="341">
        <f t="shared" si="257"/>
        <v>0</v>
      </c>
      <c r="AF362" s="341">
        <f t="shared" si="257"/>
        <v>0</v>
      </c>
      <c r="AG362" s="341">
        <f t="shared" si="257"/>
        <v>0</v>
      </c>
      <c r="AH362" s="341">
        <f t="shared" si="257"/>
        <v>0</v>
      </c>
      <c r="AI362" s="341">
        <f t="shared" si="257"/>
        <v>0</v>
      </c>
      <c r="AJ362" s="318"/>
      <c r="AK362" s="341">
        <f t="shared" ref="AK362:AR362" si="258">+AK62-SUM(AK63:AK65)</f>
        <v>0</v>
      </c>
      <c r="AL362" s="341">
        <f t="shared" si="258"/>
        <v>0</v>
      </c>
      <c r="AM362" s="341">
        <f t="shared" si="258"/>
        <v>0</v>
      </c>
      <c r="AN362" s="341">
        <f t="shared" si="258"/>
        <v>0</v>
      </c>
      <c r="AO362" s="341">
        <f t="shared" si="258"/>
        <v>0</v>
      </c>
      <c r="AP362" s="341">
        <f t="shared" si="258"/>
        <v>0</v>
      </c>
      <c r="AQ362" s="341">
        <f t="shared" si="258"/>
        <v>0</v>
      </c>
      <c r="AR362" s="341">
        <f t="shared" si="258"/>
        <v>0</v>
      </c>
    </row>
    <row r="363" spans="2:44" ht="15" customHeight="1" x14ac:dyDescent="0.35">
      <c r="B363" s="192" t="s">
        <v>299</v>
      </c>
      <c r="C363" s="192"/>
      <c r="D363" s="192"/>
      <c r="E363" s="192"/>
      <c r="F363" s="192"/>
      <c r="G363" s="192"/>
      <c r="H363" s="192"/>
      <c r="I363" s="192"/>
      <c r="J363" s="192"/>
      <c r="K363" s="192"/>
      <c r="L363" s="224">
        <f t="shared" ref="L363:X363" si="259">+L66-SUM(L67:L69)</f>
        <v>0</v>
      </c>
      <c r="M363" s="224">
        <f t="shared" si="259"/>
        <v>0</v>
      </c>
      <c r="N363" s="224">
        <f t="shared" si="259"/>
        <v>0</v>
      </c>
      <c r="O363" s="224">
        <f t="shared" si="259"/>
        <v>0</v>
      </c>
      <c r="P363" s="224">
        <f t="shared" si="259"/>
        <v>0</v>
      </c>
      <c r="Q363" s="224">
        <f t="shared" si="259"/>
        <v>0</v>
      </c>
      <c r="R363" s="224">
        <f t="shared" si="259"/>
        <v>0</v>
      </c>
      <c r="S363" s="224">
        <f t="shared" si="259"/>
        <v>0</v>
      </c>
      <c r="T363" s="224">
        <f t="shared" si="259"/>
        <v>0</v>
      </c>
      <c r="U363" s="224">
        <f t="shared" si="259"/>
        <v>0</v>
      </c>
      <c r="V363" s="224">
        <f t="shared" si="259"/>
        <v>0</v>
      </c>
      <c r="W363" s="224">
        <f t="shared" si="259"/>
        <v>0</v>
      </c>
      <c r="X363" s="341">
        <f t="shared" si="259"/>
        <v>0</v>
      </c>
      <c r="Y363" s="224"/>
      <c r="Z363" s="224"/>
      <c r="AA363" s="318"/>
      <c r="AB363" s="341">
        <f t="shared" ref="AB363:AI363" si="260">+AB66-SUM(AB67:AB69)</f>
        <v>0</v>
      </c>
      <c r="AC363" s="341">
        <f t="shared" si="260"/>
        <v>0</v>
      </c>
      <c r="AD363" s="341">
        <f t="shared" si="260"/>
        <v>0</v>
      </c>
      <c r="AE363" s="341">
        <f t="shared" si="260"/>
        <v>0</v>
      </c>
      <c r="AF363" s="341">
        <f t="shared" si="260"/>
        <v>0</v>
      </c>
      <c r="AG363" s="341">
        <f t="shared" si="260"/>
        <v>0</v>
      </c>
      <c r="AH363" s="341">
        <f t="shared" si="260"/>
        <v>0</v>
      </c>
      <c r="AI363" s="341">
        <f t="shared" si="260"/>
        <v>0</v>
      </c>
      <c r="AJ363" s="318"/>
      <c r="AK363" s="341">
        <f t="shared" ref="AK363:AR363" si="261">+AK66-SUM(AK67:AK69)</f>
        <v>0</v>
      </c>
      <c r="AL363" s="341">
        <f t="shared" si="261"/>
        <v>0</v>
      </c>
      <c r="AM363" s="341">
        <f t="shared" si="261"/>
        <v>0</v>
      </c>
      <c r="AN363" s="341">
        <f t="shared" si="261"/>
        <v>0</v>
      </c>
      <c r="AO363" s="341">
        <f t="shared" si="261"/>
        <v>0</v>
      </c>
      <c r="AP363" s="341">
        <f t="shared" si="261"/>
        <v>0</v>
      </c>
      <c r="AQ363" s="341">
        <f t="shared" si="261"/>
        <v>0</v>
      </c>
      <c r="AR363" s="341">
        <f t="shared" si="261"/>
        <v>0</v>
      </c>
    </row>
    <row r="364" spans="2:44" ht="15" customHeight="1" x14ac:dyDescent="0.35">
      <c r="B364" s="192" t="s">
        <v>300</v>
      </c>
      <c r="C364" s="192"/>
      <c r="D364" s="192"/>
      <c r="E364" s="192"/>
      <c r="F364" s="192"/>
      <c r="G364" s="192"/>
      <c r="H364" s="192"/>
      <c r="I364" s="192"/>
      <c r="J364" s="192"/>
      <c r="K364" s="192"/>
      <c r="L364" s="224">
        <f t="shared" ref="L364:W364" si="262">+L72-L73</f>
        <v>0</v>
      </c>
      <c r="M364" s="224">
        <f t="shared" si="262"/>
        <v>0</v>
      </c>
      <c r="N364" s="224">
        <f t="shared" si="262"/>
        <v>0</v>
      </c>
      <c r="O364" s="224">
        <f t="shared" si="262"/>
        <v>0</v>
      </c>
      <c r="P364" s="224">
        <f t="shared" si="262"/>
        <v>0</v>
      </c>
      <c r="Q364" s="224">
        <f t="shared" si="262"/>
        <v>0</v>
      </c>
      <c r="R364" s="224">
        <f t="shared" si="262"/>
        <v>0</v>
      </c>
      <c r="S364" s="224">
        <f t="shared" si="262"/>
        <v>0</v>
      </c>
      <c r="T364" s="224">
        <f t="shared" si="262"/>
        <v>0</v>
      </c>
      <c r="U364" s="224">
        <f t="shared" si="262"/>
        <v>0</v>
      </c>
      <c r="V364" s="224">
        <f t="shared" si="262"/>
        <v>0</v>
      </c>
      <c r="W364" s="224">
        <f t="shared" si="262"/>
        <v>0</v>
      </c>
      <c r="X364" s="341">
        <f>+X72-X73-X74-X75</f>
        <v>0</v>
      </c>
      <c r="Y364" s="224"/>
      <c r="Z364" s="224"/>
      <c r="AA364" s="318"/>
      <c r="AB364" s="341">
        <f t="shared" ref="AB364:AI364" si="263">+AB72-SUM(AB73:AB75)</f>
        <v>0</v>
      </c>
      <c r="AC364" s="341">
        <f t="shared" si="263"/>
        <v>0</v>
      </c>
      <c r="AD364" s="341">
        <f t="shared" si="263"/>
        <v>0</v>
      </c>
      <c r="AE364" s="341">
        <f t="shared" si="263"/>
        <v>0</v>
      </c>
      <c r="AF364" s="341">
        <f t="shared" si="263"/>
        <v>0</v>
      </c>
      <c r="AG364" s="341">
        <f t="shared" si="263"/>
        <v>0</v>
      </c>
      <c r="AH364" s="341">
        <f t="shared" si="263"/>
        <v>0</v>
      </c>
      <c r="AI364" s="341">
        <f t="shared" si="263"/>
        <v>0</v>
      </c>
      <c r="AJ364" s="318"/>
      <c r="AK364" s="341">
        <f t="shared" ref="AK364:AR364" si="264">+AK72-SUM(AK73:AK75)</f>
        <v>0</v>
      </c>
      <c r="AL364" s="341">
        <f t="shared" si="264"/>
        <v>0</v>
      </c>
      <c r="AM364" s="341">
        <f t="shared" si="264"/>
        <v>0</v>
      </c>
      <c r="AN364" s="341">
        <f t="shared" si="264"/>
        <v>0</v>
      </c>
      <c r="AO364" s="341">
        <f t="shared" si="264"/>
        <v>0</v>
      </c>
      <c r="AP364" s="341">
        <f t="shared" si="264"/>
        <v>0</v>
      </c>
      <c r="AQ364" s="341">
        <f t="shared" si="264"/>
        <v>0</v>
      </c>
      <c r="AR364" s="341">
        <f t="shared" si="264"/>
        <v>0</v>
      </c>
    </row>
    <row r="365" spans="2:44" ht="15" customHeight="1" x14ac:dyDescent="0.35">
      <c r="B365" s="192"/>
      <c r="C365" s="192"/>
      <c r="D365" s="192"/>
      <c r="E365" s="192"/>
      <c r="F365" s="192"/>
      <c r="G365" s="192"/>
      <c r="H365" s="192"/>
      <c r="I365" s="192"/>
      <c r="J365" s="192"/>
      <c r="K365" s="192"/>
      <c r="L365" s="318"/>
      <c r="M365" s="318"/>
      <c r="N365" s="318"/>
      <c r="O365" s="318"/>
      <c r="P365" s="318"/>
      <c r="Q365" s="318"/>
      <c r="R365" s="318"/>
      <c r="S365" s="318"/>
      <c r="T365" s="318"/>
      <c r="U365" s="318"/>
      <c r="V365" s="318"/>
      <c r="W365" s="318"/>
      <c r="X365" s="341"/>
      <c r="Y365" s="318"/>
      <c r="Z365" s="318"/>
      <c r="AA365" s="318"/>
      <c r="AB365" s="341"/>
      <c r="AC365" s="341"/>
      <c r="AD365" s="341"/>
      <c r="AE365" s="341"/>
      <c r="AF365" s="341"/>
      <c r="AG365" s="341"/>
      <c r="AH365" s="341"/>
      <c r="AI365" s="341"/>
      <c r="AJ365" s="318"/>
      <c r="AK365" s="341"/>
      <c r="AL365" s="341"/>
      <c r="AM365" s="341"/>
      <c r="AN365" s="341"/>
      <c r="AO365" s="341"/>
      <c r="AP365" s="341"/>
      <c r="AQ365" s="341"/>
      <c r="AR365" s="341"/>
    </row>
    <row r="366" spans="2:44" ht="15" customHeight="1" x14ac:dyDescent="0.35">
      <c r="B366" s="223" t="s">
        <v>301</v>
      </c>
      <c r="C366" s="192"/>
      <c r="D366" s="192"/>
      <c r="E366" s="192"/>
      <c r="F366" s="192"/>
      <c r="G366" s="192"/>
      <c r="H366" s="192"/>
      <c r="I366" s="192"/>
      <c r="J366" s="192"/>
      <c r="K366" s="192"/>
      <c r="L366" s="318"/>
      <c r="M366" s="318"/>
      <c r="N366" s="318"/>
      <c r="O366" s="318"/>
      <c r="P366" s="318"/>
      <c r="Q366" s="318"/>
      <c r="R366" s="318"/>
      <c r="S366" s="318"/>
      <c r="T366" s="318"/>
      <c r="U366" s="318"/>
      <c r="V366" s="318"/>
      <c r="W366" s="318"/>
      <c r="X366" s="341"/>
      <c r="Y366" s="318"/>
      <c r="Z366" s="318"/>
      <c r="AA366" s="318"/>
      <c r="AB366" s="341"/>
      <c r="AC366" s="341"/>
      <c r="AD366" s="341"/>
      <c r="AE366" s="341"/>
      <c r="AF366" s="341"/>
      <c r="AG366" s="341"/>
      <c r="AH366" s="341"/>
      <c r="AI366" s="341"/>
      <c r="AJ366" s="318"/>
      <c r="AK366" s="341"/>
      <c r="AL366" s="341"/>
      <c r="AM366" s="341"/>
      <c r="AN366" s="341"/>
      <c r="AO366" s="341"/>
      <c r="AP366" s="341"/>
      <c r="AQ366" s="341"/>
      <c r="AR366" s="341"/>
    </row>
    <row r="367" spans="2:44" ht="15" customHeight="1" x14ac:dyDescent="0.35">
      <c r="B367" s="192" t="s">
        <v>302</v>
      </c>
      <c r="C367" s="192"/>
      <c r="D367" s="192"/>
      <c r="E367" s="192"/>
      <c r="F367" s="192"/>
      <c r="G367" s="192"/>
      <c r="H367" s="192"/>
      <c r="I367" s="192"/>
      <c r="J367" s="192"/>
      <c r="K367" s="192"/>
      <c r="L367" s="425"/>
      <c r="M367" s="318"/>
      <c r="N367" s="318"/>
      <c r="O367" s="318"/>
      <c r="P367" s="318"/>
      <c r="Q367" s="318"/>
      <c r="R367" s="318"/>
      <c r="S367" s="318"/>
      <c r="T367" s="318"/>
      <c r="U367" s="318"/>
      <c r="V367" s="318"/>
      <c r="W367" s="318"/>
      <c r="X367" s="341"/>
      <c r="Y367" s="318"/>
      <c r="Z367" s="318"/>
      <c r="AA367" s="318"/>
      <c r="AB367" s="341"/>
      <c r="AC367" s="341"/>
      <c r="AD367" s="341"/>
      <c r="AE367" s="341"/>
      <c r="AF367" s="341"/>
      <c r="AG367" s="341"/>
      <c r="AH367" s="341"/>
      <c r="AI367" s="341"/>
      <c r="AJ367" s="318"/>
      <c r="AK367" s="341"/>
      <c r="AL367" s="341"/>
      <c r="AM367" s="341"/>
      <c r="AN367" s="341"/>
      <c r="AO367" s="341"/>
      <c r="AP367" s="341"/>
      <c r="AQ367" s="341"/>
      <c r="AR367" s="341"/>
    </row>
    <row r="368" spans="2:44" ht="15" customHeight="1" x14ac:dyDescent="0.35">
      <c r="B368" s="192" t="s">
        <v>303</v>
      </c>
      <c r="C368" s="192"/>
      <c r="D368" s="192"/>
      <c r="E368" s="192"/>
      <c r="F368" s="192"/>
      <c r="G368" s="192"/>
      <c r="H368" s="192"/>
      <c r="I368" s="192"/>
      <c r="J368" s="192"/>
      <c r="K368" s="192"/>
      <c r="L368" s="425"/>
      <c r="M368" s="318"/>
      <c r="N368" s="318"/>
      <c r="O368" s="318"/>
      <c r="P368" s="318"/>
      <c r="Q368" s="318"/>
      <c r="R368" s="318"/>
      <c r="S368" s="318"/>
      <c r="T368" s="318"/>
      <c r="U368" s="318"/>
      <c r="V368" s="318"/>
      <c r="W368" s="318"/>
      <c r="X368" s="341"/>
      <c r="Y368" s="318"/>
      <c r="Z368" s="318"/>
      <c r="AA368" s="318"/>
      <c r="AB368" s="341"/>
      <c r="AC368" s="341"/>
      <c r="AD368" s="341"/>
      <c r="AE368" s="341"/>
      <c r="AF368" s="341"/>
      <c r="AG368" s="341"/>
      <c r="AH368" s="341"/>
      <c r="AI368" s="341"/>
      <c r="AJ368" s="318"/>
      <c r="AK368" s="341"/>
      <c r="AL368" s="341"/>
      <c r="AM368" s="341"/>
      <c r="AN368" s="341"/>
      <c r="AO368" s="341"/>
      <c r="AP368" s="341"/>
      <c r="AQ368" s="341"/>
      <c r="AR368" s="341"/>
    </row>
    <row r="369" spans="2:44" ht="15" customHeight="1" x14ac:dyDescent="0.35">
      <c r="B369" s="192" t="s">
        <v>256</v>
      </c>
      <c r="C369" s="192"/>
      <c r="D369" s="192"/>
      <c r="E369" s="192"/>
      <c r="F369" s="192"/>
      <c r="G369" s="192"/>
      <c r="H369" s="192"/>
      <c r="I369" s="192"/>
      <c r="J369" s="192"/>
      <c r="K369" s="192"/>
      <c r="L369" s="425"/>
      <c r="M369" s="318"/>
      <c r="N369" s="318"/>
      <c r="O369" s="318"/>
      <c r="P369" s="318"/>
      <c r="Q369" s="318"/>
      <c r="R369" s="318"/>
      <c r="S369" s="318"/>
      <c r="T369" s="318"/>
      <c r="U369" s="318"/>
      <c r="V369" s="318"/>
      <c r="W369" s="318"/>
      <c r="X369" s="341"/>
      <c r="Y369" s="318"/>
      <c r="Z369" s="318"/>
      <c r="AA369" s="318"/>
      <c r="AB369" s="341"/>
      <c r="AC369" s="341"/>
      <c r="AD369" s="341"/>
      <c r="AE369" s="341"/>
      <c r="AF369" s="341"/>
      <c r="AG369" s="341"/>
      <c r="AH369" s="341"/>
      <c r="AI369" s="341"/>
      <c r="AJ369" s="318"/>
      <c r="AK369" s="341"/>
      <c r="AL369" s="341"/>
      <c r="AM369" s="341"/>
      <c r="AN369" s="341"/>
      <c r="AO369" s="341"/>
      <c r="AP369" s="341"/>
      <c r="AQ369" s="341"/>
      <c r="AR369" s="341"/>
    </row>
    <row r="370" spans="2:44" ht="15" customHeight="1" x14ac:dyDescent="0.35">
      <c r="B370" s="192"/>
      <c r="C370" s="192"/>
      <c r="D370" s="192"/>
      <c r="E370" s="192"/>
      <c r="F370" s="192"/>
      <c r="G370" s="192"/>
      <c r="H370" s="192"/>
      <c r="I370" s="192"/>
      <c r="J370" s="192"/>
      <c r="K370" s="192"/>
      <c r="L370" s="318"/>
      <c r="M370" s="318"/>
      <c r="N370" s="318"/>
      <c r="O370" s="318"/>
      <c r="P370" s="318"/>
      <c r="Q370" s="318"/>
      <c r="R370" s="318"/>
      <c r="S370" s="318"/>
      <c r="T370" s="318"/>
      <c r="U370" s="318"/>
      <c r="V370" s="318"/>
      <c r="W370" s="318"/>
      <c r="X370" s="341"/>
      <c r="Y370" s="318"/>
      <c r="Z370" s="318"/>
      <c r="AA370" s="318"/>
      <c r="AB370" s="341"/>
      <c r="AC370" s="341"/>
      <c r="AD370" s="341"/>
      <c r="AE370" s="341"/>
      <c r="AF370" s="341"/>
      <c r="AG370" s="341"/>
      <c r="AH370" s="341"/>
      <c r="AI370" s="341"/>
      <c r="AJ370" s="318"/>
      <c r="AK370" s="341"/>
      <c r="AL370" s="341"/>
      <c r="AM370" s="341"/>
      <c r="AN370" s="341"/>
      <c r="AO370" s="341"/>
      <c r="AP370" s="341"/>
      <c r="AQ370" s="341"/>
      <c r="AR370" s="341"/>
    </row>
    <row r="371" spans="2:44" ht="15" customHeight="1" x14ac:dyDescent="0.35">
      <c r="B371" s="223" t="s">
        <v>304</v>
      </c>
      <c r="C371" s="192"/>
      <c r="D371" s="192"/>
      <c r="E371" s="192"/>
      <c r="F371" s="192"/>
      <c r="G371" s="192"/>
      <c r="H371" s="192"/>
      <c r="I371" s="192"/>
      <c r="J371" s="192"/>
      <c r="K371" s="192"/>
      <c r="L371" s="318"/>
      <c r="M371" s="318"/>
      <c r="N371" s="318"/>
      <c r="O371" s="318"/>
      <c r="P371" s="318"/>
      <c r="Q371" s="318"/>
      <c r="R371" s="318"/>
      <c r="S371" s="318"/>
      <c r="T371" s="318"/>
      <c r="U371" s="318"/>
      <c r="V371" s="318"/>
      <c r="W371" s="318"/>
      <c r="X371" s="341"/>
      <c r="Y371" s="318"/>
      <c r="Z371" s="318"/>
      <c r="AA371" s="318"/>
      <c r="AB371" s="341"/>
      <c r="AC371" s="341"/>
      <c r="AD371" s="341"/>
      <c r="AE371" s="341"/>
      <c r="AF371" s="341"/>
      <c r="AG371" s="341"/>
      <c r="AH371" s="341"/>
      <c r="AI371" s="341"/>
      <c r="AJ371" s="318"/>
      <c r="AK371" s="341"/>
      <c r="AL371" s="341"/>
      <c r="AM371" s="341"/>
      <c r="AN371" s="341"/>
      <c r="AO371" s="341"/>
      <c r="AP371" s="341"/>
      <c r="AQ371" s="341"/>
      <c r="AR371" s="341"/>
    </row>
    <row r="372" spans="2:44" ht="15" customHeight="1" x14ac:dyDescent="0.35">
      <c r="B372" s="192" t="s">
        <v>305</v>
      </c>
      <c r="C372" s="192"/>
      <c r="D372" s="192"/>
      <c r="E372" s="192"/>
      <c r="F372" s="192"/>
      <c r="G372" s="192"/>
      <c r="H372" s="192"/>
      <c r="I372" s="192"/>
      <c r="J372" s="192"/>
      <c r="K372" s="192"/>
      <c r="L372" s="224">
        <f t="shared" ref="L372:X372" si="265">+L106-L107-L111-L115-L116</f>
        <v>9.9999999999624833E-3</v>
      </c>
      <c r="M372" s="224">
        <f t="shared" si="265"/>
        <v>-7.9580786405131221E-13</v>
      </c>
      <c r="N372" s="224">
        <f t="shared" si="265"/>
        <v>9.999999998626663E-3</v>
      </c>
      <c r="O372" s="224">
        <f t="shared" si="265"/>
        <v>-7.3896444519050419E-13</v>
      </c>
      <c r="P372" s="224">
        <f t="shared" si="265"/>
        <v>2.8421709430404007E-13</v>
      </c>
      <c r="Q372" s="224">
        <f t="shared" si="265"/>
        <v>9.9999999987687715E-3</v>
      </c>
      <c r="R372" s="224">
        <f t="shared" si="265"/>
        <v>-1.0000000000104592E-2</v>
      </c>
      <c r="S372" s="224">
        <f t="shared" si="265"/>
        <v>1.8189894035458565E-12</v>
      </c>
      <c r="T372" s="224">
        <f t="shared" si="265"/>
        <v>-4.5474735088646412E-13</v>
      </c>
      <c r="U372" s="224">
        <f t="shared" si="265"/>
        <v>-4.3200998334214091E-12</v>
      </c>
      <c r="V372" s="224">
        <f t="shared" si="265"/>
        <v>9.9999999990814104E-3</v>
      </c>
      <c r="W372" s="224">
        <f t="shared" si="265"/>
        <v>9.9999999999447198E-3</v>
      </c>
      <c r="X372" s="341">
        <f t="shared" si="265"/>
        <v>-9.9999999995361577E-3</v>
      </c>
      <c r="Y372" s="224"/>
      <c r="Z372" s="224"/>
      <c r="AA372" s="318"/>
      <c r="AB372" s="341">
        <f t="shared" ref="AB372:AI372" si="266">+AB106-AB107-AB111-AB115-AB116</f>
        <v>0</v>
      </c>
      <c r="AC372" s="341">
        <f t="shared" si="266"/>
        <v>3.5242919693700969E-12</v>
      </c>
      <c r="AD372" s="341">
        <f t="shared" si="266"/>
        <v>8.4128259913995862E-12</v>
      </c>
      <c r="AE372" s="341">
        <f t="shared" si="266"/>
        <v>9.7770680440589786E-12</v>
      </c>
      <c r="AF372" s="341">
        <f t="shared" si="266"/>
        <v>1.9895196601282805E-12</v>
      </c>
      <c r="AG372" s="341">
        <f t="shared" si="266"/>
        <v>-6.5938365878537297E-12</v>
      </c>
      <c r="AH372" s="341">
        <f t="shared" si="266"/>
        <v>-4.0927261579781771E-12</v>
      </c>
      <c r="AI372" s="341">
        <f t="shared" si="266"/>
        <v>-2.5011104298755527E-12</v>
      </c>
      <c r="AJ372" s="318"/>
      <c r="AK372" s="341">
        <f t="shared" ref="AK372:AR372" si="267">+AK106-AK107-AK111-AK115-AK116</f>
        <v>0</v>
      </c>
      <c r="AL372" s="341">
        <f t="shared" si="267"/>
        <v>3.2969182939268649E-12</v>
      </c>
      <c r="AM372" s="341">
        <f t="shared" si="267"/>
        <v>3.979039320256561E-12</v>
      </c>
      <c r="AN372" s="341">
        <f t="shared" si="267"/>
        <v>1.3642420526593924E-12</v>
      </c>
      <c r="AO372" s="341">
        <f t="shared" si="267"/>
        <v>1.9895196601282805E-12</v>
      </c>
      <c r="AP372" s="341">
        <f t="shared" si="267"/>
        <v>-6.7643668444361538E-12</v>
      </c>
      <c r="AQ372" s="341">
        <f t="shared" si="267"/>
        <v>0</v>
      </c>
      <c r="AR372" s="341">
        <f t="shared" si="267"/>
        <v>5.2295945351943374E-12</v>
      </c>
    </row>
    <row r="373" spans="2:44" ht="15" customHeight="1" x14ac:dyDescent="0.35">
      <c r="B373" s="192" t="s">
        <v>306</v>
      </c>
      <c r="C373" s="192"/>
      <c r="D373" s="192"/>
      <c r="E373" s="192"/>
      <c r="F373" s="192"/>
      <c r="G373" s="192"/>
      <c r="H373" s="192"/>
      <c r="I373" s="192"/>
      <c r="J373" s="192"/>
      <c r="K373" s="192"/>
      <c r="L373" s="342">
        <f t="shared" ref="L373:X373" si="268">+L107-SUM(L108:L110)</f>
        <v>-1.0000000000218279E-2</v>
      </c>
      <c r="M373" s="342">
        <f t="shared" si="268"/>
        <v>1.0000000000218279E-2</v>
      </c>
      <c r="N373" s="342">
        <f t="shared" si="268"/>
        <v>0</v>
      </c>
      <c r="O373" s="342">
        <f t="shared" si="268"/>
        <v>-1.0000000000218279E-2</v>
      </c>
      <c r="P373" s="342">
        <f t="shared" si="268"/>
        <v>0</v>
      </c>
      <c r="Q373" s="342">
        <f t="shared" si="268"/>
        <v>-9.9999999983992893E-3</v>
      </c>
      <c r="R373" s="342">
        <f t="shared" si="268"/>
        <v>0</v>
      </c>
      <c r="S373" s="342">
        <f t="shared" si="268"/>
        <v>0</v>
      </c>
      <c r="T373" s="342">
        <f t="shared" si="268"/>
        <v>0</v>
      </c>
      <c r="U373" s="342">
        <f t="shared" si="268"/>
        <v>0</v>
      </c>
      <c r="V373" s="342">
        <f t="shared" si="268"/>
        <v>0</v>
      </c>
      <c r="W373" s="342">
        <f t="shared" si="268"/>
        <v>0</v>
      </c>
      <c r="X373" s="341">
        <f t="shared" si="268"/>
        <v>0</v>
      </c>
      <c r="Y373" s="342"/>
      <c r="Z373" s="342"/>
      <c r="AA373" s="318"/>
      <c r="AB373" s="341">
        <f t="shared" ref="AB373:AI373" si="269">+AB107-SUM(AB108:AB110)</f>
        <v>0</v>
      </c>
      <c r="AC373" s="341">
        <f t="shared" si="269"/>
        <v>0</v>
      </c>
      <c r="AD373" s="341">
        <f t="shared" si="269"/>
        <v>0</v>
      </c>
      <c r="AE373" s="341">
        <f t="shared" si="269"/>
        <v>0</v>
      </c>
      <c r="AF373" s="341">
        <f t="shared" si="269"/>
        <v>0</v>
      </c>
      <c r="AG373" s="341">
        <f t="shared" si="269"/>
        <v>0</v>
      </c>
      <c r="AH373" s="341">
        <f t="shared" si="269"/>
        <v>0</v>
      </c>
      <c r="AI373" s="341">
        <f t="shared" si="269"/>
        <v>0</v>
      </c>
      <c r="AJ373" s="318"/>
      <c r="AK373" s="341">
        <f t="shared" ref="AK373:AR373" si="270">+AK107-SUM(AK108:AK110)</f>
        <v>0</v>
      </c>
      <c r="AL373" s="341">
        <f t="shared" si="270"/>
        <v>0</v>
      </c>
      <c r="AM373" s="341">
        <f t="shared" si="270"/>
        <v>0</v>
      </c>
      <c r="AN373" s="341">
        <f t="shared" si="270"/>
        <v>0</v>
      </c>
      <c r="AO373" s="341">
        <f t="shared" si="270"/>
        <v>0</v>
      </c>
      <c r="AP373" s="341">
        <f t="shared" si="270"/>
        <v>0</v>
      </c>
      <c r="AQ373" s="341">
        <f t="shared" si="270"/>
        <v>0</v>
      </c>
      <c r="AR373" s="341">
        <f t="shared" si="270"/>
        <v>0</v>
      </c>
    </row>
    <row r="374" spans="2:44" ht="15" customHeight="1" x14ac:dyDescent="0.35">
      <c r="B374" s="192" t="s">
        <v>307</v>
      </c>
      <c r="C374" s="192"/>
      <c r="D374" s="192"/>
      <c r="E374" s="192"/>
      <c r="F374" s="192"/>
      <c r="G374" s="192"/>
      <c r="H374" s="192"/>
      <c r="I374" s="192"/>
      <c r="J374" s="192"/>
      <c r="K374" s="192"/>
      <c r="L374" s="224">
        <f t="shared" ref="L374:X374" si="271">+L111-SUM(L112:L114)</f>
        <v>0</v>
      </c>
      <c r="M374" s="224">
        <f t="shared" si="271"/>
        <v>0</v>
      </c>
      <c r="N374" s="224">
        <f t="shared" si="271"/>
        <v>0</v>
      </c>
      <c r="O374" s="224">
        <f t="shared" si="271"/>
        <v>0</v>
      </c>
      <c r="P374" s="224">
        <f t="shared" si="271"/>
        <v>1.0000000000218279E-2</v>
      </c>
      <c r="Q374" s="307">
        <f t="shared" si="271"/>
        <v>9.9999999998544808E-2</v>
      </c>
      <c r="R374" s="224">
        <f t="shared" si="271"/>
        <v>0</v>
      </c>
      <c r="S374" s="307">
        <f t="shared" si="271"/>
        <v>0.65999999999985448</v>
      </c>
      <c r="T374" s="307">
        <f t="shared" si="271"/>
        <v>-0.44000000000232831</v>
      </c>
      <c r="U374" s="307">
        <f t="shared" si="271"/>
        <v>0</v>
      </c>
      <c r="V374" s="307">
        <f t="shared" si="271"/>
        <v>-0.31999999999970896</v>
      </c>
      <c r="W374" s="307">
        <f t="shared" si="271"/>
        <v>0</v>
      </c>
      <c r="X374" s="343">
        <f t="shared" si="271"/>
        <v>0</v>
      </c>
      <c r="Y374" s="307"/>
      <c r="Z374" s="307"/>
      <c r="AA374" s="318"/>
      <c r="AB374" s="343">
        <f t="shared" ref="AB374:AI374" si="272">+AB111-SUM(AB112:AB114)</f>
        <v>0</v>
      </c>
      <c r="AC374" s="343">
        <f t="shared" si="272"/>
        <v>0</v>
      </c>
      <c r="AD374" s="343">
        <f t="shared" si="272"/>
        <v>0</v>
      </c>
      <c r="AE374" s="343">
        <f t="shared" si="272"/>
        <v>-1.1678494047373533E-6</v>
      </c>
      <c r="AF374" s="343">
        <f t="shared" si="272"/>
        <v>0</v>
      </c>
      <c r="AG374" s="343">
        <f t="shared" si="272"/>
        <v>0</v>
      </c>
      <c r="AH374" s="343">
        <f t="shared" si="272"/>
        <v>0</v>
      </c>
      <c r="AI374" s="343">
        <f t="shared" si="272"/>
        <v>0</v>
      </c>
      <c r="AJ374" s="425"/>
      <c r="AK374" s="343">
        <f t="shared" ref="AK374:AR374" si="273">+AK111-SUM(AK112:AK114)</f>
        <v>0</v>
      </c>
      <c r="AL374" s="343">
        <f t="shared" si="273"/>
        <v>0</v>
      </c>
      <c r="AM374" s="343">
        <f t="shared" si="273"/>
        <v>0</v>
      </c>
      <c r="AN374" s="343">
        <f t="shared" si="273"/>
        <v>-1.1678475857479498E-6</v>
      </c>
      <c r="AO374" s="343">
        <f t="shared" si="273"/>
        <v>0</v>
      </c>
      <c r="AP374" s="343">
        <f t="shared" si="273"/>
        <v>0</v>
      </c>
      <c r="AQ374" s="343">
        <f t="shared" si="273"/>
        <v>0</v>
      </c>
      <c r="AR374" s="343">
        <f t="shared" si="273"/>
        <v>0</v>
      </c>
    </row>
    <row r="375" spans="2:44" ht="15" customHeight="1" x14ac:dyDescent="0.35">
      <c r="B375" s="192" t="s">
        <v>308</v>
      </c>
      <c r="C375" s="192"/>
      <c r="D375" s="192"/>
      <c r="E375" s="192"/>
      <c r="F375" s="192"/>
      <c r="G375" s="192"/>
      <c r="H375" s="192"/>
      <c r="I375" s="192"/>
      <c r="J375" s="192"/>
      <c r="K375" s="192"/>
      <c r="L375" s="341">
        <f t="shared" ref="L375:X375" si="274">+L115-L308</f>
        <v>0</v>
      </c>
      <c r="M375" s="341">
        <f t="shared" si="274"/>
        <v>0</v>
      </c>
      <c r="N375" s="341">
        <f t="shared" si="274"/>
        <v>0</v>
      </c>
      <c r="O375" s="341">
        <f t="shared" si="274"/>
        <v>0</v>
      </c>
      <c r="P375" s="341">
        <f t="shared" si="274"/>
        <v>0</v>
      </c>
      <c r="Q375" s="341">
        <f t="shared" si="274"/>
        <v>0</v>
      </c>
      <c r="R375" s="341">
        <f t="shared" si="274"/>
        <v>0</v>
      </c>
      <c r="S375" s="341">
        <f t="shared" si="274"/>
        <v>0</v>
      </c>
      <c r="T375" s="341">
        <f t="shared" si="274"/>
        <v>0</v>
      </c>
      <c r="U375" s="341">
        <f t="shared" si="274"/>
        <v>0</v>
      </c>
      <c r="V375" s="341">
        <f t="shared" si="274"/>
        <v>0</v>
      </c>
      <c r="W375" s="341">
        <f t="shared" si="274"/>
        <v>0</v>
      </c>
      <c r="X375" s="341">
        <f t="shared" si="274"/>
        <v>0</v>
      </c>
      <c r="Y375" s="341"/>
      <c r="Z375" s="341"/>
      <c r="AA375" s="318"/>
      <c r="AB375" s="341">
        <f t="shared" ref="AB375:AI375" si="275">+AB115-AB308</f>
        <v>0</v>
      </c>
      <c r="AC375" s="341">
        <f t="shared" si="275"/>
        <v>0</v>
      </c>
      <c r="AD375" s="341">
        <f t="shared" si="275"/>
        <v>0</v>
      </c>
      <c r="AE375" s="341">
        <f t="shared" si="275"/>
        <v>0</v>
      </c>
      <c r="AF375" s="341">
        <f t="shared" si="275"/>
        <v>0</v>
      </c>
      <c r="AG375" s="341">
        <f t="shared" si="275"/>
        <v>0</v>
      </c>
      <c r="AH375" s="341">
        <f t="shared" si="275"/>
        <v>0</v>
      </c>
      <c r="AI375" s="341">
        <f t="shared" si="275"/>
        <v>0</v>
      </c>
      <c r="AJ375" s="318"/>
      <c r="AK375" s="341">
        <f t="shared" ref="AK375:AR375" si="276">+AK115-AK308</f>
        <v>0</v>
      </c>
      <c r="AL375" s="341">
        <f t="shared" si="276"/>
        <v>0</v>
      </c>
      <c r="AM375" s="341">
        <f t="shared" si="276"/>
        <v>0</v>
      </c>
      <c r="AN375" s="341">
        <f t="shared" si="276"/>
        <v>0</v>
      </c>
      <c r="AO375" s="341">
        <f t="shared" si="276"/>
        <v>0</v>
      </c>
      <c r="AP375" s="341">
        <f t="shared" si="276"/>
        <v>0</v>
      </c>
      <c r="AQ375" s="341">
        <f t="shared" si="276"/>
        <v>0</v>
      </c>
      <c r="AR375" s="341">
        <f t="shared" si="276"/>
        <v>0</v>
      </c>
    </row>
    <row r="376" spans="2:44" ht="15" customHeight="1" x14ac:dyDescent="0.35">
      <c r="B376" s="192" t="s">
        <v>309</v>
      </c>
      <c r="C376" s="192"/>
      <c r="D376" s="192"/>
      <c r="E376" s="192"/>
      <c r="F376" s="192"/>
      <c r="G376" s="192"/>
      <c r="H376" s="192"/>
      <c r="I376" s="192"/>
      <c r="J376" s="192"/>
      <c r="K376" s="192"/>
      <c r="L376" s="341">
        <f t="shared" ref="L376:X376" si="277">+L116-L337</f>
        <v>0</v>
      </c>
      <c r="M376" s="341">
        <f t="shared" si="277"/>
        <v>0</v>
      </c>
      <c r="N376" s="341">
        <f t="shared" si="277"/>
        <v>0</v>
      </c>
      <c r="O376" s="341">
        <f t="shared" si="277"/>
        <v>0</v>
      </c>
      <c r="P376" s="341">
        <f t="shared" si="277"/>
        <v>0</v>
      </c>
      <c r="Q376" s="341">
        <f t="shared" si="277"/>
        <v>0</v>
      </c>
      <c r="R376" s="341">
        <f t="shared" si="277"/>
        <v>0</v>
      </c>
      <c r="S376" s="341">
        <f t="shared" si="277"/>
        <v>0</v>
      </c>
      <c r="T376" s="341">
        <f t="shared" si="277"/>
        <v>0</v>
      </c>
      <c r="U376" s="341">
        <f t="shared" si="277"/>
        <v>0</v>
      </c>
      <c r="V376" s="341">
        <f t="shared" si="277"/>
        <v>0</v>
      </c>
      <c r="W376" s="341">
        <f t="shared" si="277"/>
        <v>0</v>
      </c>
      <c r="X376" s="341">
        <f t="shared" si="277"/>
        <v>0</v>
      </c>
      <c r="Y376" s="341"/>
      <c r="Z376" s="341"/>
      <c r="AA376" s="318"/>
      <c r="AB376" s="341">
        <f t="shared" ref="AB376:AI376" si="278">+AB116-AB337</f>
        <v>0</v>
      </c>
      <c r="AC376" s="341">
        <f t="shared" si="278"/>
        <v>0</v>
      </c>
      <c r="AD376" s="341">
        <f t="shared" si="278"/>
        <v>0</v>
      </c>
      <c r="AE376" s="341">
        <f t="shared" si="278"/>
        <v>0</v>
      </c>
      <c r="AF376" s="341">
        <f t="shared" si="278"/>
        <v>0</v>
      </c>
      <c r="AG376" s="341">
        <f t="shared" si="278"/>
        <v>0</v>
      </c>
      <c r="AH376" s="341">
        <f t="shared" si="278"/>
        <v>0</v>
      </c>
      <c r="AI376" s="341">
        <f t="shared" si="278"/>
        <v>0</v>
      </c>
      <c r="AJ376" s="318"/>
      <c r="AK376" s="341">
        <f t="shared" ref="AK376:AR376" si="279">+AK116-AK337</f>
        <v>0</v>
      </c>
      <c r="AL376" s="341">
        <f t="shared" si="279"/>
        <v>0</v>
      </c>
      <c r="AM376" s="341">
        <f t="shared" si="279"/>
        <v>0</v>
      </c>
      <c r="AN376" s="341">
        <f t="shared" si="279"/>
        <v>0</v>
      </c>
      <c r="AO376" s="341">
        <f t="shared" si="279"/>
        <v>0</v>
      </c>
      <c r="AP376" s="341">
        <f t="shared" si="279"/>
        <v>0</v>
      </c>
      <c r="AQ376" s="341">
        <f t="shared" si="279"/>
        <v>0</v>
      </c>
      <c r="AR376" s="341">
        <f t="shared" si="279"/>
        <v>0</v>
      </c>
    </row>
    <row r="377" spans="2:44" ht="15" customHeight="1" x14ac:dyDescent="0.35">
      <c r="B377" s="192"/>
      <c r="C377" s="192"/>
      <c r="D377" s="192"/>
      <c r="E377" s="192"/>
      <c r="F377" s="192"/>
      <c r="G377" s="192"/>
      <c r="H377" s="192"/>
      <c r="I377" s="192"/>
      <c r="J377" s="192"/>
      <c r="K377" s="192"/>
      <c r="L377" s="318"/>
      <c r="M377" s="318"/>
      <c r="N377" s="318"/>
      <c r="O377" s="318"/>
      <c r="P377" s="318"/>
      <c r="Q377" s="318"/>
      <c r="R377" s="318"/>
      <c r="S377" s="318"/>
      <c r="T377" s="318"/>
      <c r="U377" s="318"/>
      <c r="V377" s="318"/>
      <c r="W377" s="318"/>
      <c r="X377" s="341"/>
      <c r="Y377" s="318"/>
      <c r="Z377" s="318"/>
      <c r="AA377" s="318"/>
      <c r="AB377" s="341"/>
      <c r="AC377" s="341"/>
      <c r="AD377" s="341"/>
      <c r="AE377" s="341"/>
      <c r="AF377" s="341"/>
      <c r="AG377" s="341"/>
      <c r="AH377" s="341"/>
      <c r="AI377" s="341"/>
      <c r="AJ377" s="318"/>
      <c r="AK377" s="341"/>
      <c r="AL377" s="341"/>
      <c r="AM377" s="341"/>
      <c r="AN377" s="341"/>
      <c r="AO377" s="341"/>
      <c r="AP377" s="341"/>
      <c r="AQ377" s="341"/>
      <c r="AR377" s="341"/>
    </row>
    <row r="378" spans="2:44" ht="15" customHeight="1" x14ac:dyDescent="0.35">
      <c r="B378" s="223" t="s">
        <v>310</v>
      </c>
      <c r="C378" s="192"/>
      <c r="D378" s="192"/>
      <c r="E378" s="192"/>
      <c r="F378" s="192"/>
      <c r="G378" s="192"/>
      <c r="H378" s="192"/>
      <c r="I378" s="192"/>
      <c r="J378" s="192"/>
      <c r="K378" s="192"/>
      <c r="L378" s="318"/>
      <c r="M378" s="318"/>
      <c r="N378" s="318"/>
      <c r="O378" s="318"/>
      <c r="P378" s="318"/>
      <c r="Q378" s="318"/>
      <c r="R378" s="318"/>
      <c r="S378" s="318"/>
      <c r="T378" s="318"/>
      <c r="U378" s="318"/>
      <c r="V378" s="318"/>
      <c r="W378" s="318"/>
      <c r="X378" s="341"/>
      <c r="Y378" s="318"/>
      <c r="Z378" s="318"/>
      <c r="AA378" s="318"/>
      <c r="AB378" s="341"/>
      <c r="AC378" s="341"/>
      <c r="AD378" s="341"/>
      <c r="AE378" s="341"/>
      <c r="AF378" s="341"/>
      <c r="AG378" s="341"/>
      <c r="AH378" s="341"/>
      <c r="AI378" s="341"/>
      <c r="AJ378" s="318"/>
      <c r="AK378" s="341"/>
      <c r="AL378" s="341"/>
      <c r="AM378" s="341"/>
      <c r="AN378" s="341"/>
      <c r="AO378" s="341"/>
      <c r="AP378" s="341"/>
      <c r="AQ378" s="341"/>
      <c r="AR378" s="341"/>
    </row>
    <row r="379" spans="2:44" ht="15" customHeight="1" x14ac:dyDescent="0.35">
      <c r="B379" s="192" t="s">
        <v>46</v>
      </c>
      <c r="C379" s="192"/>
      <c r="D379" s="192"/>
      <c r="E379" s="192"/>
      <c r="F379" s="192"/>
      <c r="G379" s="192"/>
      <c r="H379" s="192"/>
      <c r="I379" s="192"/>
      <c r="J379" s="192"/>
      <c r="K379" s="192"/>
      <c r="L379" s="224">
        <f t="shared" ref="L379:X379" si="280">+L128-SUM(L126:L127)</f>
        <v>0</v>
      </c>
      <c r="M379" s="224">
        <f t="shared" si="280"/>
        <v>0</v>
      </c>
      <c r="N379" s="224">
        <f t="shared" si="280"/>
        <v>0</v>
      </c>
      <c r="O379" s="224">
        <f t="shared" si="280"/>
        <v>0</v>
      </c>
      <c r="P379" s="224">
        <f t="shared" si="280"/>
        <v>9.9999999999909051E-3</v>
      </c>
      <c r="Q379" s="224">
        <f t="shared" si="280"/>
        <v>0</v>
      </c>
      <c r="R379" s="224">
        <f t="shared" si="280"/>
        <v>0</v>
      </c>
      <c r="S379" s="224">
        <f t="shared" si="280"/>
        <v>0</v>
      </c>
      <c r="T379" s="224">
        <f t="shared" si="280"/>
        <v>9.9999999998772182E-3</v>
      </c>
      <c r="U379" s="224">
        <f t="shared" si="280"/>
        <v>0</v>
      </c>
      <c r="V379" s="224">
        <f t="shared" si="280"/>
        <v>0</v>
      </c>
      <c r="W379" s="224">
        <f t="shared" si="280"/>
        <v>0</v>
      </c>
      <c r="X379" s="341">
        <f t="shared" si="280"/>
        <v>0</v>
      </c>
      <c r="Y379" s="224"/>
      <c r="Z379" s="224"/>
      <c r="AA379" s="318"/>
      <c r="AB379" s="341">
        <f t="shared" ref="AB379:AI379" si="281">+AB128-SUM(AB126:AB127)</f>
        <v>0</v>
      </c>
      <c r="AC379" s="341">
        <f t="shared" si="281"/>
        <v>0</v>
      </c>
      <c r="AD379" s="341">
        <f t="shared" si="281"/>
        <v>0</v>
      </c>
      <c r="AE379" s="341">
        <f t="shared" si="281"/>
        <v>0</v>
      </c>
      <c r="AF379" s="341">
        <f t="shared" si="281"/>
        <v>0</v>
      </c>
      <c r="AG379" s="341">
        <f t="shared" si="281"/>
        <v>0</v>
      </c>
      <c r="AH379" s="341">
        <f t="shared" si="281"/>
        <v>0</v>
      </c>
      <c r="AI379" s="341">
        <f t="shared" si="281"/>
        <v>0</v>
      </c>
      <c r="AJ379" s="318"/>
      <c r="AK379" s="341">
        <f t="shared" ref="AK379:AR379" si="282">+AK128-SUM(AK126:AK127)</f>
        <v>0</v>
      </c>
      <c r="AL379" s="341">
        <f t="shared" si="282"/>
        <v>0</v>
      </c>
      <c r="AM379" s="341">
        <f t="shared" si="282"/>
        <v>0</v>
      </c>
      <c r="AN379" s="341">
        <f t="shared" si="282"/>
        <v>0</v>
      </c>
      <c r="AO379" s="341">
        <f t="shared" si="282"/>
        <v>0</v>
      </c>
      <c r="AP379" s="341">
        <f t="shared" si="282"/>
        <v>0</v>
      </c>
      <c r="AQ379" s="341">
        <f t="shared" si="282"/>
        <v>0</v>
      </c>
      <c r="AR379" s="341">
        <f t="shared" si="282"/>
        <v>0</v>
      </c>
    </row>
    <row r="380" spans="2:44" ht="15" customHeight="1" x14ac:dyDescent="0.35">
      <c r="B380" s="192" t="s">
        <v>289</v>
      </c>
      <c r="C380" s="192"/>
      <c r="D380" s="192"/>
      <c r="E380" s="192"/>
      <c r="F380" s="192"/>
      <c r="G380" s="192"/>
      <c r="H380" s="192"/>
      <c r="I380" s="192"/>
      <c r="J380" s="192"/>
      <c r="K380" s="192"/>
      <c r="L380" s="224">
        <f t="shared" ref="L380:X380" si="283">+L130-SUM(L131:L133)</f>
        <v>-9.9999999999909051E-3</v>
      </c>
      <c r="M380" s="224">
        <f t="shared" si="283"/>
        <v>0</v>
      </c>
      <c r="N380" s="224">
        <f t="shared" si="283"/>
        <v>0</v>
      </c>
      <c r="O380" s="224">
        <f t="shared" si="283"/>
        <v>0</v>
      </c>
      <c r="P380" s="224">
        <f t="shared" si="283"/>
        <v>0</v>
      </c>
      <c r="Q380" s="224">
        <f t="shared" si="283"/>
        <v>0</v>
      </c>
      <c r="R380" s="224">
        <f t="shared" si="283"/>
        <v>0</v>
      </c>
      <c r="S380" s="224">
        <f t="shared" si="283"/>
        <v>0</v>
      </c>
      <c r="T380" s="224">
        <f t="shared" si="283"/>
        <v>0</v>
      </c>
      <c r="U380" s="224">
        <f t="shared" si="283"/>
        <v>0</v>
      </c>
      <c r="V380" s="224">
        <f t="shared" si="283"/>
        <v>0</v>
      </c>
      <c r="W380" s="224">
        <f t="shared" si="283"/>
        <v>0</v>
      </c>
      <c r="X380" s="341">
        <f t="shared" si="283"/>
        <v>0</v>
      </c>
      <c r="Y380" s="224"/>
      <c r="Z380" s="224"/>
      <c r="AA380" s="318"/>
      <c r="AB380" s="341">
        <f t="shared" ref="AB380:AI380" si="284">+AB130-SUM(AB131:AB133)</f>
        <v>0</v>
      </c>
      <c r="AC380" s="341">
        <f t="shared" si="284"/>
        <v>0</v>
      </c>
      <c r="AD380" s="341">
        <f t="shared" si="284"/>
        <v>0</v>
      </c>
      <c r="AE380" s="341">
        <f t="shared" si="284"/>
        <v>0</v>
      </c>
      <c r="AF380" s="341">
        <f t="shared" si="284"/>
        <v>0</v>
      </c>
      <c r="AG380" s="341">
        <f t="shared" si="284"/>
        <v>0</v>
      </c>
      <c r="AH380" s="341">
        <f t="shared" si="284"/>
        <v>0</v>
      </c>
      <c r="AI380" s="341">
        <f t="shared" si="284"/>
        <v>0</v>
      </c>
      <c r="AJ380" s="318"/>
      <c r="AK380" s="341">
        <f t="shared" ref="AK380:AR380" si="285">+AK130-SUM(AK131:AK133)</f>
        <v>0</v>
      </c>
      <c r="AL380" s="341">
        <f t="shared" si="285"/>
        <v>0</v>
      </c>
      <c r="AM380" s="341">
        <f t="shared" si="285"/>
        <v>0</v>
      </c>
      <c r="AN380" s="341">
        <f t="shared" si="285"/>
        <v>0</v>
      </c>
      <c r="AO380" s="341">
        <f t="shared" si="285"/>
        <v>0</v>
      </c>
      <c r="AP380" s="341">
        <f t="shared" si="285"/>
        <v>0</v>
      </c>
      <c r="AQ380" s="341">
        <f t="shared" si="285"/>
        <v>0</v>
      </c>
      <c r="AR380" s="341">
        <f t="shared" si="285"/>
        <v>0</v>
      </c>
    </row>
    <row r="381" spans="2:44" ht="15" customHeight="1" x14ac:dyDescent="0.35">
      <c r="B381" s="192" t="s">
        <v>51</v>
      </c>
      <c r="C381" s="192"/>
      <c r="D381" s="192"/>
      <c r="E381" s="192"/>
      <c r="F381" s="192"/>
      <c r="G381" s="192"/>
      <c r="H381" s="192"/>
      <c r="I381" s="192"/>
      <c r="J381" s="192"/>
      <c r="K381" s="192"/>
      <c r="L381" s="341">
        <f t="shared" ref="L381:X381" si="286">+L128+L129-L130+L134-L135</f>
        <v>0</v>
      </c>
      <c r="M381" s="341">
        <f t="shared" si="286"/>
        <v>0</v>
      </c>
      <c r="N381" s="341">
        <f t="shared" si="286"/>
        <v>0</v>
      </c>
      <c r="O381" s="341">
        <f t="shared" si="286"/>
        <v>9.9999999999340616E-3</v>
      </c>
      <c r="P381" s="341">
        <f t="shared" si="286"/>
        <v>0</v>
      </c>
      <c r="Q381" s="341">
        <f t="shared" si="286"/>
        <v>9.9999999999909051E-3</v>
      </c>
      <c r="R381" s="341">
        <f t="shared" si="286"/>
        <v>9.9999999999909051E-3</v>
      </c>
      <c r="S381" s="341">
        <f t="shared" si="286"/>
        <v>0</v>
      </c>
      <c r="T381" s="341">
        <f t="shared" si="286"/>
        <v>1.0000000000104592E-2</v>
      </c>
      <c r="U381" s="341">
        <f t="shared" si="286"/>
        <v>0</v>
      </c>
      <c r="V381" s="341">
        <f t="shared" si="286"/>
        <v>9.9999999997635314E-3</v>
      </c>
      <c r="W381" s="341">
        <f t="shared" si="286"/>
        <v>0</v>
      </c>
      <c r="X381" s="341">
        <f t="shared" si="286"/>
        <v>-1.0000000000218279E-2</v>
      </c>
      <c r="Y381" s="341"/>
      <c r="Z381" s="341"/>
      <c r="AA381" s="341"/>
      <c r="AB381" s="341">
        <f t="shared" ref="AB381:AI381" si="287">+AB128+AB129-AB130+AB134-AB135</f>
        <v>0</v>
      </c>
      <c r="AC381" s="341">
        <f t="shared" si="287"/>
        <v>0</v>
      </c>
      <c r="AD381" s="341">
        <f t="shared" si="287"/>
        <v>0</v>
      </c>
      <c r="AE381" s="341">
        <f t="shared" si="287"/>
        <v>0</v>
      </c>
      <c r="AF381" s="341">
        <f t="shared" si="287"/>
        <v>0</v>
      </c>
      <c r="AG381" s="341">
        <f t="shared" si="287"/>
        <v>0</v>
      </c>
      <c r="AH381" s="341">
        <f t="shared" si="287"/>
        <v>0</v>
      </c>
      <c r="AI381" s="341">
        <f t="shared" si="287"/>
        <v>0</v>
      </c>
      <c r="AJ381" s="318"/>
      <c r="AK381" s="341">
        <f t="shared" ref="AK381:AR381" si="288">+AK128+AK129-AK130+AK134-AK135</f>
        <v>0</v>
      </c>
      <c r="AL381" s="341">
        <f t="shared" si="288"/>
        <v>0</v>
      </c>
      <c r="AM381" s="341">
        <f t="shared" si="288"/>
        <v>0</v>
      </c>
      <c r="AN381" s="341">
        <f t="shared" si="288"/>
        <v>0</v>
      </c>
      <c r="AO381" s="341">
        <f t="shared" si="288"/>
        <v>0</v>
      </c>
      <c r="AP381" s="341">
        <f t="shared" si="288"/>
        <v>0</v>
      </c>
      <c r="AQ381" s="341">
        <f t="shared" si="288"/>
        <v>-5.9685589803848416E-13</v>
      </c>
      <c r="AR381" s="341">
        <f t="shared" si="288"/>
        <v>1.6200374375330284E-12</v>
      </c>
    </row>
    <row r="382" spans="2:44" ht="15" customHeight="1" x14ac:dyDescent="0.35">
      <c r="B382" s="192" t="s">
        <v>193</v>
      </c>
      <c r="C382" s="192"/>
      <c r="D382" s="192"/>
      <c r="E382" s="192"/>
      <c r="F382" s="192"/>
      <c r="G382" s="192"/>
      <c r="H382" s="192"/>
      <c r="I382" s="192"/>
      <c r="J382" s="192"/>
      <c r="K382" s="192"/>
      <c r="L382" s="341">
        <f t="shared" ref="L382:X382" si="289">+L135-L137-L138+L139-L140</f>
        <v>0</v>
      </c>
      <c r="M382" s="341">
        <f t="shared" si="289"/>
        <v>0</v>
      </c>
      <c r="N382" s="341">
        <f t="shared" si="289"/>
        <v>0</v>
      </c>
      <c r="O382" s="341">
        <f t="shared" si="289"/>
        <v>0</v>
      </c>
      <c r="P382" s="341">
        <f t="shared" si="289"/>
        <v>-9.9999999999909051E-3</v>
      </c>
      <c r="Q382" s="341">
        <f t="shared" si="289"/>
        <v>-9.9999999999909051E-3</v>
      </c>
      <c r="R382" s="341">
        <f t="shared" si="289"/>
        <v>-9.9999999999340616E-3</v>
      </c>
      <c r="S382" s="341">
        <f t="shared" si="289"/>
        <v>-1.0000000000047748E-2</v>
      </c>
      <c r="T382" s="341">
        <f t="shared" si="289"/>
        <v>0</v>
      </c>
      <c r="U382" s="341">
        <f t="shared" si="289"/>
        <v>0</v>
      </c>
      <c r="V382" s="341">
        <f t="shared" si="289"/>
        <v>0</v>
      </c>
      <c r="W382" s="341">
        <f t="shared" si="289"/>
        <v>0</v>
      </c>
      <c r="X382" s="341">
        <f t="shared" si="289"/>
        <v>-1.9999999999924967E-2</v>
      </c>
      <c r="Y382" s="341"/>
      <c r="Z382" s="341"/>
      <c r="AA382" s="341"/>
      <c r="AB382" s="341">
        <f t="shared" ref="AB382:AI382" si="290">+AB135-AB137-AB138+AB139-AB140</f>
        <v>-1.255660720147489E-4</v>
      </c>
      <c r="AC382" s="341">
        <f t="shared" si="290"/>
        <v>-2.7207888422253745E-4</v>
      </c>
      <c r="AD382" s="341">
        <f t="shared" si="290"/>
        <v>-6.6224827094174543E-4</v>
      </c>
      <c r="AE382" s="341">
        <f t="shared" si="290"/>
        <v>0</v>
      </c>
      <c r="AF382" s="341">
        <f t="shared" si="290"/>
        <v>-1.1368683772161603E-13</v>
      </c>
      <c r="AG382" s="341">
        <f t="shared" si="290"/>
        <v>0</v>
      </c>
      <c r="AH382" s="341">
        <f t="shared" si="290"/>
        <v>0</v>
      </c>
      <c r="AI382" s="341">
        <f t="shared" si="290"/>
        <v>-1.0800249583553523E-12</v>
      </c>
      <c r="AJ382" s="318"/>
      <c r="AK382" s="341">
        <f t="shared" ref="AK382:AR382" si="291">+AK135-AK137-AK138+AK139-AK140</f>
        <v>-1.255660720147489E-4</v>
      </c>
      <c r="AL382" s="341">
        <f t="shared" si="291"/>
        <v>-1.4651281221489398E-4</v>
      </c>
      <c r="AM382" s="341">
        <f t="shared" si="291"/>
        <v>-3.901693866978917E-4</v>
      </c>
      <c r="AN382" s="341">
        <f t="shared" si="291"/>
        <v>6.6224827092753458E-4</v>
      </c>
      <c r="AO382" s="341">
        <f t="shared" si="291"/>
        <v>-1.1368683772161603E-13</v>
      </c>
      <c r="AP382" s="341">
        <f t="shared" si="291"/>
        <v>2.5579538487363607E-13</v>
      </c>
      <c r="AQ382" s="341">
        <f t="shared" si="291"/>
        <v>1.9895196601282805E-13</v>
      </c>
      <c r="AR382" s="341">
        <f t="shared" si="291"/>
        <v>-1.4068746168049984E-12</v>
      </c>
    </row>
    <row r="383" spans="2:44" ht="15" customHeight="1" x14ac:dyDescent="0.35">
      <c r="B383" s="192"/>
      <c r="C383" s="192"/>
      <c r="D383" s="192"/>
      <c r="E383" s="192"/>
      <c r="F383" s="192"/>
      <c r="G383" s="192"/>
      <c r="H383" s="192"/>
      <c r="I383" s="192"/>
      <c r="J383" s="192"/>
      <c r="K383" s="192"/>
      <c r="L383" s="318"/>
      <c r="M383" s="318"/>
      <c r="N383" s="318"/>
      <c r="O383" s="318"/>
      <c r="P383" s="318"/>
      <c r="Q383" s="318"/>
      <c r="R383" s="318"/>
      <c r="S383" s="318"/>
      <c r="T383" s="318"/>
      <c r="U383" s="318"/>
      <c r="V383" s="318"/>
      <c r="W383" s="318"/>
      <c r="X383" s="341"/>
      <c r="Y383" s="318"/>
      <c r="Z383" s="318"/>
      <c r="AA383" s="318"/>
      <c r="AB383" s="341"/>
      <c r="AC383" s="341"/>
      <c r="AD383" s="341"/>
      <c r="AE383" s="341"/>
      <c r="AF383" s="341"/>
      <c r="AG383" s="341"/>
      <c r="AH383" s="341"/>
      <c r="AI383" s="341"/>
      <c r="AJ383" s="318"/>
      <c r="AK383" s="341"/>
      <c r="AL383" s="341"/>
      <c r="AM383" s="341"/>
      <c r="AN383" s="341"/>
      <c r="AO383" s="341"/>
      <c r="AP383" s="341"/>
      <c r="AQ383" s="341"/>
      <c r="AR383" s="341"/>
    </row>
    <row r="384" spans="2:44" ht="15" customHeight="1" x14ac:dyDescent="0.35">
      <c r="B384" s="223" t="s">
        <v>311</v>
      </c>
      <c r="C384" s="192"/>
      <c r="D384" s="192"/>
      <c r="E384" s="192"/>
      <c r="F384" s="192"/>
      <c r="G384" s="192"/>
      <c r="H384" s="192"/>
      <c r="I384" s="192"/>
      <c r="J384" s="192"/>
      <c r="K384" s="192"/>
      <c r="L384" s="318"/>
      <c r="M384" s="318"/>
      <c r="N384" s="318"/>
      <c r="O384" s="318"/>
      <c r="P384" s="318"/>
      <c r="Q384" s="318"/>
      <c r="R384" s="318"/>
      <c r="S384" s="318"/>
      <c r="T384" s="318"/>
      <c r="U384" s="318"/>
      <c r="V384" s="318"/>
      <c r="W384" s="318"/>
      <c r="X384" s="341"/>
      <c r="Y384" s="318"/>
      <c r="Z384" s="318"/>
      <c r="AA384" s="318"/>
      <c r="AB384" s="341"/>
      <c r="AC384" s="341"/>
      <c r="AD384" s="341"/>
      <c r="AE384" s="341"/>
      <c r="AF384" s="341"/>
      <c r="AG384" s="341"/>
      <c r="AH384" s="341"/>
      <c r="AI384" s="341"/>
      <c r="AJ384" s="318"/>
      <c r="AK384" s="341"/>
      <c r="AL384" s="341"/>
      <c r="AM384" s="341"/>
      <c r="AN384" s="341"/>
      <c r="AO384" s="341"/>
      <c r="AP384" s="341"/>
      <c r="AQ384" s="341"/>
      <c r="AR384" s="341"/>
    </row>
    <row r="385" spans="2:44" ht="15" customHeight="1" x14ac:dyDescent="0.35">
      <c r="B385" s="192" t="s">
        <v>46</v>
      </c>
      <c r="C385" s="192"/>
      <c r="D385" s="192"/>
      <c r="E385" s="192"/>
      <c r="F385" s="192"/>
      <c r="G385" s="192"/>
      <c r="H385" s="192"/>
      <c r="I385" s="192"/>
      <c r="J385" s="192"/>
      <c r="K385" s="192"/>
      <c r="L385" s="307">
        <f t="shared" ref="L385:X385" si="292">+L143+L144-L145</f>
        <v>1.5299999999999727</v>
      </c>
      <c r="M385" s="307">
        <f t="shared" si="292"/>
        <v>3.4600000000000364</v>
      </c>
      <c r="N385" s="224">
        <f t="shared" si="292"/>
        <v>0</v>
      </c>
      <c r="O385" s="224">
        <f t="shared" si="292"/>
        <v>0</v>
      </c>
      <c r="P385" s="224">
        <f t="shared" si="292"/>
        <v>0</v>
      </c>
      <c r="Q385" s="224">
        <f t="shared" si="292"/>
        <v>0</v>
      </c>
      <c r="R385" s="224">
        <f t="shared" si="292"/>
        <v>0</v>
      </c>
      <c r="S385" s="224">
        <f t="shared" si="292"/>
        <v>0</v>
      </c>
      <c r="T385" s="224">
        <f t="shared" si="292"/>
        <v>0</v>
      </c>
      <c r="U385" s="224">
        <f t="shared" si="292"/>
        <v>0</v>
      </c>
      <c r="V385" s="224">
        <f t="shared" si="292"/>
        <v>0</v>
      </c>
      <c r="W385" s="224">
        <f t="shared" si="292"/>
        <v>0</v>
      </c>
      <c r="X385" s="341">
        <f t="shared" si="292"/>
        <v>0</v>
      </c>
      <c r="Y385" s="224"/>
      <c r="Z385" s="224"/>
      <c r="AA385" s="318"/>
      <c r="AB385" s="341">
        <f t="shared" ref="AB385:AI385" si="293">+AB143+AB144-AB145</f>
        <v>0</v>
      </c>
      <c r="AC385" s="341">
        <f t="shared" si="293"/>
        <v>0</v>
      </c>
      <c r="AD385" s="341">
        <f t="shared" si="293"/>
        <v>0</v>
      </c>
      <c r="AE385" s="341">
        <f t="shared" si="293"/>
        <v>0</v>
      </c>
      <c r="AF385" s="341">
        <f t="shared" si="293"/>
        <v>0</v>
      </c>
      <c r="AG385" s="341">
        <f t="shared" si="293"/>
        <v>0</v>
      </c>
      <c r="AH385" s="341">
        <f t="shared" si="293"/>
        <v>9.9999999999909051E-3</v>
      </c>
      <c r="AI385" s="341">
        <f t="shared" si="293"/>
        <v>0</v>
      </c>
      <c r="AJ385" s="318"/>
      <c r="AK385" s="341">
        <f t="shared" ref="AK385:AR385" si="294">+AK143+AK144-AK145</f>
        <v>0</v>
      </c>
      <c r="AL385" s="341">
        <f t="shared" si="294"/>
        <v>0</v>
      </c>
      <c r="AM385" s="341">
        <f t="shared" si="294"/>
        <v>0</v>
      </c>
      <c r="AN385" s="341">
        <f t="shared" si="294"/>
        <v>0</v>
      </c>
      <c r="AO385" s="341">
        <f t="shared" si="294"/>
        <v>0</v>
      </c>
      <c r="AP385" s="341">
        <f t="shared" si="294"/>
        <v>0</v>
      </c>
      <c r="AQ385" s="341">
        <f t="shared" si="294"/>
        <v>1.0000000000047748E-2</v>
      </c>
      <c r="AR385" s="341">
        <f t="shared" si="294"/>
        <v>-1.0000000000104592E-2</v>
      </c>
    </row>
    <row r="386" spans="2:44" ht="15" customHeight="1" x14ac:dyDescent="0.35">
      <c r="B386" s="192" t="s">
        <v>289</v>
      </c>
      <c r="C386" s="192"/>
      <c r="D386" s="192"/>
      <c r="E386" s="192"/>
      <c r="F386" s="192"/>
      <c r="G386" s="192"/>
      <c r="H386" s="192"/>
      <c r="I386" s="192"/>
      <c r="J386" s="192"/>
      <c r="K386" s="192"/>
      <c r="L386" s="224">
        <f t="shared" ref="L386:X386" si="295">+L147-SUM(L148:L150)</f>
        <v>0</v>
      </c>
      <c r="M386" s="224">
        <f t="shared" si="295"/>
        <v>0</v>
      </c>
      <c r="N386" s="224">
        <f t="shared" si="295"/>
        <v>-9.9999999999909051E-3</v>
      </c>
      <c r="O386" s="224">
        <f t="shared" si="295"/>
        <v>0</v>
      </c>
      <c r="P386" s="224">
        <f t="shared" si="295"/>
        <v>0</v>
      </c>
      <c r="Q386" s="224">
        <f t="shared" si="295"/>
        <v>0</v>
      </c>
      <c r="R386" s="224">
        <f t="shared" si="295"/>
        <v>9.9999999999909051E-3</v>
      </c>
      <c r="S386" s="224">
        <f t="shared" si="295"/>
        <v>0</v>
      </c>
      <c r="T386" s="224">
        <f t="shared" si="295"/>
        <v>0</v>
      </c>
      <c r="U386" s="224">
        <f t="shared" si="295"/>
        <v>0</v>
      </c>
      <c r="V386" s="224">
        <f t="shared" si="295"/>
        <v>0</v>
      </c>
      <c r="W386" s="224">
        <f t="shared" si="295"/>
        <v>-9.9999999999909051E-3</v>
      </c>
      <c r="X386" s="341">
        <f t="shared" si="295"/>
        <v>-1.0000000000047748E-2</v>
      </c>
      <c r="Y386" s="224"/>
      <c r="Z386" s="224"/>
      <c r="AA386" s="318"/>
      <c r="AB386" s="341">
        <f t="shared" ref="AB386:AI386" si="296">+AB147-SUM(AB148:AB150)</f>
        <v>0</v>
      </c>
      <c r="AC386" s="341">
        <f t="shared" si="296"/>
        <v>0</v>
      </c>
      <c r="AD386" s="341">
        <f t="shared" si="296"/>
        <v>0</v>
      </c>
      <c r="AE386" s="341">
        <f t="shared" si="296"/>
        <v>0</v>
      </c>
      <c r="AF386" s="341">
        <f t="shared" si="296"/>
        <v>0</v>
      </c>
      <c r="AG386" s="341">
        <f t="shared" si="296"/>
        <v>0</v>
      </c>
      <c r="AH386" s="341">
        <f t="shared" si="296"/>
        <v>0</v>
      </c>
      <c r="AI386" s="341">
        <f t="shared" si="296"/>
        <v>0</v>
      </c>
      <c r="AJ386" s="318"/>
      <c r="AK386" s="341">
        <f t="shared" ref="AK386:AR386" si="297">+AK147-SUM(AK148:AK150)</f>
        <v>0</v>
      </c>
      <c r="AL386" s="341">
        <f t="shared" si="297"/>
        <v>0</v>
      </c>
      <c r="AM386" s="341">
        <f t="shared" si="297"/>
        <v>0</v>
      </c>
      <c r="AN386" s="341">
        <f t="shared" si="297"/>
        <v>0</v>
      </c>
      <c r="AO386" s="341">
        <f t="shared" si="297"/>
        <v>0</v>
      </c>
      <c r="AP386" s="341">
        <f t="shared" si="297"/>
        <v>0</v>
      </c>
      <c r="AQ386" s="341">
        <f t="shared" si="297"/>
        <v>0</v>
      </c>
      <c r="AR386" s="341">
        <f t="shared" si="297"/>
        <v>0</v>
      </c>
    </row>
    <row r="387" spans="2:44" ht="15" customHeight="1" x14ac:dyDescent="0.35">
      <c r="B387" s="192" t="s">
        <v>51</v>
      </c>
      <c r="C387" s="192"/>
      <c r="D387" s="192"/>
      <c r="E387" s="192"/>
      <c r="F387" s="192"/>
      <c r="G387" s="192"/>
      <c r="H387" s="192"/>
      <c r="I387" s="192"/>
      <c r="J387" s="192"/>
      <c r="K387" s="192"/>
      <c r="L387" s="341">
        <f t="shared" ref="L387:X387" si="298">+L145+L146-L147+L151-L152</f>
        <v>0</v>
      </c>
      <c r="M387" s="341">
        <f t="shared" si="298"/>
        <v>0</v>
      </c>
      <c r="N387" s="341">
        <f t="shared" si="298"/>
        <v>0</v>
      </c>
      <c r="O387" s="341">
        <f t="shared" si="298"/>
        <v>0</v>
      </c>
      <c r="P387" s="341">
        <f t="shared" si="298"/>
        <v>0</v>
      </c>
      <c r="Q387" s="341">
        <f t="shared" si="298"/>
        <v>0</v>
      </c>
      <c r="R387" s="341">
        <f t="shared" si="298"/>
        <v>0</v>
      </c>
      <c r="S387" s="341">
        <f t="shared" si="298"/>
        <v>0</v>
      </c>
      <c r="T387" s="341">
        <f t="shared" si="298"/>
        <v>-9.9999999999909051E-3</v>
      </c>
      <c r="U387" s="341">
        <f t="shared" si="298"/>
        <v>-9.9999999999909051E-3</v>
      </c>
      <c r="V387" s="341">
        <f t="shared" si="298"/>
        <v>0</v>
      </c>
      <c r="W387" s="341">
        <f t="shared" si="298"/>
        <v>0</v>
      </c>
      <c r="X387" s="341">
        <f t="shared" si="298"/>
        <v>0</v>
      </c>
      <c r="Y387" s="341"/>
      <c r="Z387" s="341"/>
      <c r="AA387" s="341"/>
      <c r="AB387" s="341">
        <f t="shared" ref="AB387:AI387" si="299">+AB145+AB146-AB147+AB151-AB152</f>
        <v>-6.8212102632969618E-13</v>
      </c>
      <c r="AC387" s="341">
        <f t="shared" si="299"/>
        <v>-1.3642420526593924E-12</v>
      </c>
      <c r="AD387" s="341">
        <f t="shared" si="299"/>
        <v>2.1032064978498966E-12</v>
      </c>
      <c r="AE387" s="341">
        <f t="shared" si="299"/>
        <v>0</v>
      </c>
      <c r="AF387" s="341">
        <f t="shared" si="299"/>
        <v>0</v>
      </c>
      <c r="AG387" s="341">
        <f t="shared" si="299"/>
        <v>0</v>
      </c>
      <c r="AH387" s="341">
        <f t="shared" si="299"/>
        <v>0</v>
      </c>
      <c r="AI387" s="341">
        <f t="shared" si="299"/>
        <v>-1.5916157281026244E-12</v>
      </c>
      <c r="AJ387" s="318"/>
      <c r="AK387" s="341">
        <f t="shared" ref="AK387:AR387" si="300">+AK145+AK146-AK147+AK151-AK152</f>
        <v>-6.8212102632969618E-13</v>
      </c>
      <c r="AL387" s="341">
        <f t="shared" si="300"/>
        <v>-5.9685589803848416E-13</v>
      </c>
      <c r="AM387" s="341">
        <f t="shared" si="300"/>
        <v>3.4248159863636829E-12</v>
      </c>
      <c r="AN387" s="341">
        <f t="shared" si="300"/>
        <v>-1.3358203432289883E-12</v>
      </c>
      <c r="AO387" s="341">
        <f t="shared" si="300"/>
        <v>0</v>
      </c>
      <c r="AP387" s="341">
        <f t="shared" si="300"/>
        <v>0</v>
      </c>
      <c r="AQ387" s="341">
        <f t="shared" si="300"/>
        <v>0</v>
      </c>
      <c r="AR387" s="341">
        <f t="shared" si="300"/>
        <v>-1.4779288903810084E-12</v>
      </c>
    </row>
    <row r="388" spans="2:44" ht="15" customHeight="1" x14ac:dyDescent="0.35">
      <c r="B388" s="192" t="s">
        <v>193</v>
      </c>
      <c r="C388" s="192"/>
      <c r="D388" s="192"/>
      <c r="E388" s="192"/>
      <c r="F388" s="192"/>
      <c r="G388" s="192"/>
      <c r="H388" s="192"/>
      <c r="I388" s="192"/>
      <c r="J388" s="192"/>
      <c r="K388" s="192"/>
      <c r="L388" s="341">
        <f t="shared" ref="L388:X388" si="301">+L152-L154-L155+L156-L157</f>
        <v>0</v>
      </c>
      <c r="M388" s="341">
        <f t="shared" si="301"/>
        <v>0</v>
      </c>
      <c r="N388" s="341">
        <f t="shared" si="301"/>
        <v>-9.9999999999766942E-3</v>
      </c>
      <c r="O388" s="341">
        <f t="shared" si="301"/>
        <v>0</v>
      </c>
      <c r="P388" s="341">
        <f t="shared" si="301"/>
        <v>0</v>
      </c>
      <c r="Q388" s="341">
        <f t="shared" si="301"/>
        <v>0</v>
      </c>
      <c r="R388" s="341">
        <f t="shared" si="301"/>
        <v>0</v>
      </c>
      <c r="S388" s="341">
        <f t="shared" si="301"/>
        <v>1.0000000000047748E-2</v>
      </c>
      <c r="T388" s="341">
        <f t="shared" si="301"/>
        <v>9.9999999999340616E-3</v>
      </c>
      <c r="U388" s="341">
        <f t="shared" si="301"/>
        <v>0</v>
      </c>
      <c r="V388" s="341">
        <f t="shared" si="301"/>
        <v>-1.0000000000104592E-2</v>
      </c>
      <c r="W388" s="341">
        <f t="shared" si="301"/>
        <v>0</v>
      </c>
      <c r="X388" s="341">
        <f t="shared" si="301"/>
        <v>-9.9999999999340616E-3</v>
      </c>
      <c r="Y388" s="341"/>
      <c r="Z388" s="341"/>
      <c r="AA388" s="341"/>
      <c r="AB388" s="341">
        <f t="shared" ref="AB388:AI388" si="302">+AB152-AB154-AB155+AB156-AB157</f>
        <v>1.1226575225009583E-12</v>
      </c>
      <c r="AC388" s="341">
        <f t="shared" si="302"/>
        <v>7.9580786405131221E-13</v>
      </c>
      <c r="AD388" s="341">
        <f t="shared" si="302"/>
        <v>-3.979039320256561E-13</v>
      </c>
      <c r="AE388" s="341">
        <f t="shared" si="302"/>
        <v>1.6768808563938364E-12</v>
      </c>
      <c r="AF388" s="341">
        <f t="shared" si="302"/>
        <v>-1.8474111129762605E-13</v>
      </c>
      <c r="AG388" s="341">
        <f t="shared" si="302"/>
        <v>0</v>
      </c>
      <c r="AH388" s="341">
        <f t="shared" si="302"/>
        <v>-9.9999999999909051E-3</v>
      </c>
      <c r="AI388" s="341">
        <f t="shared" si="302"/>
        <v>1.5347723092418164E-12</v>
      </c>
      <c r="AJ388" s="318"/>
      <c r="AK388" s="341">
        <f t="shared" ref="AK388:AR388" si="303">+AK152-AK154-AK155+AK156-AK157</f>
        <v>1.1226575225009583E-12</v>
      </c>
      <c r="AL388" s="341">
        <f t="shared" si="303"/>
        <v>-3.3395508580724709E-13</v>
      </c>
      <c r="AM388" s="341">
        <f t="shared" si="303"/>
        <v>-1.1901590823981678E-12</v>
      </c>
      <c r="AN388" s="341">
        <f t="shared" si="303"/>
        <v>2.099653784171096E-12</v>
      </c>
      <c r="AO388" s="341">
        <f t="shared" si="303"/>
        <v>-1.8474111129762605E-13</v>
      </c>
      <c r="AP388" s="341">
        <f t="shared" si="303"/>
        <v>2.5579538487363607E-13</v>
      </c>
      <c r="AQ388" s="341">
        <f t="shared" si="303"/>
        <v>-1.0000000000061959E-2</v>
      </c>
      <c r="AR388" s="341">
        <f t="shared" si="303"/>
        <v>1.0000000001511467E-2</v>
      </c>
    </row>
    <row r="389" spans="2:44" ht="15" customHeight="1" x14ac:dyDescent="0.35">
      <c r="B389" s="223" t="s">
        <v>312</v>
      </c>
      <c r="C389" s="192"/>
      <c r="D389" s="192"/>
      <c r="E389" s="192"/>
      <c r="F389" s="192"/>
      <c r="G389" s="192"/>
      <c r="H389" s="192"/>
      <c r="I389" s="192"/>
      <c r="J389" s="192"/>
      <c r="K389" s="192"/>
      <c r="L389" s="224">
        <f t="shared" ref="L389:X389" si="304">+L152-L18</f>
        <v>0</v>
      </c>
      <c r="M389" s="224">
        <f t="shared" si="304"/>
        <v>0</v>
      </c>
      <c r="N389" s="224">
        <f t="shared" si="304"/>
        <v>0</v>
      </c>
      <c r="O389" s="224">
        <f t="shared" si="304"/>
        <v>0</v>
      </c>
      <c r="P389" s="224">
        <f t="shared" si="304"/>
        <v>0</v>
      </c>
      <c r="Q389" s="224">
        <f t="shared" si="304"/>
        <v>0</v>
      </c>
      <c r="R389" s="224">
        <f t="shared" si="304"/>
        <v>0</v>
      </c>
      <c r="S389" s="224">
        <f t="shared" si="304"/>
        <v>0</v>
      </c>
      <c r="T389" s="224">
        <f t="shared" si="304"/>
        <v>0</v>
      </c>
      <c r="U389" s="224">
        <f t="shared" si="304"/>
        <v>0</v>
      </c>
      <c r="V389" s="224">
        <f t="shared" si="304"/>
        <v>0</v>
      </c>
      <c r="W389" s="224">
        <f t="shared" si="304"/>
        <v>0</v>
      </c>
      <c r="X389" s="341">
        <f t="shared" si="304"/>
        <v>0</v>
      </c>
      <c r="Y389" s="224"/>
      <c r="Z389" s="224"/>
      <c r="AA389" s="318"/>
      <c r="AB389" s="341">
        <f t="shared" ref="AB389:AI389" si="305">+AB152-AB18</f>
        <v>0</v>
      </c>
      <c r="AC389" s="341">
        <f t="shared" si="305"/>
        <v>0</v>
      </c>
      <c r="AD389" s="341">
        <f t="shared" si="305"/>
        <v>0</v>
      </c>
      <c r="AE389" s="341">
        <f t="shared" si="305"/>
        <v>0</v>
      </c>
      <c r="AF389" s="341">
        <f t="shared" si="305"/>
        <v>0</v>
      </c>
      <c r="AG389" s="341">
        <f t="shared" si="305"/>
        <v>0</v>
      </c>
      <c r="AH389" s="341">
        <f t="shared" si="305"/>
        <v>0</v>
      </c>
      <c r="AI389" s="341">
        <f t="shared" si="305"/>
        <v>0</v>
      </c>
      <c r="AJ389" s="318"/>
      <c r="AK389" s="341">
        <f t="shared" ref="AK389:AR389" si="306">+AK152-AK18</f>
        <v>0</v>
      </c>
      <c r="AL389" s="341">
        <f t="shared" si="306"/>
        <v>0</v>
      </c>
      <c r="AM389" s="341">
        <f t="shared" si="306"/>
        <v>0</v>
      </c>
      <c r="AN389" s="341">
        <f t="shared" si="306"/>
        <v>0</v>
      </c>
      <c r="AO389" s="341">
        <f t="shared" si="306"/>
        <v>0</v>
      </c>
      <c r="AP389" s="341">
        <f t="shared" si="306"/>
        <v>0</v>
      </c>
      <c r="AQ389" s="341">
        <f t="shared" si="306"/>
        <v>0</v>
      </c>
      <c r="AR389" s="341">
        <f t="shared" si="306"/>
        <v>0</v>
      </c>
    </row>
    <row r="390" spans="2:44" ht="15" customHeight="1" x14ac:dyDescent="0.35">
      <c r="B390" s="192"/>
      <c r="C390" s="192"/>
      <c r="D390" s="192"/>
      <c r="E390" s="192"/>
      <c r="F390" s="192"/>
      <c r="G390" s="192"/>
      <c r="H390" s="192"/>
      <c r="I390" s="192"/>
      <c r="J390" s="192"/>
      <c r="K390" s="192"/>
      <c r="L390" s="318"/>
      <c r="M390" s="318"/>
      <c r="N390" s="318"/>
      <c r="O390" s="318"/>
      <c r="P390" s="318"/>
      <c r="Q390" s="318"/>
      <c r="R390" s="318"/>
      <c r="S390" s="318"/>
      <c r="T390" s="318"/>
      <c r="U390" s="318"/>
      <c r="V390" s="318"/>
      <c r="W390" s="318"/>
      <c r="X390" s="341"/>
      <c r="Y390" s="318"/>
      <c r="Z390" s="318"/>
      <c r="AA390" s="318"/>
      <c r="AB390" s="341"/>
      <c r="AC390" s="341"/>
      <c r="AD390" s="341"/>
      <c r="AE390" s="341"/>
      <c r="AF390" s="341"/>
      <c r="AG390" s="341"/>
      <c r="AH390" s="341"/>
      <c r="AI390" s="341"/>
      <c r="AJ390" s="318"/>
      <c r="AK390" s="341"/>
      <c r="AL390" s="341"/>
      <c r="AM390" s="341"/>
      <c r="AN390" s="341"/>
      <c r="AO390" s="341"/>
      <c r="AP390" s="341"/>
      <c r="AQ390" s="341"/>
      <c r="AR390" s="341"/>
    </row>
    <row r="391" spans="2:44" ht="15" customHeight="1" x14ac:dyDescent="0.35">
      <c r="B391" s="192" t="s">
        <v>276</v>
      </c>
      <c r="C391" s="192"/>
      <c r="D391" s="192"/>
      <c r="E391" s="192"/>
      <c r="F391" s="192"/>
      <c r="G391" s="192"/>
      <c r="H391" s="192"/>
      <c r="I391" s="192"/>
      <c r="J391" s="192"/>
      <c r="K391" s="192"/>
      <c r="L391" s="224">
        <f t="shared" ref="L391:X391" si="307">+L160-SUM(L161:L164)</f>
        <v>-9.9999999997635314E-3</v>
      </c>
      <c r="M391" s="224">
        <f t="shared" si="307"/>
        <v>-9.9999999997635314E-3</v>
      </c>
      <c r="N391" s="224">
        <f t="shared" si="307"/>
        <v>0</v>
      </c>
      <c r="O391" s="224">
        <f t="shared" si="307"/>
        <v>0</v>
      </c>
      <c r="P391" s="224">
        <f t="shared" si="307"/>
        <v>0</v>
      </c>
      <c r="Q391" s="224">
        <f t="shared" si="307"/>
        <v>0</v>
      </c>
      <c r="R391" s="224">
        <f t="shared" si="307"/>
        <v>0</v>
      </c>
      <c r="S391" s="224">
        <f t="shared" si="307"/>
        <v>0</v>
      </c>
      <c r="T391" s="224">
        <f t="shared" si="307"/>
        <v>0</v>
      </c>
      <c r="U391" s="224">
        <f t="shared" si="307"/>
        <v>0</v>
      </c>
      <c r="V391" s="224">
        <f t="shared" si="307"/>
        <v>0</v>
      </c>
      <c r="W391" s="224">
        <f t="shared" si="307"/>
        <v>1.0000000000218279E-2</v>
      </c>
      <c r="X391" s="341">
        <f t="shared" si="307"/>
        <v>1.0000000000218279E-2</v>
      </c>
      <c r="Y391" s="224"/>
      <c r="Z391" s="224"/>
      <c r="AA391" s="318"/>
      <c r="AB391" s="341">
        <f t="shared" ref="AB391:AI391" si="308">+AB160-SUM(AB161:AB164)</f>
        <v>0</v>
      </c>
      <c r="AC391" s="341">
        <f t="shared" si="308"/>
        <v>0</v>
      </c>
      <c r="AD391" s="341">
        <f t="shared" si="308"/>
        <v>0</v>
      </c>
      <c r="AE391" s="341">
        <f t="shared" si="308"/>
        <v>-1.2510017768363468E-6</v>
      </c>
      <c r="AF391" s="341">
        <f t="shared" si="308"/>
        <v>0</v>
      </c>
      <c r="AG391" s="341">
        <f t="shared" si="308"/>
        <v>0</v>
      </c>
      <c r="AH391" s="341">
        <f t="shared" si="308"/>
        <v>0</v>
      </c>
      <c r="AI391" s="341">
        <f t="shared" si="308"/>
        <v>3.8198777474462986E-11</v>
      </c>
      <c r="AJ391" s="318"/>
      <c r="AK391" s="341">
        <f t="shared" ref="AK391:AR391" si="309">+AK160-SUM(AK161:AK164)</f>
        <v>0</v>
      </c>
      <c r="AL391" s="341">
        <f t="shared" si="309"/>
        <v>0</v>
      </c>
      <c r="AM391" s="341">
        <f t="shared" si="309"/>
        <v>0</v>
      </c>
      <c r="AN391" s="341">
        <f t="shared" si="309"/>
        <v>0</v>
      </c>
      <c r="AO391" s="341">
        <f t="shared" si="309"/>
        <v>0</v>
      </c>
      <c r="AP391" s="341">
        <f t="shared" si="309"/>
        <v>0</v>
      </c>
      <c r="AQ391" s="341">
        <f t="shared" si="309"/>
        <v>0</v>
      </c>
      <c r="AR391" s="341">
        <f t="shared" si="309"/>
        <v>0</v>
      </c>
    </row>
    <row r="392" spans="2:44" ht="15" customHeight="1" x14ac:dyDescent="0.35">
      <c r="B392" s="223" t="s">
        <v>313</v>
      </c>
      <c r="C392" s="192"/>
      <c r="D392" s="192"/>
      <c r="E392" s="192"/>
      <c r="F392" s="192"/>
      <c r="G392" s="192"/>
      <c r="H392" s="192"/>
      <c r="I392" s="192"/>
      <c r="J392" s="192"/>
      <c r="K392" s="192"/>
      <c r="L392" s="224">
        <f t="shared" ref="L392:X392" si="310">+L160-L52-L66</f>
        <v>0</v>
      </c>
      <c r="M392" s="224">
        <f t="shared" si="310"/>
        <v>0</v>
      </c>
      <c r="N392" s="224">
        <f t="shared" si="310"/>
        <v>0</v>
      </c>
      <c r="O392" s="224">
        <f t="shared" si="310"/>
        <v>0</v>
      </c>
      <c r="P392" s="224">
        <f t="shared" si="310"/>
        <v>0</v>
      </c>
      <c r="Q392" s="224">
        <f t="shared" si="310"/>
        <v>0</v>
      </c>
      <c r="R392" s="224">
        <f t="shared" si="310"/>
        <v>0</v>
      </c>
      <c r="S392" s="224">
        <f t="shared" si="310"/>
        <v>-5.1159076974727213E-13</v>
      </c>
      <c r="T392" s="224">
        <f t="shared" si="310"/>
        <v>-5.1159076974727213E-13</v>
      </c>
      <c r="U392" s="224">
        <f t="shared" si="310"/>
        <v>3.979039320256561E-13</v>
      </c>
      <c r="V392" s="224">
        <f t="shared" si="310"/>
        <v>0</v>
      </c>
      <c r="W392" s="224">
        <f t="shared" si="310"/>
        <v>0</v>
      </c>
      <c r="X392" s="341">
        <f t="shared" si="310"/>
        <v>0</v>
      </c>
      <c r="Y392" s="224"/>
      <c r="Z392" s="224"/>
      <c r="AA392" s="318"/>
      <c r="AB392" s="341">
        <f t="shared" ref="AB392:AI392" si="311">+AB160-AB52-AB66</f>
        <v>7.9580786405131221E-13</v>
      </c>
      <c r="AC392" s="341">
        <f t="shared" si="311"/>
        <v>0</v>
      </c>
      <c r="AD392" s="341">
        <f t="shared" si="311"/>
        <v>0</v>
      </c>
      <c r="AE392" s="341">
        <f t="shared" si="311"/>
        <v>0</v>
      </c>
      <c r="AF392" s="341">
        <f t="shared" si="311"/>
        <v>0</v>
      </c>
      <c r="AG392" s="341">
        <f t="shared" si="311"/>
        <v>0</v>
      </c>
      <c r="AH392" s="341">
        <f t="shared" si="311"/>
        <v>2.0918378140777349E-11</v>
      </c>
      <c r="AI392" s="341">
        <f t="shared" si="311"/>
        <v>1.5006662579253316E-11</v>
      </c>
      <c r="AJ392" s="318"/>
      <c r="AK392" s="341">
        <f t="shared" ref="AK392:AR392" si="312">+AK160-AK52-AK66</f>
        <v>0</v>
      </c>
      <c r="AL392" s="341">
        <f t="shared" si="312"/>
        <v>0</v>
      </c>
      <c r="AM392" s="341">
        <f t="shared" si="312"/>
        <v>0</v>
      </c>
      <c r="AN392" s="341">
        <f t="shared" si="312"/>
        <v>0</v>
      </c>
      <c r="AO392" s="341">
        <f t="shared" si="312"/>
        <v>0</v>
      </c>
      <c r="AP392" s="341">
        <f t="shared" si="312"/>
        <v>0</v>
      </c>
      <c r="AQ392" s="341">
        <f t="shared" si="312"/>
        <v>0</v>
      </c>
      <c r="AR392" s="341">
        <f t="shared" si="312"/>
        <v>0</v>
      </c>
    </row>
    <row r="393" spans="2:44" ht="15" customHeight="1" x14ac:dyDescent="0.35">
      <c r="B393" s="192" t="s">
        <v>314</v>
      </c>
      <c r="C393" s="192"/>
      <c r="D393" s="192"/>
      <c r="E393" s="192"/>
      <c r="F393" s="192"/>
      <c r="G393" s="192"/>
      <c r="H393" s="192"/>
      <c r="I393" s="192"/>
      <c r="J393" s="192"/>
      <c r="K393" s="192"/>
      <c r="L393" s="342">
        <f t="shared" ref="L393:X393" si="313">+L175-SUM(L176:L179)</f>
        <v>0</v>
      </c>
      <c r="M393" s="342">
        <f t="shared" si="313"/>
        <v>0</v>
      </c>
      <c r="N393" s="342">
        <f t="shared" si="313"/>
        <v>0</v>
      </c>
      <c r="O393" s="342">
        <f t="shared" si="313"/>
        <v>0</v>
      </c>
      <c r="P393" s="342">
        <f t="shared" si="313"/>
        <v>1.0000000000218279E-2</v>
      </c>
      <c r="Q393" s="344">
        <f t="shared" si="313"/>
        <v>9.9999999998544808E-2</v>
      </c>
      <c r="R393" s="342">
        <f t="shared" si="313"/>
        <v>0</v>
      </c>
      <c r="S393" s="344">
        <f t="shared" si="313"/>
        <v>-0.34000000000014552</v>
      </c>
      <c r="T393" s="344">
        <f t="shared" si="313"/>
        <v>-0.44000000000232831</v>
      </c>
      <c r="U393" s="344">
        <f t="shared" si="313"/>
        <v>0</v>
      </c>
      <c r="V393" s="344">
        <f t="shared" si="313"/>
        <v>-0.31999999999970896</v>
      </c>
      <c r="W393" s="344">
        <f t="shared" si="313"/>
        <v>0</v>
      </c>
      <c r="X393" s="343">
        <f t="shared" si="313"/>
        <v>0</v>
      </c>
      <c r="Y393" s="344"/>
      <c r="Z393" s="344"/>
      <c r="AA393" s="318"/>
      <c r="AB393" s="343">
        <f t="shared" ref="AB393:AI393" si="314">+AB175-SUM(AB176:AB179)</f>
        <v>0</v>
      </c>
      <c r="AC393" s="343">
        <f t="shared" si="314"/>
        <v>0</v>
      </c>
      <c r="AD393" s="343">
        <f t="shared" si="314"/>
        <v>0</v>
      </c>
      <c r="AE393" s="343">
        <f t="shared" si="314"/>
        <v>-1.1678494047373533E-6</v>
      </c>
      <c r="AF393" s="343">
        <f t="shared" si="314"/>
        <v>0</v>
      </c>
      <c r="AG393" s="343">
        <f t="shared" si="314"/>
        <v>0</v>
      </c>
      <c r="AH393" s="343">
        <f t="shared" si="314"/>
        <v>0</v>
      </c>
      <c r="AI393" s="343">
        <f t="shared" si="314"/>
        <v>0</v>
      </c>
      <c r="AJ393" s="425"/>
      <c r="AK393" s="343">
        <f t="shared" ref="AK393:AR393" si="315">+AK175-SUM(AK176:AK179)</f>
        <v>0</v>
      </c>
      <c r="AL393" s="343">
        <f t="shared" si="315"/>
        <v>0</v>
      </c>
      <c r="AM393" s="343">
        <f t="shared" si="315"/>
        <v>0</v>
      </c>
      <c r="AN393" s="343">
        <f t="shared" si="315"/>
        <v>-1.1678475857479498E-6</v>
      </c>
      <c r="AO393" s="343">
        <f t="shared" si="315"/>
        <v>0</v>
      </c>
      <c r="AP393" s="343">
        <f t="shared" si="315"/>
        <v>0</v>
      </c>
      <c r="AQ393" s="343">
        <f t="shared" si="315"/>
        <v>0</v>
      </c>
      <c r="AR393" s="343">
        <f t="shared" si="315"/>
        <v>0</v>
      </c>
    </row>
    <row r="394" spans="2:44" ht="15" customHeight="1" x14ac:dyDescent="0.35">
      <c r="B394" s="223" t="s">
        <v>315</v>
      </c>
      <c r="C394" s="192"/>
      <c r="D394" s="192"/>
      <c r="E394" s="192"/>
      <c r="F394" s="192"/>
      <c r="G394" s="192"/>
      <c r="H394" s="192"/>
      <c r="I394" s="192"/>
      <c r="J394" s="192"/>
      <c r="K394" s="192"/>
      <c r="L394" s="224">
        <f t="shared" ref="L394:X394" si="316">+L175-L111</f>
        <v>0</v>
      </c>
      <c r="M394" s="224">
        <f t="shared" si="316"/>
        <v>0</v>
      </c>
      <c r="N394" s="224">
        <f t="shared" si="316"/>
        <v>0</v>
      </c>
      <c r="O394" s="224">
        <f t="shared" si="316"/>
        <v>0</v>
      </c>
      <c r="P394" s="224">
        <f t="shared" si="316"/>
        <v>0</v>
      </c>
      <c r="Q394" s="224">
        <f t="shared" si="316"/>
        <v>0</v>
      </c>
      <c r="R394" s="224">
        <f t="shared" si="316"/>
        <v>0</v>
      </c>
      <c r="S394" s="224">
        <f t="shared" si="316"/>
        <v>0</v>
      </c>
      <c r="T394" s="224">
        <f t="shared" si="316"/>
        <v>0</v>
      </c>
      <c r="U394" s="224">
        <f t="shared" si="316"/>
        <v>0</v>
      </c>
      <c r="V394" s="224">
        <f t="shared" si="316"/>
        <v>0</v>
      </c>
      <c r="W394" s="224">
        <f t="shared" si="316"/>
        <v>0</v>
      </c>
      <c r="X394" s="341">
        <f t="shared" si="316"/>
        <v>0</v>
      </c>
      <c r="Y394" s="224"/>
      <c r="Z394" s="224"/>
      <c r="AA394" s="318"/>
      <c r="AB394" s="341">
        <f t="shared" ref="AB394:AI394" si="317">+AB175-AB111</f>
        <v>0</v>
      </c>
      <c r="AC394" s="341">
        <f t="shared" si="317"/>
        <v>0</v>
      </c>
      <c r="AD394" s="341">
        <f t="shared" si="317"/>
        <v>0</v>
      </c>
      <c r="AE394" s="341">
        <f t="shared" si="317"/>
        <v>0</v>
      </c>
      <c r="AF394" s="341">
        <f t="shared" si="317"/>
        <v>0</v>
      </c>
      <c r="AG394" s="341">
        <f t="shared" si="317"/>
        <v>0</v>
      </c>
      <c r="AH394" s="341">
        <f t="shared" si="317"/>
        <v>0</v>
      </c>
      <c r="AI394" s="341">
        <f t="shared" si="317"/>
        <v>0</v>
      </c>
      <c r="AJ394" s="318"/>
      <c r="AK394" s="341">
        <f t="shared" ref="AK394:AR394" si="318">+AK175-AK111</f>
        <v>0</v>
      </c>
      <c r="AL394" s="341">
        <f t="shared" si="318"/>
        <v>0</v>
      </c>
      <c r="AM394" s="341">
        <f t="shared" si="318"/>
        <v>0</v>
      </c>
      <c r="AN394" s="341">
        <f t="shared" si="318"/>
        <v>0</v>
      </c>
      <c r="AO394" s="341">
        <f t="shared" si="318"/>
        <v>0</v>
      </c>
      <c r="AP394" s="341">
        <f t="shared" si="318"/>
        <v>0</v>
      </c>
      <c r="AQ394" s="341">
        <f t="shared" si="318"/>
        <v>0</v>
      </c>
      <c r="AR394" s="341">
        <f t="shared" si="318"/>
        <v>0</v>
      </c>
    </row>
    <row r="395" spans="2:44" ht="15" customHeight="1" x14ac:dyDescent="0.35">
      <c r="B395" s="192"/>
      <c r="C395" s="192"/>
      <c r="D395" s="192"/>
      <c r="E395" s="192"/>
      <c r="F395" s="192"/>
      <c r="G395" s="192"/>
      <c r="H395" s="192"/>
      <c r="I395" s="192"/>
      <c r="J395" s="192"/>
      <c r="K395" s="192"/>
      <c r="L395" s="318"/>
      <c r="M395" s="318"/>
      <c r="N395" s="318"/>
      <c r="O395" s="318"/>
      <c r="P395" s="318"/>
      <c r="Q395" s="318"/>
      <c r="R395" s="318"/>
      <c r="S395" s="318"/>
      <c r="T395" s="318"/>
      <c r="U395" s="318"/>
      <c r="V395" s="318"/>
      <c r="W395" s="318"/>
      <c r="X395" s="341"/>
      <c r="Y395" s="318"/>
      <c r="Z395" s="318"/>
      <c r="AA395" s="318"/>
      <c r="AB395" s="341"/>
      <c r="AC395" s="341"/>
      <c r="AD395" s="341"/>
      <c r="AE395" s="341"/>
      <c r="AF395" s="341"/>
      <c r="AG395" s="341"/>
      <c r="AH395" s="341"/>
      <c r="AI395" s="341"/>
      <c r="AJ395" s="318"/>
      <c r="AK395" s="341"/>
      <c r="AL395" s="341"/>
      <c r="AM395" s="341"/>
      <c r="AN395" s="341"/>
      <c r="AO395" s="341"/>
      <c r="AP395" s="341"/>
      <c r="AQ395" s="341"/>
      <c r="AR395" s="341"/>
    </row>
    <row r="396" spans="2:44" ht="15" customHeight="1" x14ac:dyDescent="0.35">
      <c r="B396" s="223" t="s">
        <v>316</v>
      </c>
      <c r="C396" s="192"/>
      <c r="D396" s="192"/>
      <c r="E396" s="192"/>
      <c r="F396" s="192"/>
      <c r="G396" s="192"/>
      <c r="H396" s="192"/>
      <c r="I396" s="192"/>
      <c r="J396" s="192"/>
      <c r="K396" s="192"/>
      <c r="L396" s="318"/>
      <c r="M396" s="318"/>
      <c r="N396" s="318"/>
      <c r="O396" s="318"/>
      <c r="P396" s="318"/>
      <c r="Q396" s="318"/>
      <c r="R396" s="318"/>
      <c r="S396" s="318"/>
      <c r="T396" s="318"/>
      <c r="U396" s="318"/>
      <c r="V396" s="318"/>
      <c r="W396" s="318"/>
      <c r="X396" s="341"/>
      <c r="Y396" s="318"/>
      <c r="Z396" s="318"/>
      <c r="AA396" s="318"/>
      <c r="AB396" s="341"/>
      <c r="AC396" s="341"/>
      <c r="AD396" s="341"/>
      <c r="AE396" s="341"/>
      <c r="AF396" s="341"/>
      <c r="AG396" s="341"/>
      <c r="AH396" s="341"/>
      <c r="AI396" s="341"/>
      <c r="AJ396" s="318"/>
      <c r="AK396" s="341"/>
      <c r="AL396" s="341"/>
      <c r="AM396" s="341"/>
      <c r="AN396" s="341"/>
      <c r="AO396" s="341"/>
      <c r="AP396" s="341"/>
      <c r="AQ396" s="341"/>
      <c r="AR396" s="341"/>
    </row>
    <row r="397" spans="2:44" ht="15" customHeight="1" x14ac:dyDescent="0.35">
      <c r="B397" s="192" t="s">
        <v>46</v>
      </c>
      <c r="C397" s="192"/>
      <c r="D397" s="192"/>
      <c r="E397" s="192"/>
      <c r="F397" s="192"/>
      <c r="G397" s="192"/>
      <c r="H397" s="192"/>
      <c r="I397" s="192"/>
      <c r="J397" s="192"/>
      <c r="K397" s="192"/>
      <c r="L397" s="224">
        <f t="shared" ref="L397:X397" si="319">+L188-SUM(L189:L191)</f>
        <v>0.65418454000007387</v>
      </c>
      <c r="M397" s="307">
        <f t="shared" si="319"/>
        <v>-0.18521743999997398</v>
      </c>
      <c r="N397" s="307">
        <f t="shared" si="319"/>
        <v>0.20096520999993572</v>
      </c>
      <c r="O397" s="307">
        <f t="shared" si="319"/>
        <v>-23.685171370000035</v>
      </c>
      <c r="P397" s="307">
        <f t="shared" si="319"/>
        <v>1.9670086761881294</v>
      </c>
      <c r="Q397" s="307">
        <f t="shared" si="319"/>
        <v>2.4219207500000266</v>
      </c>
      <c r="R397" s="307">
        <f t="shared" si="319"/>
        <v>28.632876339999939</v>
      </c>
      <c r="S397" s="307">
        <f t="shared" si="319"/>
        <v>-22.10604656999999</v>
      </c>
      <c r="T397" s="307">
        <f t="shared" si="319"/>
        <v>2.058426250000025</v>
      </c>
      <c r="U397" s="307">
        <f t="shared" si="319"/>
        <v>-2.1219535500000575</v>
      </c>
      <c r="V397" s="307">
        <f t="shared" si="319"/>
        <v>14.405096141478339</v>
      </c>
      <c r="W397" s="307">
        <f t="shared" si="319"/>
        <v>-202.54924547899986</v>
      </c>
      <c r="X397" s="343">
        <f t="shared" si="319"/>
        <v>15.539999999999964</v>
      </c>
      <c r="Y397" s="307"/>
      <c r="Z397" s="307"/>
      <c r="AA397" s="318"/>
      <c r="AB397" s="343">
        <f t="shared" ref="AB397:AI397" si="320">+AB188-SUM(AB189:AB191)</f>
        <v>-4.5123451119977176</v>
      </c>
      <c r="AC397" s="343">
        <f t="shared" si="320"/>
        <v>4.7407644482000251</v>
      </c>
      <c r="AD397" s="343">
        <f t="shared" si="320"/>
        <v>-34.071242476991529</v>
      </c>
      <c r="AE397" s="343">
        <f t="shared" si="320"/>
        <v>-31.5767977569094</v>
      </c>
      <c r="AF397" s="343">
        <f t="shared" si="320"/>
        <v>2.8148180599999364</v>
      </c>
      <c r="AG397" s="343">
        <f t="shared" si="320"/>
        <v>5.3816037399996048</v>
      </c>
      <c r="AH397" s="343">
        <f t="shared" si="320"/>
        <v>-42.816875070000037</v>
      </c>
      <c r="AI397" s="343">
        <f t="shared" si="320"/>
        <v>-56.946868949999612</v>
      </c>
      <c r="AJ397" s="318"/>
      <c r="AK397" s="343">
        <f t="shared" ref="AK397:AR397" si="321">+AK188-SUM(AK189:AK191)</f>
        <v>-4.5123451119977176</v>
      </c>
      <c r="AL397" s="343">
        <f t="shared" si="321"/>
        <v>9.2531095601976858</v>
      </c>
      <c r="AM397" s="343">
        <f t="shared" si="321"/>
        <v>-38.812006925191525</v>
      </c>
      <c r="AN397" s="343">
        <f t="shared" si="321"/>
        <v>2.4944447200821287</v>
      </c>
      <c r="AO397" s="343">
        <f t="shared" si="321"/>
        <v>2.8148180599999364</v>
      </c>
      <c r="AP397" s="343">
        <f t="shared" si="321"/>
        <v>2.5667856799997537</v>
      </c>
      <c r="AQ397" s="343">
        <f t="shared" si="321"/>
        <v>-48.198478809999642</v>
      </c>
      <c r="AR397" s="343">
        <f t="shared" si="321"/>
        <v>-14.129993879999574</v>
      </c>
    </row>
    <row r="398" spans="2:44" ht="15" customHeight="1" x14ac:dyDescent="0.35">
      <c r="B398" s="192" t="s">
        <v>289</v>
      </c>
      <c r="C398" s="192"/>
      <c r="D398" s="192"/>
      <c r="E398" s="192"/>
      <c r="F398" s="192"/>
      <c r="G398" s="192"/>
      <c r="H398" s="192"/>
      <c r="I398" s="192"/>
      <c r="J398" s="192"/>
      <c r="K398" s="192"/>
      <c r="L398" s="224">
        <f t="shared" ref="L398:X398" si="322">+L193-SUM(L194:L196)</f>
        <v>0</v>
      </c>
      <c r="M398" s="224">
        <f t="shared" si="322"/>
        <v>0</v>
      </c>
      <c r="N398" s="224">
        <f t="shared" si="322"/>
        <v>0</v>
      </c>
      <c r="O398" s="224">
        <f t="shared" si="322"/>
        <v>-9.9999999999909051E-3</v>
      </c>
      <c r="P398" s="224">
        <f t="shared" si="322"/>
        <v>0</v>
      </c>
      <c r="Q398" s="224">
        <f t="shared" si="322"/>
        <v>9.9999999999909051E-3</v>
      </c>
      <c r="R398" s="224">
        <f t="shared" si="322"/>
        <v>0</v>
      </c>
      <c r="S398" s="224">
        <f t="shared" si="322"/>
        <v>0</v>
      </c>
      <c r="T398" s="224">
        <f t="shared" si="322"/>
        <v>0</v>
      </c>
      <c r="U398" s="224">
        <f t="shared" si="322"/>
        <v>0</v>
      </c>
      <c r="V398" s="224">
        <f t="shared" si="322"/>
        <v>9.9999999999909051E-3</v>
      </c>
      <c r="W398" s="224">
        <f t="shared" si="322"/>
        <v>0</v>
      </c>
      <c r="X398" s="341">
        <f t="shared" si="322"/>
        <v>0</v>
      </c>
      <c r="Y398" s="224"/>
      <c r="Z398" s="224"/>
      <c r="AA398" s="318"/>
      <c r="AB398" s="341">
        <f t="shared" ref="AB398:AI398" si="323">+AB193-SUM(AB194:AB196)</f>
        <v>0</v>
      </c>
      <c r="AC398" s="341">
        <f t="shared" si="323"/>
        <v>0</v>
      </c>
      <c r="AD398" s="341">
        <f t="shared" si="323"/>
        <v>0</v>
      </c>
      <c r="AE398" s="341">
        <f t="shared" si="323"/>
        <v>0</v>
      </c>
      <c r="AF398" s="341">
        <f t="shared" si="323"/>
        <v>0</v>
      </c>
      <c r="AG398" s="341">
        <f t="shared" si="323"/>
        <v>0</v>
      </c>
      <c r="AH398" s="341">
        <f t="shared" si="323"/>
        <v>0</v>
      </c>
      <c r="AI398" s="341">
        <f t="shared" si="323"/>
        <v>0</v>
      </c>
      <c r="AJ398" s="318"/>
      <c r="AK398" s="341">
        <f t="shared" ref="AK398:AR398" si="324">+AK193-SUM(AK194:AK196)</f>
        <v>0</v>
      </c>
      <c r="AL398" s="341">
        <f t="shared" si="324"/>
        <v>0</v>
      </c>
      <c r="AM398" s="341">
        <f t="shared" si="324"/>
        <v>0</v>
      </c>
      <c r="AN398" s="341">
        <f t="shared" si="324"/>
        <v>0</v>
      </c>
      <c r="AO398" s="341">
        <f t="shared" si="324"/>
        <v>0</v>
      </c>
      <c r="AP398" s="341">
        <f t="shared" si="324"/>
        <v>0</v>
      </c>
      <c r="AQ398" s="341">
        <f t="shared" si="324"/>
        <v>0</v>
      </c>
      <c r="AR398" s="341">
        <f t="shared" si="324"/>
        <v>0</v>
      </c>
    </row>
    <row r="399" spans="2:44" ht="15" customHeight="1" x14ac:dyDescent="0.35">
      <c r="B399" s="192" t="s">
        <v>51</v>
      </c>
      <c r="C399" s="192"/>
      <c r="D399" s="192"/>
      <c r="E399" s="192"/>
      <c r="F399" s="192"/>
      <c r="G399" s="192"/>
      <c r="H399" s="192"/>
      <c r="I399" s="192"/>
      <c r="J399" s="192"/>
      <c r="K399" s="192"/>
      <c r="L399" s="341">
        <f t="shared" ref="L399:X399" si="325">+L188+L192-L193+L197-L198</f>
        <v>-9.9999999999909051E-3</v>
      </c>
      <c r="M399" s="341">
        <f t="shared" si="325"/>
        <v>0</v>
      </c>
      <c r="N399" s="341">
        <f t="shared" si="325"/>
        <v>0</v>
      </c>
      <c r="O399" s="341">
        <f t="shared" si="325"/>
        <v>9.9999999999909051E-3</v>
      </c>
      <c r="P399" s="341">
        <f t="shared" si="325"/>
        <v>-1.0000000000104592E-2</v>
      </c>
      <c r="Q399" s="341">
        <f t="shared" si="325"/>
        <v>-9.9999999999909051E-3</v>
      </c>
      <c r="R399" s="341">
        <f t="shared" si="325"/>
        <v>9.9999999999909051E-3</v>
      </c>
      <c r="S399" s="341">
        <f t="shared" si="325"/>
        <v>9.9999999999909051E-3</v>
      </c>
      <c r="T399" s="341">
        <f t="shared" si="325"/>
        <v>0</v>
      </c>
      <c r="U399" s="341">
        <f t="shared" si="325"/>
        <v>0</v>
      </c>
      <c r="V399" s="341">
        <f t="shared" si="325"/>
        <v>0</v>
      </c>
      <c r="W399" s="341">
        <f t="shared" si="325"/>
        <v>0</v>
      </c>
      <c r="X399" s="341">
        <f t="shared" si="325"/>
        <v>0</v>
      </c>
      <c r="Y399" s="341"/>
      <c r="Z399" s="341"/>
      <c r="AA399" s="341"/>
      <c r="AB399" s="341">
        <f t="shared" ref="AB399:AI399" si="326">+AB188+AB192-AB193+AB197-AB198</f>
        <v>4.5474735088646412E-13</v>
      </c>
      <c r="AC399" s="341">
        <f t="shared" si="326"/>
        <v>-6.3096194935496897E-12</v>
      </c>
      <c r="AD399" s="341">
        <f t="shared" si="326"/>
        <v>-4.8885340220294893E-12</v>
      </c>
      <c r="AE399" s="341">
        <f t="shared" si="326"/>
        <v>0</v>
      </c>
      <c r="AF399" s="341">
        <f t="shared" si="326"/>
        <v>0</v>
      </c>
      <c r="AG399" s="341">
        <f t="shared" si="326"/>
        <v>5.6843418860808015E-13</v>
      </c>
      <c r="AH399" s="341">
        <f t="shared" si="326"/>
        <v>0</v>
      </c>
      <c r="AI399" s="341">
        <f t="shared" si="326"/>
        <v>9.0949470177292824E-13</v>
      </c>
      <c r="AJ399" s="318"/>
      <c r="AK399" s="341">
        <f t="shared" ref="AK399:AR399" si="327">+AK188+AK192-AK193+AK197-AK198</f>
        <v>4.5474735088646412E-13</v>
      </c>
      <c r="AL399" s="341">
        <f t="shared" si="327"/>
        <v>-6.7785776991513558E-12</v>
      </c>
      <c r="AM399" s="341">
        <f t="shared" si="327"/>
        <v>1.7053025658242404E-12</v>
      </c>
      <c r="AN399" s="341">
        <f t="shared" si="327"/>
        <v>4.1779912862693891E-12</v>
      </c>
      <c r="AO399" s="341">
        <f t="shared" si="327"/>
        <v>0</v>
      </c>
      <c r="AP399" s="341">
        <f t="shared" si="327"/>
        <v>5.9685589803848416E-13</v>
      </c>
      <c r="AQ399" s="341">
        <f t="shared" si="327"/>
        <v>-7.3896444519050419E-13</v>
      </c>
      <c r="AR399" s="341">
        <f t="shared" si="327"/>
        <v>8.5265128291212022E-13</v>
      </c>
    </row>
    <row r="400" spans="2:44" ht="15" customHeight="1" x14ac:dyDescent="0.35">
      <c r="B400" s="192" t="s">
        <v>193</v>
      </c>
      <c r="C400" s="192"/>
      <c r="D400" s="192"/>
      <c r="E400" s="192"/>
      <c r="F400" s="192"/>
      <c r="G400" s="192"/>
      <c r="H400" s="192"/>
      <c r="I400" s="192"/>
      <c r="J400" s="192"/>
      <c r="K400" s="192"/>
      <c r="L400" s="341">
        <f t="shared" ref="L400:X400" si="328">+L198-L203-L204+L205-L206</f>
        <v>1.0000000000047748E-2</v>
      </c>
      <c r="M400" s="341">
        <f t="shared" si="328"/>
        <v>9.9999999999340616E-3</v>
      </c>
      <c r="N400" s="341">
        <f t="shared" si="328"/>
        <v>0</v>
      </c>
      <c r="O400" s="341">
        <f t="shared" si="328"/>
        <v>0</v>
      </c>
      <c r="P400" s="341">
        <f t="shared" si="328"/>
        <v>0</v>
      </c>
      <c r="Q400" s="341">
        <f t="shared" si="328"/>
        <v>0</v>
      </c>
      <c r="R400" s="341">
        <f t="shared" si="328"/>
        <v>-9.9999999999909051E-3</v>
      </c>
      <c r="S400" s="341">
        <f t="shared" si="328"/>
        <v>0</v>
      </c>
      <c r="T400" s="341">
        <f t="shared" si="328"/>
        <v>-1.0000000000047748E-2</v>
      </c>
      <c r="U400" s="341">
        <f t="shared" si="328"/>
        <v>1.0000000000104592E-2</v>
      </c>
      <c r="V400" s="341">
        <f t="shared" si="328"/>
        <v>0</v>
      </c>
      <c r="W400" s="341">
        <f t="shared" si="328"/>
        <v>0</v>
      </c>
      <c r="X400" s="341">
        <f t="shared" si="328"/>
        <v>9.9999999998772182E-3</v>
      </c>
      <c r="Y400" s="341"/>
      <c r="Z400" s="341"/>
      <c r="AA400" s="341"/>
      <c r="AB400" s="341">
        <f t="shared" ref="AB400:AI400" si="329">+AB198-AB203-AB204+AB205-AB206</f>
        <v>-5.4001247917767614E-13</v>
      </c>
      <c r="AC400" s="341">
        <f t="shared" si="329"/>
        <v>5.6843418860808015E-13</v>
      </c>
      <c r="AD400" s="341">
        <f t="shared" si="329"/>
        <v>-2.0804691303055733E-11</v>
      </c>
      <c r="AE400" s="341">
        <f t="shared" si="329"/>
        <v>-2.0463630789890885E-12</v>
      </c>
      <c r="AF400" s="341">
        <f t="shared" si="329"/>
        <v>0</v>
      </c>
      <c r="AG400" s="341">
        <f t="shared" si="329"/>
        <v>0</v>
      </c>
      <c r="AH400" s="341">
        <f t="shared" si="329"/>
        <v>-6.8212102632969618E-13</v>
      </c>
      <c r="AI400" s="341">
        <f t="shared" si="329"/>
        <v>-1.2505552149377763E-12</v>
      </c>
      <c r="AJ400" s="318"/>
      <c r="AK400" s="341">
        <f t="shared" ref="AK400:AR400" si="330">+AK198-AK203-AK204+AK205-AK206</f>
        <v>-5.4001247917767614E-13</v>
      </c>
      <c r="AL400" s="341">
        <f t="shared" si="330"/>
        <v>1.0729195309977513E-12</v>
      </c>
      <c r="AM400" s="341">
        <f t="shared" si="330"/>
        <v>-2.1600499167107046E-11</v>
      </c>
      <c r="AN400" s="341">
        <f t="shared" si="330"/>
        <v>1.8872015061788261E-11</v>
      </c>
      <c r="AO400" s="341">
        <f t="shared" si="330"/>
        <v>0</v>
      </c>
      <c r="AP400" s="341">
        <f t="shared" si="330"/>
        <v>0</v>
      </c>
      <c r="AQ400" s="341">
        <f t="shared" si="330"/>
        <v>-5.2580162446247414E-13</v>
      </c>
      <c r="AR400" s="341">
        <f t="shared" si="330"/>
        <v>-5.4001247917767614E-13</v>
      </c>
    </row>
    <row r="401" spans="2:44" ht="15" customHeight="1" x14ac:dyDescent="0.35">
      <c r="B401" s="192" t="s">
        <v>57</v>
      </c>
      <c r="C401" s="192"/>
      <c r="D401" s="192"/>
      <c r="E401" s="192"/>
      <c r="F401" s="192"/>
      <c r="G401" s="192"/>
      <c r="H401" s="192"/>
      <c r="I401" s="192"/>
      <c r="J401" s="192"/>
      <c r="K401" s="192"/>
      <c r="L401" s="224">
        <f t="shared" ref="L401:X401" si="331">+L206-SUM(L207:L209)</f>
        <v>0.10999999999998522</v>
      </c>
      <c r="M401" s="224">
        <f t="shared" si="331"/>
        <v>43.22999999999999</v>
      </c>
      <c r="N401" s="224">
        <f t="shared" si="331"/>
        <v>-7.8699999999999477</v>
      </c>
      <c r="O401" s="307">
        <f t="shared" si="331"/>
        <v>-6.7400000000000091</v>
      </c>
      <c r="P401" s="307">
        <f t="shared" si="331"/>
        <v>9.9099999999999682</v>
      </c>
      <c r="Q401" s="307">
        <f t="shared" si="331"/>
        <v>-20.550000000000011</v>
      </c>
      <c r="R401" s="307">
        <f t="shared" si="331"/>
        <v>19.120000000000061</v>
      </c>
      <c r="S401" s="307">
        <f t="shared" si="331"/>
        <v>-26.009999999999991</v>
      </c>
      <c r="T401" s="307">
        <f t="shared" si="331"/>
        <v>-44.96999999999997</v>
      </c>
      <c r="U401" s="307">
        <f t="shared" si="331"/>
        <v>-53.580000000000041</v>
      </c>
      <c r="V401" s="307">
        <f t="shared" si="331"/>
        <v>149.99821422460957</v>
      </c>
      <c r="W401" s="307">
        <f t="shared" si="331"/>
        <v>-17.200000000000045</v>
      </c>
      <c r="X401" s="343">
        <f t="shared" si="331"/>
        <v>31.090000000000146</v>
      </c>
      <c r="Y401" s="307"/>
      <c r="Z401" s="307"/>
      <c r="AA401" s="318"/>
      <c r="AB401" s="343">
        <f t="shared" ref="AB401:AI401" si="332">+AB206-SUM(AB207:AB209)</f>
        <v>-9.3995953755976416</v>
      </c>
      <c r="AC401" s="343">
        <f t="shared" si="332"/>
        <v>2.0393318425042537</v>
      </c>
      <c r="AD401" s="343">
        <f t="shared" si="332"/>
        <v>137.85299598323627</v>
      </c>
      <c r="AE401" s="343">
        <f t="shared" si="332"/>
        <v>131.77876523078965</v>
      </c>
      <c r="AF401" s="343">
        <f t="shared" si="332"/>
        <v>0.11213462000000618</v>
      </c>
      <c r="AG401" s="343">
        <f t="shared" si="332"/>
        <v>-0.46625272000062523</v>
      </c>
      <c r="AH401" s="343">
        <f t="shared" si="332"/>
        <v>3.9668830001346578E-2</v>
      </c>
      <c r="AI401" s="343">
        <f t="shared" si="332"/>
        <v>-1.7552549998811173E-2</v>
      </c>
      <c r="AJ401" s="425"/>
      <c r="AK401" s="343">
        <f t="shared" ref="AK401:AR401" si="333">+AK206-SUM(AK207:AK209)</f>
        <v>-9.3995953755976416</v>
      </c>
      <c r="AL401" s="343">
        <f t="shared" si="333"/>
        <v>11.438927218101867</v>
      </c>
      <c r="AM401" s="343">
        <f t="shared" si="333"/>
        <v>135.81366414073204</v>
      </c>
      <c r="AN401" s="343">
        <f t="shared" si="333"/>
        <v>-6.074230752446681</v>
      </c>
      <c r="AO401" s="343">
        <f t="shared" si="333"/>
        <v>0.11213462000000618</v>
      </c>
      <c r="AP401" s="343">
        <f t="shared" si="333"/>
        <v>-0.57838734000060299</v>
      </c>
      <c r="AQ401" s="343">
        <f t="shared" si="333"/>
        <v>0.50592155000197181</v>
      </c>
      <c r="AR401" s="343">
        <f t="shared" si="333"/>
        <v>-5.7221380000186173E-2</v>
      </c>
    </row>
    <row r="402" spans="2:44" ht="15" customHeight="1" x14ac:dyDescent="0.35">
      <c r="B402" s="192"/>
      <c r="C402" s="192"/>
      <c r="D402" s="192"/>
      <c r="E402" s="192"/>
      <c r="F402" s="192"/>
      <c r="G402" s="192"/>
      <c r="H402" s="192"/>
      <c r="I402" s="192"/>
      <c r="J402" s="192"/>
      <c r="K402" s="192"/>
      <c r="L402" s="318"/>
      <c r="M402" s="318"/>
      <c r="N402" s="318"/>
      <c r="O402" s="318"/>
      <c r="P402" s="318"/>
      <c r="Q402" s="318"/>
      <c r="R402" s="318"/>
      <c r="S402" s="318"/>
      <c r="T402" s="318"/>
      <c r="U402" s="318"/>
      <c r="V402" s="318"/>
      <c r="W402" s="318"/>
      <c r="X402" s="318"/>
      <c r="Y402" s="318"/>
      <c r="Z402" s="318"/>
      <c r="AA402" s="318"/>
      <c r="AB402" s="318"/>
      <c r="AC402" s="318"/>
      <c r="AD402" s="318"/>
      <c r="AE402" s="318"/>
      <c r="AF402" s="318"/>
      <c r="AG402" s="318"/>
      <c r="AH402" s="318"/>
      <c r="AI402" s="318"/>
      <c r="AJ402" s="318"/>
      <c r="AK402" s="318"/>
      <c r="AL402" s="318"/>
      <c r="AM402" s="318"/>
      <c r="AN402" s="318"/>
      <c r="AO402" s="318"/>
      <c r="AP402" s="318"/>
      <c r="AQ402" s="318"/>
      <c r="AR402" s="318"/>
    </row>
    <row r="403" spans="2:44" ht="15" customHeight="1" x14ac:dyDescent="0.35">
      <c r="B403" s="192" t="s">
        <v>276</v>
      </c>
      <c r="C403" s="192"/>
      <c r="D403" s="192"/>
      <c r="E403" s="192"/>
      <c r="F403" s="192"/>
      <c r="G403" s="192"/>
      <c r="H403" s="192"/>
      <c r="I403" s="192"/>
      <c r="J403" s="192"/>
      <c r="K403" s="192"/>
      <c r="L403" s="224">
        <f t="shared" ref="L403:X403" si="334">+L213-SUM(L214:L216)</f>
        <v>0</v>
      </c>
      <c r="M403" s="224">
        <f t="shared" si="334"/>
        <v>0</v>
      </c>
      <c r="N403" s="224">
        <f t="shared" si="334"/>
        <v>0</v>
      </c>
      <c r="O403" s="224">
        <f t="shared" si="334"/>
        <v>0</v>
      </c>
      <c r="P403" s="224">
        <f t="shared" si="334"/>
        <v>0</v>
      </c>
      <c r="Q403" s="224">
        <f t="shared" si="334"/>
        <v>0</v>
      </c>
      <c r="R403" s="224">
        <f t="shared" si="334"/>
        <v>0</v>
      </c>
      <c r="S403" s="224">
        <f t="shared" si="334"/>
        <v>0</v>
      </c>
      <c r="T403" s="224">
        <f t="shared" si="334"/>
        <v>0</v>
      </c>
      <c r="U403" s="224">
        <f t="shared" si="334"/>
        <v>0</v>
      </c>
      <c r="V403" s="224">
        <f t="shared" si="334"/>
        <v>0</v>
      </c>
      <c r="W403" s="224">
        <f t="shared" si="334"/>
        <v>0</v>
      </c>
      <c r="X403" s="224">
        <f t="shared" si="334"/>
        <v>1.0000000000218279E-2</v>
      </c>
      <c r="Y403" s="224"/>
      <c r="Z403" s="224"/>
      <c r="AA403" s="318"/>
      <c r="AB403" s="224">
        <f t="shared" ref="AB403:AI403" si="335">+AB213-SUM(AB214:AB216)</f>
        <v>0</v>
      </c>
      <c r="AC403" s="224">
        <f t="shared" si="335"/>
        <v>0</v>
      </c>
      <c r="AD403" s="224">
        <f t="shared" si="335"/>
        <v>0</v>
      </c>
      <c r="AE403" s="224">
        <f t="shared" si="335"/>
        <v>0</v>
      </c>
      <c r="AF403" s="224">
        <f t="shared" si="335"/>
        <v>0</v>
      </c>
      <c r="AG403" s="224">
        <f t="shared" si="335"/>
        <v>0</v>
      </c>
      <c r="AH403" s="224">
        <f t="shared" si="335"/>
        <v>0</v>
      </c>
      <c r="AI403" s="224">
        <f t="shared" si="335"/>
        <v>0</v>
      </c>
      <c r="AJ403" s="318"/>
      <c r="AK403" s="224">
        <f t="shared" ref="AK403:AR403" si="336">+AK213-SUM(AK214:AK216)</f>
        <v>0</v>
      </c>
      <c r="AL403" s="224">
        <f t="shared" si="336"/>
        <v>0</v>
      </c>
      <c r="AM403" s="224">
        <f t="shared" si="336"/>
        <v>0</v>
      </c>
      <c r="AN403" s="224">
        <f t="shared" si="336"/>
        <v>0</v>
      </c>
      <c r="AO403" s="224">
        <f t="shared" si="336"/>
        <v>0</v>
      </c>
      <c r="AP403" s="224">
        <f t="shared" si="336"/>
        <v>0</v>
      </c>
      <c r="AQ403" s="224">
        <f t="shared" si="336"/>
        <v>0</v>
      </c>
      <c r="AR403" s="224">
        <f t="shared" si="336"/>
        <v>0</v>
      </c>
    </row>
    <row r="404" spans="2:44" ht="15" customHeight="1" x14ac:dyDescent="0.35">
      <c r="B404" s="192" t="s">
        <v>317</v>
      </c>
      <c r="C404" s="192"/>
      <c r="D404" s="192"/>
      <c r="E404" s="192"/>
      <c r="F404" s="192"/>
      <c r="G404" s="192"/>
      <c r="H404" s="192"/>
      <c r="I404" s="192"/>
      <c r="J404" s="192"/>
      <c r="K404" s="192"/>
      <c r="L404" s="224">
        <f t="shared" ref="L404:X404" si="337">+L216-SUM(L217:L223)</f>
        <v>0</v>
      </c>
      <c r="M404" s="224">
        <f t="shared" si="337"/>
        <v>0</v>
      </c>
      <c r="N404" s="224">
        <f t="shared" si="337"/>
        <v>0</v>
      </c>
      <c r="O404" s="224">
        <f t="shared" si="337"/>
        <v>0</v>
      </c>
      <c r="P404" s="224">
        <f t="shared" si="337"/>
        <v>0</v>
      </c>
      <c r="Q404" s="224">
        <f t="shared" si="337"/>
        <v>0</v>
      </c>
      <c r="R404" s="224">
        <f t="shared" si="337"/>
        <v>0</v>
      </c>
      <c r="S404" s="224">
        <f t="shared" si="337"/>
        <v>0</v>
      </c>
      <c r="T404" s="224">
        <f t="shared" si="337"/>
        <v>0</v>
      </c>
      <c r="U404" s="224">
        <f t="shared" si="337"/>
        <v>0</v>
      </c>
      <c r="V404" s="224">
        <f t="shared" si="337"/>
        <v>0</v>
      </c>
      <c r="W404" s="224">
        <f t="shared" si="337"/>
        <v>0</v>
      </c>
      <c r="X404" s="224">
        <f t="shared" si="337"/>
        <v>0</v>
      </c>
      <c r="Y404" s="224"/>
      <c r="Z404" s="224"/>
      <c r="AA404" s="318"/>
      <c r="AB404" s="224">
        <f>+AB216-SUM(AB217:AB223)</f>
        <v>0</v>
      </c>
      <c r="AC404" s="224">
        <f>+AC216-SUM(AC217:AC223)</f>
        <v>0</v>
      </c>
      <c r="AD404" s="224">
        <f>+AD216-SUM(AD217:AD223)</f>
        <v>0</v>
      </c>
      <c r="AE404" s="224">
        <f>+AE216-SUM(AE217:AE224)</f>
        <v>0</v>
      </c>
      <c r="AF404" s="224">
        <f>+AF216-SUM(AF217:AF224)</f>
        <v>0</v>
      </c>
      <c r="AG404" s="224">
        <f>+AG216-SUM(AG217:AG224)</f>
        <v>0</v>
      </c>
      <c r="AH404" s="224">
        <f>+AH216-SUM(AH217:AH224)</f>
        <v>0</v>
      </c>
      <c r="AI404" s="224">
        <f>+AI216-SUM(AI217:AI224)</f>
        <v>73.699999999999818</v>
      </c>
      <c r="AJ404" s="318"/>
      <c r="AK404" s="224">
        <f t="shared" ref="AK404:AR404" si="338">+AK216-SUM(AK217:AK223)</f>
        <v>0</v>
      </c>
      <c r="AL404" s="224">
        <f t="shared" si="338"/>
        <v>0</v>
      </c>
      <c r="AM404" s="224">
        <f t="shared" si="338"/>
        <v>0</v>
      </c>
      <c r="AN404" s="224">
        <f t="shared" si="338"/>
        <v>0</v>
      </c>
      <c r="AO404" s="224">
        <f t="shared" si="338"/>
        <v>0</v>
      </c>
      <c r="AP404" s="224">
        <f t="shared" si="338"/>
        <v>0</v>
      </c>
      <c r="AQ404" s="224">
        <f t="shared" si="338"/>
        <v>0</v>
      </c>
      <c r="AR404" s="224">
        <f t="shared" si="338"/>
        <v>0</v>
      </c>
    </row>
    <row r="405" spans="2:44" ht="15" customHeight="1" x14ac:dyDescent="0.35">
      <c r="B405" s="223" t="s">
        <v>313</v>
      </c>
      <c r="C405" s="192"/>
      <c r="D405" s="192"/>
      <c r="E405" s="192"/>
      <c r="F405" s="192"/>
      <c r="G405" s="192"/>
      <c r="H405" s="192"/>
      <c r="I405" s="192"/>
      <c r="J405" s="192"/>
      <c r="K405" s="192"/>
      <c r="L405" s="345">
        <f>+L213-L48</f>
        <v>0</v>
      </c>
      <c r="M405" s="345">
        <f>+M213-M48</f>
        <v>0</v>
      </c>
      <c r="N405" s="224">
        <f t="shared" ref="N405:X405" si="339">+N213-N48-N62</f>
        <v>1.9895196601282805E-13</v>
      </c>
      <c r="O405" s="224">
        <f t="shared" si="339"/>
        <v>1.0658141036401503E-13</v>
      </c>
      <c r="P405" s="224">
        <f t="shared" si="339"/>
        <v>1.0658141036401503E-13</v>
      </c>
      <c r="Q405" s="224">
        <f t="shared" si="339"/>
        <v>1.0658141036401503E-13</v>
      </c>
      <c r="R405" s="224">
        <f t="shared" si="339"/>
        <v>1.0658141036401503E-13</v>
      </c>
      <c r="S405" s="224">
        <f t="shared" si="339"/>
        <v>1.0658141036401503E-13</v>
      </c>
      <c r="T405" s="224">
        <f t="shared" si="339"/>
        <v>1.0658141036401503E-13</v>
      </c>
      <c r="U405" s="224">
        <f t="shared" si="339"/>
        <v>1.0658141036401503E-13</v>
      </c>
      <c r="V405" s="224">
        <f t="shared" si="339"/>
        <v>1.0658141036401503E-13</v>
      </c>
      <c r="W405" s="224">
        <f t="shared" si="339"/>
        <v>1.0658141036401503E-13</v>
      </c>
      <c r="X405" s="224">
        <f t="shared" si="339"/>
        <v>1.0000000000871978E-2</v>
      </c>
      <c r="Y405" s="224"/>
      <c r="Z405" s="224"/>
      <c r="AA405" s="318"/>
      <c r="AB405" s="224">
        <f t="shared" ref="AB405:AI405" si="340">+AB213-AB48-AB62</f>
        <v>-2.5579538487363607E-13</v>
      </c>
      <c r="AC405" s="224">
        <f t="shared" si="340"/>
        <v>0</v>
      </c>
      <c r="AD405" s="224">
        <f t="shared" si="340"/>
        <v>0</v>
      </c>
      <c r="AE405" s="224">
        <f t="shared" si="340"/>
        <v>0</v>
      </c>
      <c r="AF405" s="224">
        <f t="shared" si="340"/>
        <v>0</v>
      </c>
      <c r="AG405" s="224">
        <f t="shared" si="340"/>
        <v>0</v>
      </c>
      <c r="AH405" s="224">
        <f t="shared" si="340"/>
        <v>1.0231815394945443E-12</v>
      </c>
      <c r="AI405" s="224">
        <f t="shared" si="340"/>
        <v>0</v>
      </c>
      <c r="AJ405" s="318"/>
      <c r="AK405" s="224">
        <f t="shared" ref="AK405:AR405" si="341">+AK213-AK48-AK62</f>
        <v>0</v>
      </c>
      <c r="AL405" s="224">
        <f t="shared" si="341"/>
        <v>0</v>
      </c>
      <c r="AM405" s="224">
        <f t="shared" si="341"/>
        <v>0</v>
      </c>
      <c r="AN405" s="224">
        <f t="shared" si="341"/>
        <v>0</v>
      </c>
      <c r="AO405" s="224">
        <f t="shared" si="341"/>
        <v>0</v>
      </c>
      <c r="AP405" s="224">
        <f t="shared" si="341"/>
        <v>0</v>
      </c>
      <c r="AQ405" s="224">
        <f t="shared" si="341"/>
        <v>0</v>
      </c>
      <c r="AR405" s="224">
        <f t="shared" si="341"/>
        <v>0</v>
      </c>
    </row>
    <row r="406" spans="2:44" ht="15" customHeight="1" x14ac:dyDescent="0.35">
      <c r="B406" s="192" t="s">
        <v>314</v>
      </c>
      <c r="C406" s="192"/>
      <c r="D406" s="192"/>
      <c r="E406" s="192"/>
      <c r="F406" s="192"/>
      <c r="G406" s="192"/>
      <c r="H406" s="192"/>
      <c r="I406" s="192"/>
      <c r="J406" s="192"/>
      <c r="K406" s="192"/>
      <c r="L406" s="224">
        <f>+L239-L240-L245-L246</f>
        <v>-1.0000000000331966E-2</v>
      </c>
      <c r="M406" s="224">
        <f>+M239-M240-M245-M246</f>
        <v>1.0000000000445652E-2</v>
      </c>
      <c r="N406" s="224">
        <f>+N239-N240-N245-N246</f>
        <v>0</v>
      </c>
      <c r="O406" s="224">
        <f>+O239-O240-O245-O246</f>
        <v>-1.0000000000673026E-2</v>
      </c>
      <c r="P406" s="224">
        <f t="shared" ref="P406:U406" si="342">+P239-P240-P245-P246</f>
        <v>0</v>
      </c>
      <c r="Q406" s="224">
        <f t="shared" si="342"/>
        <v>-9.999999999308784E-3</v>
      </c>
      <c r="R406" s="224">
        <f t="shared" si="342"/>
        <v>0</v>
      </c>
      <c r="S406" s="224">
        <f t="shared" si="342"/>
        <v>0</v>
      </c>
      <c r="T406" s="224">
        <f t="shared" si="342"/>
        <v>0</v>
      </c>
      <c r="U406" s="224">
        <f t="shared" si="342"/>
        <v>0</v>
      </c>
      <c r="V406" s="224">
        <f t="shared" ref="V406" si="343">+V239-V240-V245-V246</f>
        <v>0</v>
      </c>
      <c r="W406" s="224">
        <f t="shared" ref="W406:X406" si="344">+W239-W240-W245-W246</f>
        <v>0</v>
      </c>
      <c r="X406" s="224">
        <f t="shared" si="344"/>
        <v>0</v>
      </c>
      <c r="Y406" s="224"/>
      <c r="Z406" s="224"/>
      <c r="AA406" s="318"/>
      <c r="AB406" s="224">
        <f t="shared" ref="AB406:AE406" si="345">+AB239-AB240-AB245-AB246</f>
        <v>-2.7284841053187847E-12</v>
      </c>
      <c r="AC406" s="224">
        <f t="shared" si="345"/>
        <v>0</v>
      </c>
      <c r="AD406" s="224">
        <f t="shared" si="345"/>
        <v>0</v>
      </c>
      <c r="AE406" s="224">
        <f t="shared" si="345"/>
        <v>0</v>
      </c>
      <c r="AF406" s="224">
        <f t="shared" ref="AF406:AG406" si="346">+AF239-AF240-AF245-AF246</f>
        <v>0</v>
      </c>
      <c r="AG406" s="224">
        <f t="shared" si="346"/>
        <v>0</v>
      </c>
      <c r="AH406" s="224">
        <f t="shared" ref="AH406:AI406" si="347">+AH239-AH240-AH245-AH246</f>
        <v>0</v>
      </c>
      <c r="AI406" s="224">
        <f t="shared" si="347"/>
        <v>0</v>
      </c>
      <c r="AJ406" s="318"/>
      <c r="AK406" s="224">
        <f t="shared" ref="AK406:AN406" si="348">+AK239-AK240-AK245-AK246</f>
        <v>-2.7284841053187847E-12</v>
      </c>
      <c r="AL406" s="224">
        <f t="shared" si="348"/>
        <v>0</v>
      </c>
      <c r="AM406" s="224">
        <f t="shared" si="348"/>
        <v>0</v>
      </c>
      <c r="AN406" s="224">
        <f t="shared" si="348"/>
        <v>-2.7284841053187847E-12</v>
      </c>
      <c r="AO406" s="224">
        <f t="shared" ref="AO406:AR406" si="349">+AO239-AO240-AO245-AO246</f>
        <v>0</v>
      </c>
      <c r="AP406" s="224">
        <f t="shared" si="349"/>
        <v>-9.0949470177292824E-13</v>
      </c>
      <c r="AQ406" s="224">
        <f t="shared" si="349"/>
        <v>1.5916157281026244E-12</v>
      </c>
      <c r="AR406" s="224">
        <f t="shared" si="349"/>
        <v>-1.3642420526593924E-12</v>
      </c>
    </row>
    <row r="407" spans="2:44" ht="15" customHeight="1" x14ac:dyDescent="0.35">
      <c r="B407" s="192" t="s">
        <v>318</v>
      </c>
      <c r="C407" s="192"/>
      <c r="D407" s="192"/>
      <c r="E407" s="192"/>
      <c r="F407" s="192"/>
      <c r="G407" s="192"/>
      <c r="H407" s="192"/>
      <c r="I407" s="192"/>
      <c r="J407" s="192"/>
      <c r="K407" s="192"/>
      <c r="L407" s="224" t="s">
        <v>14</v>
      </c>
      <c r="M407" s="224" t="s">
        <v>14</v>
      </c>
      <c r="N407" s="224" t="s">
        <v>14</v>
      </c>
      <c r="O407" s="224" t="s">
        <v>14</v>
      </c>
      <c r="P407" s="224">
        <f t="shared" ref="P407:U407" si="350">+P240-P241-P244</f>
        <v>0</v>
      </c>
      <c r="Q407" s="224">
        <f t="shared" si="350"/>
        <v>-5.6843418860808015E-13</v>
      </c>
      <c r="R407" s="224">
        <f t="shared" si="350"/>
        <v>0</v>
      </c>
      <c r="S407" s="224">
        <f t="shared" si="350"/>
        <v>1.0000000000275122E-2</v>
      </c>
      <c r="T407" s="224">
        <f t="shared" si="350"/>
        <v>5.6843418860808015E-13</v>
      </c>
      <c r="U407" s="224">
        <f t="shared" si="350"/>
        <v>0</v>
      </c>
      <c r="V407" s="224">
        <f t="shared" ref="V407" si="351">+V240-V241-V244</f>
        <v>0</v>
      </c>
      <c r="W407" s="224">
        <f t="shared" ref="W407" si="352">+W240-W241-W244</f>
        <v>9.9999999997635314E-3</v>
      </c>
      <c r="X407" s="224"/>
      <c r="Y407" s="224"/>
      <c r="Z407" s="224"/>
      <c r="AA407" s="318"/>
      <c r="AB407" s="224"/>
      <c r="AC407" s="224"/>
      <c r="AD407" s="224"/>
      <c r="AE407" s="224"/>
      <c r="AF407" s="224"/>
      <c r="AG407" s="224"/>
      <c r="AH407" s="224"/>
      <c r="AI407" s="224"/>
      <c r="AJ407" s="318"/>
      <c r="AK407" s="224"/>
      <c r="AL407" s="224"/>
      <c r="AM407" s="224"/>
      <c r="AN407" s="224"/>
      <c r="AO407" s="224"/>
      <c r="AP407" s="224"/>
      <c r="AQ407" s="224"/>
      <c r="AR407" s="224"/>
    </row>
    <row r="408" spans="2:44" ht="15" customHeight="1" x14ac:dyDescent="0.35">
      <c r="B408" s="192" t="s">
        <v>319</v>
      </c>
      <c r="C408" s="192"/>
      <c r="D408" s="192"/>
      <c r="E408" s="192"/>
      <c r="F408" s="192"/>
      <c r="G408" s="192"/>
      <c r="H408" s="192"/>
      <c r="I408" s="192"/>
      <c r="J408" s="192"/>
      <c r="K408" s="192"/>
      <c r="L408" s="224" t="s">
        <v>14</v>
      </c>
      <c r="M408" s="224" t="s">
        <v>14</v>
      </c>
      <c r="N408" s="224" t="s">
        <v>14</v>
      </c>
      <c r="O408" s="224" t="s">
        <v>14</v>
      </c>
      <c r="P408" s="224">
        <f t="shared" ref="P408:U408" si="353">+P241-P242-P243</f>
        <v>0</v>
      </c>
      <c r="Q408" s="224">
        <f t="shared" si="353"/>
        <v>0</v>
      </c>
      <c r="R408" s="224">
        <f t="shared" si="353"/>
        <v>0</v>
      </c>
      <c r="S408" s="224">
        <f t="shared" si="353"/>
        <v>-1.0000000000786713E-2</v>
      </c>
      <c r="T408" s="224">
        <f t="shared" si="353"/>
        <v>-5.6843418860808015E-13</v>
      </c>
      <c r="U408" s="224">
        <f t="shared" si="353"/>
        <v>0</v>
      </c>
      <c r="V408" s="224">
        <f t="shared" ref="V408" si="354">+V241-V242-V243</f>
        <v>-1.2700951401711791E-13</v>
      </c>
      <c r="W408" s="224">
        <f t="shared" ref="W408" si="355">+W241-W242-W243</f>
        <v>2.7000623958883807E-13</v>
      </c>
      <c r="X408" s="224"/>
      <c r="Y408" s="224"/>
      <c r="Z408" s="224"/>
      <c r="AA408" s="318"/>
      <c r="AB408" s="224"/>
      <c r="AC408" s="224"/>
      <c r="AD408" s="224"/>
      <c r="AE408" s="224"/>
      <c r="AF408" s="224"/>
      <c r="AG408" s="224"/>
      <c r="AH408" s="224"/>
      <c r="AI408" s="224"/>
      <c r="AJ408" s="318"/>
      <c r="AK408" s="224"/>
      <c r="AL408" s="224"/>
      <c r="AM408" s="224"/>
      <c r="AN408" s="224"/>
      <c r="AO408" s="224"/>
      <c r="AP408" s="224"/>
      <c r="AQ408" s="224"/>
      <c r="AR408" s="224"/>
    </row>
    <row r="409" spans="2:44" ht="15" customHeight="1" x14ac:dyDescent="0.35">
      <c r="B409" s="192" t="s">
        <v>320</v>
      </c>
      <c r="C409" s="192"/>
      <c r="D409" s="192"/>
      <c r="E409" s="192"/>
      <c r="F409" s="192"/>
      <c r="G409" s="192"/>
      <c r="H409" s="192"/>
      <c r="I409" s="192"/>
      <c r="J409" s="192"/>
      <c r="K409" s="192"/>
      <c r="L409" s="224">
        <f t="shared" ref="L409:U409" si="356">+L246-SUM(L247:L253)</f>
        <v>2.0000000000095497E-2</v>
      </c>
      <c r="M409" s="224">
        <f t="shared" si="356"/>
        <v>0</v>
      </c>
      <c r="N409" s="224">
        <f t="shared" si="356"/>
        <v>9.9999999997635314E-3</v>
      </c>
      <c r="O409" s="224">
        <f t="shared" si="356"/>
        <v>0</v>
      </c>
      <c r="P409" s="224">
        <f t="shared" si="356"/>
        <v>-9.999999999308784E-3</v>
      </c>
      <c r="Q409" s="224">
        <f t="shared" si="356"/>
        <v>1.0000000000218279E-2</v>
      </c>
      <c r="R409" s="224">
        <f t="shared" si="356"/>
        <v>0</v>
      </c>
      <c r="S409" s="224">
        <f t="shared" si="356"/>
        <v>-1.0000000000218279E-2</v>
      </c>
      <c r="T409" s="224">
        <f t="shared" si="356"/>
        <v>0</v>
      </c>
      <c r="U409" s="224">
        <f t="shared" si="356"/>
        <v>0</v>
      </c>
      <c r="V409" s="224">
        <f t="shared" ref="V409" si="357">+V246-SUM(V247:V253)</f>
        <v>0</v>
      </c>
      <c r="W409" s="224">
        <f t="shared" ref="W409:X409" si="358">+W246-SUM(W247:W253)</f>
        <v>0</v>
      </c>
      <c r="X409" s="224">
        <f t="shared" si="358"/>
        <v>1.9999999999527063E-2</v>
      </c>
      <c r="Y409" s="224"/>
      <c r="Z409" s="224"/>
      <c r="AA409" s="318"/>
      <c r="AB409" s="224">
        <f t="shared" ref="AB409:AE409" si="359">+AB246-SUM(AB247:AB253)</f>
        <v>0</v>
      </c>
      <c r="AC409" s="224">
        <f t="shared" si="359"/>
        <v>0</v>
      </c>
      <c r="AD409" s="224">
        <f t="shared" si="359"/>
        <v>0</v>
      </c>
      <c r="AE409" s="224">
        <f t="shared" si="359"/>
        <v>0</v>
      </c>
      <c r="AF409" s="224">
        <f t="shared" ref="AF409" si="360">+AF246-SUM(AF247:AF253)</f>
        <v>1.4058700000000499</v>
      </c>
      <c r="AG409" s="224">
        <f>+AG246-SUM(AG247:AG254)</f>
        <v>0</v>
      </c>
      <c r="AH409" s="224">
        <f>+AH246-SUM(AH247:AH254)</f>
        <v>0</v>
      </c>
      <c r="AI409" s="224">
        <f>+AI246-SUM(AI247:AI254)</f>
        <v>0</v>
      </c>
      <c r="AJ409" s="318"/>
      <c r="AK409" s="224">
        <f t="shared" ref="AK409:AN409" si="361">+AK246-SUM(AK247:AK253)</f>
        <v>0</v>
      </c>
      <c r="AL409" s="224">
        <f t="shared" si="361"/>
        <v>0</v>
      </c>
      <c r="AM409" s="224">
        <f t="shared" si="361"/>
        <v>0</v>
      </c>
      <c r="AN409" s="224">
        <f t="shared" si="361"/>
        <v>0</v>
      </c>
      <c r="AO409" s="224">
        <f t="shared" ref="AO409:AR409" si="362">+AO246-SUM(AO247:AO253)</f>
        <v>1.4058700000000499</v>
      </c>
      <c r="AP409" s="224">
        <f t="shared" si="362"/>
        <v>10.960469999999987</v>
      </c>
      <c r="AQ409" s="224">
        <f t="shared" si="362"/>
        <v>13.475679999999443</v>
      </c>
      <c r="AR409" s="224">
        <f t="shared" si="362"/>
        <v>2.950720000000274</v>
      </c>
    </row>
    <row r="410" spans="2:44" ht="15" customHeight="1" x14ac:dyDescent="0.35">
      <c r="B410" s="223" t="s">
        <v>315</v>
      </c>
      <c r="C410" s="192"/>
      <c r="D410" s="192"/>
      <c r="E410" s="192"/>
      <c r="F410" s="192"/>
      <c r="G410" s="192"/>
      <c r="H410" s="192"/>
      <c r="I410" s="192"/>
      <c r="J410" s="192"/>
      <c r="K410" s="192"/>
      <c r="L410" s="224">
        <f t="shared" ref="L410:X410" si="363">+L239-L107</f>
        <v>0</v>
      </c>
      <c r="M410" s="224">
        <f t="shared" si="363"/>
        <v>0</v>
      </c>
      <c r="N410" s="224">
        <f t="shared" si="363"/>
        <v>0</v>
      </c>
      <c r="O410" s="224">
        <f t="shared" si="363"/>
        <v>0</v>
      </c>
      <c r="P410" s="224">
        <f t="shared" si="363"/>
        <v>0</v>
      </c>
      <c r="Q410" s="224">
        <f t="shared" si="363"/>
        <v>0</v>
      </c>
      <c r="R410" s="224">
        <f t="shared" si="363"/>
        <v>0</v>
      </c>
      <c r="S410" s="224">
        <f t="shared" si="363"/>
        <v>0</v>
      </c>
      <c r="T410" s="224">
        <f t="shared" si="363"/>
        <v>0</v>
      </c>
      <c r="U410" s="224">
        <f t="shared" si="363"/>
        <v>0</v>
      </c>
      <c r="V410" s="224">
        <f t="shared" si="363"/>
        <v>0</v>
      </c>
      <c r="W410" s="224">
        <f t="shared" si="363"/>
        <v>0</v>
      </c>
      <c r="X410" s="224">
        <f t="shared" si="363"/>
        <v>0</v>
      </c>
      <c r="Y410" s="224"/>
      <c r="Z410" s="224"/>
      <c r="AA410" s="318"/>
      <c r="AB410" s="224">
        <f t="shared" ref="AB410:AI410" si="364">+AB239-AB107</f>
        <v>0</v>
      </c>
      <c r="AC410" s="224">
        <f t="shared" si="364"/>
        <v>0</v>
      </c>
      <c r="AD410" s="224">
        <f t="shared" si="364"/>
        <v>0</v>
      </c>
      <c r="AE410" s="224">
        <f t="shared" si="364"/>
        <v>0</v>
      </c>
      <c r="AF410" s="224">
        <f t="shared" si="364"/>
        <v>0</v>
      </c>
      <c r="AG410" s="224">
        <f t="shared" si="364"/>
        <v>0</v>
      </c>
      <c r="AH410" s="224">
        <f t="shared" si="364"/>
        <v>0</v>
      </c>
      <c r="AI410" s="224">
        <f t="shared" si="364"/>
        <v>0</v>
      </c>
      <c r="AJ410" s="318"/>
      <c r="AK410" s="224">
        <f t="shared" ref="AK410:AR410" si="365">+AK239-AK107</f>
        <v>0</v>
      </c>
      <c r="AL410" s="224">
        <f t="shared" si="365"/>
        <v>0</v>
      </c>
      <c r="AM410" s="224">
        <f t="shared" si="365"/>
        <v>0</v>
      </c>
      <c r="AN410" s="224">
        <f t="shared" si="365"/>
        <v>0</v>
      </c>
      <c r="AO410" s="224">
        <f t="shared" si="365"/>
        <v>0</v>
      </c>
      <c r="AP410" s="224">
        <f t="shared" si="365"/>
        <v>0</v>
      </c>
      <c r="AQ410" s="224">
        <f t="shared" si="365"/>
        <v>0</v>
      </c>
      <c r="AR410" s="224">
        <f t="shared" si="365"/>
        <v>0</v>
      </c>
    </row>
    <row r="411" spans="2:44" ht="15" customHeight="1" x14ac:dyDescent="0.35">
      <c r="B411" s="192"/>
      <c r="C411" s="192"/>
      <c r="D411" s="192"/>
      <c r="E411" s="192"/>
      <c r="F411" s="192"/>
      <c r="G411" s="192"/>
      <c r="H411" s="192"/>
      <c r="I411" s="192"/>
      <c r="J411" s="192"/>
      <c r="K411" s="192"/>
      <c r="L411" s="318"/>
      <c r="M411" s="318"/>
      <c r="N411" s="318"/>
      <c r="O411" s="318"/>
      <c r="P411" s="318"/>
      <c r="Q411" s="318"/>
      <c r="R411" s="318"/>
      <c r="S411" s="318"/>
      <c r="T411" s="318"/>
      <c r="U411" s="318"/>
      <c r="V411" s="318"/>
      <c r="W411" s="318"/>
      <c r="X411" s="318"/>
      <c r="Y411" s="318"/>
      <c r="Z411" s="318"/>
      <c r="AA411" s="318"/>
      <c r="AB411" s="318"/>
      <c r="AC411" s="318"/>
      <c r="AD411" s="318"/>
      <c r="AE411" s="318"/>
      <c r="AF411" s="318"/>
      <c r="AG411" s="318"/>
      <c r="AH411" s="318"/>
      <c r="AI411" s="318"/>
      <c r="AJ411" s="318"/>
      <c r="AK411" s="318"/>
      <c r="AL411" s="318"/>
      <c r="AM411" s="318"/>
      <c r="AN411" s="318"/>
      <c r="AO411" s="318"/>
      <c r="AP411" s="318"/>
      <c r="AQ411" s="318"/>
      <c r="AR411" s="318"/>
    </row>
    <row r="412" spans="2:44" ht="15" customHeight="1" x14ac:dyDescent="0.35">
      <c r="B412" s="223" t="s">
        <v>321</v>
      </c>
      <c r="C412" s="192"/>
      <c r="D412" s="192"/>
      <c r="E412" s="192"/>
      <c r="F412" s="192"/>
      <c r="G412" s="192"/>
      <c r="H412" s="192"/>
      <c r="I412" s="192"/>
      <c r="J412" s="192"/>
      <c r="K412" s="192"/>
      <c r="L412" s="318"/>
      <c r="M412" s="318"/>
      <c r="N412" s="318"/>
      <c r="O412" s="318"/>
      <c r="P412" s="318"/>
      <c r="Q412" s="318"/>
      <c r="R412" s="318"/>
      <c r="S412" s="318"/>
      <c r="T412" s="318"/>
      <c r="U412" s="318"/>
      <c r="V412" s="318"/>
      <c r="W412" s="318"/>
      <c r="X412" s="318"/>
      <c r="Y412" s="318"/>
      <c r="Z412" s="318"/>
      <c r="AA412" s="318"/>
      <c r="AB412" s="318"/>
      <c r="AC412" s="318"/>
      <c r="AD412" s="318"/>
      <c r="AE412" s="318"/>
      <c r="AF412" s="318"/>
      <c r="AG412" s="318"/>
      <c r="AH412" s="318"/>
      <c r="AI412" s="318"/>
      <c r="AJ412" s="318"/>
      <c r="AK412" s="318"/>
      <c r="AL412" s="318"/>
      <c r="AM412" s="318"/>
      <c r="AN412" s="318"/>
      <c r="AO412" s="318"/>
      <c r="AP412" s="318"/>
      <c r="AQ412" s="318"/>
      <c r="AR412" s="318"/>
    </row>
    <row r="413" spans="2:44" ht="15" customHeight="1" x14ac:dyDescent="0.35">
      <c r="B413" s="192" t="s">
        <v>289</v>
      </c>
      <c r="C413" s="192"/>
      <c r="D413" s="192"/>
      <c r="E413" s="192"/>
      <c r="F413" s="192"/>
      <c r="G413" s="192"/>
      <c r="H413" s="192"/>
      <c r="I413" s="192"/>
      <c r="J413" s="192"/>
      <c r="K413" s="192"/>
      <c r="L413" s="224">
        <f>+L275-SUM(L276:L278)</f>
        <v>0</v>
      </c>
      <c r="M413" s="224">
        <f t="shared" ref="M413:U413" si="366">+M275-SUM(M276:M278)</f>
        <v>0</v>
      </c>
      <c r="N413" s="224">
        <f t="shared" si="366"/>
        <v>-1.0000000000001563E-2</v>
      </c>
      <c r="O413" s="224">
        <f t="shared" si="366"/>
        <v>9.9999999999980105E-3</v>
      </c>
      <c r="P413" s="224">
        <f t="shared" si="366"/>
        <v>0</v>
      </c>
      <c r="Q413" s="224">
        <f t="shared" si="366"/>
        <v>0</v>
      </c>
      <c r="R413" s="224">
        <f t="shared" si="366"/>
        <v>0</v>
      </c>
      <c r="S413" s="224">
        <f t="shared" si="366"/>
        <v>0</v>
      </c>
      <c r="T413" s="224">
        <f t="shared" si="366"/>
        <v>0</v>
      </c>
      <c r="U413" s="224">
        <f t="shared" si="366"/>
        <v>0</v>
      </c>
      <c r="V413" s="224">
        <f t="shared" ref="V413" si="367">+V275-SUM(V276:V278)</f>
        <v>9.9999999999909051E-3</v>
      </c>
      <c r="W413" s="224">
        <f t="shared" ref="W413:X413" si="368">+W275-SUM(W276:W278)</f>
        <v>0</v>
      </c>
      <c r="X413" s="224">
        <f t="shared" si="368"/>
        <v>-1.0000000000019327E-2</v>
      </c>
      <c r="Y413" s="224"/>
      <c r="Z413" s="224"/>
      <c r="AA413" s="318"/>
      <c r="AB413" s="224">
        <f t="shared" ref="AB413:AE413" si="369">+AB275-SUM(AB276:AB278)</f>
        <v>0</v>
      </c>
      <c r="AC413" s="224">
        <f t="shared" si="369"/>
        <v>0</v>
      </c>
      <c r="AD413" s="224">
        <f t="shared" si="369"/>
        <v>0</v>
      </c>
      <c r="AE413" s="224">
        <f t="shared" si="369"/>
        <v>0</v>
      </c>
      <c r="AF413" s="224">
        <f>+AF275-SUM(AF276:AF278)</f>
        <v>0</v>
      </c>
      <c r="AG413" s="224">
        <f>+AG275-SUM(AG276:AG278)</f>
        <v>0</v>
      </c>
      <c r="AH413" s="224">
        <f>+AH275-SUM(AH276:AH278)</f>
        <v>0</v>
      </c>
      <c r="AI413" s="224">
        <f>+AI275-SUM(AI276:AI278)</f>
        <v>0</v>
      </c>
      <c r="AJ413" s="318"/>
      <c r="AK413" s="224">
        <f t="shared" ref="AK413:AN413" si="370">+AK275-SUM(AK276:AK278)</f>
        <v>0</v>
      </c>
      <c r="AL413" s="224">
        <f t="shared" si="370"/>
        <v>0</v>
      </c>
      <c r="AM413" s="224">
        <f t="shared" si="370"/>
        <v>0</v>
      </c>
      <c r="AN413" s="224">
        <f t="shared" si="370"/>
        <v>0</v>
      </c>
      <c r="AO413" s="224">
        <f t="shared" ref="AO413:AR413" si="371">+AO275-SUM(AO276:AO278)</f>
        <v>0</v>
      </c>
      <c r="AP413" s="224">
        <f t="shared" si="371"/>
        <v>0</v>
      </c>
      <c r="AQ413" s="224">
        <f t="shared" si="371"/>
        <v>0</v>
      </c>
      <c r="AR413" s="224">
        <f t="shared" si="371"/>
        <v>0</v>
      </c>
    </row>
    <row r="414" spans="2:44" ht="15" customHeight="1" x14ac:dyDescent="0.35">
      <c r="B414" s="192" t="s">
        <v>51</v>
      </c>
      <c r="C414" s="192"/>
      <c r="D414" s="192"/>
      <c r="E414" s="192"/>
      <c r="F414" s="192"/>
      <c r="G414" s="192"/>
      <c r="H414" s="192"/>
      <c r="I414" s="192"/>
      <c r="J414" s="192"/>
      <c r="K414" s="192"/>
      <c r="L414" s="224">
        <f t="shared" ref="L414:V414" si="372">+L273+L274-L275+L279-L280</f>
        <v>0</v>
      </c>
      <c r="M414" s="224">
        <f t="shared" si="372"/>
        <v>0</v>
      </c>
      <c r="N414" s="224">
        <f t="shared" si="372"/>
        <v>0</v>
      </c>
      <c r="O414" s="224">
        <f t="shared" si="372"/>
        <v>0</v>
      </c>
      <c r="P414" s="224">
        <f t="shared" si="372"/>
        <v>0</v>
      </c>
      <c r="Q414" s="224">
        <f t="shared" si="372"/>
        <v>0</v>
      </c>
      <c r="R414" s="224">
        <f t="shared" si="372"/>
        <v>9.9999999999909051E-3</v>
      </c>
      <c r="S414" s="224">
        <f t="shared" si="372"/>
        <v>0</v>
      </c>
      <c r="T414" s="224">
        <f t="shared" si="372"/>
        <v>-1.0000000000019327E-2</v>
      </c>
      <c r="U414" s="224">
        <f t="shared" si="372"/>
        <v>9.9999999999909051E-3</v>
      </c>
      <c r="V414" s="224">
        <f t="shared" si="372"/>
        <v>9.9999999999909051E-3</v>
      </c>
      <c r="W414" s="224">
        <f t="shared" ref="W414:X414" si="373">+W273+W274-W275+W279-W280</f>
        <v>0</v>
      </c>
      <c r="X414" s="224">
        <f t="shared" si="373"/>
        <v>0</v>
      </c>
      <c r="Y414" s="224"/>
      <c r="Z414" s="224"/>
      <c r="AA414" s="318"/>
      <c r="AB414" s="224">
        <f t="shared" ref="AB414:AD414" si="374">+AB273+AB274-AB275+AB279-AB280</f>
        <v>0</v>
      </c>
      <c r="AC414" s="224">
        <f t="shared" si="374"/>
        <v>-6.5369931689929217E-13</v>
      </c>
      <c r="AD414" s="224">
        <f t="shared" si="374"/>
        <v>0</v>
      </c>
      <c r="AE414" s="224">
        <f>+AE273+AE274-AE275+AE279-AE280</f>
        <v>-1.5916157281026244E-12</v>
      </c>
      <c r="AF414" s="224">
        <f>+AF273+AF274-AF275+AF279-AF280</f>
        <v>0</v>
      </c>
      <c r="AG414" s="224">
        <f>+AG273+AG274-AG275+AG279-AG280</f>
        <v>0</v>
      </c>
      <c r="AH414" s="224">
        <f>+AH273+AH274-AH275+AH279-AH280</f>
        <v>0</v>
      </c>
      <c r="AI414" s="224">
        <f>+AI273+AI274-AI275+AI279-AI280</f>
        <v>-5.1159076974727213E-13</v>
      </c>
      <c r="AJ414" s="318"/>
      <c r="AK414" s="224">
        <f t="shared" ref="AK414:AN414" si="375">+AK273+AK274-AK275+AK279-AK280</f>
        <v>0</v>
      </c>
      <c r="AL414" s="224">
        <f t="shared" si="375"/>
        <v>-6.2527760746888816E-13</v>
      </c>
      <c r="AM414" s="224">
        <f t="shared" si="375"/>
        <v>4.5474735088646412E-13</v>
      </c>
      <c r="AN414" s="224">
        <f t="shared" si="375"/>
        <v>-1.4210854715202004E-12</v>
      </c>
      <c r="AO414" s="224">
        <f t="shared" ref="AO414:AR414" si="376">+AO273+AO274-AO275+AO279-AO280</f>
        <v>0</v>
      </c>
      <c r="AP414" s="224">
        <f t="shared" si="376"/>
        <v>7.1054273576010019E-14</v>
      </c>
      <c r="AQ414" s="224">
        <f t="shared" si="376"/>
        <v>0</v>
      </c>
      <c r="AR414" s="224">
        <f t="shared" si="376"/>
        <v>-5.9685589803848416E-13</v>
      </c>
    </row>
    <row r="415" spans="2:44" ht="15" customHeight="1" x14ac:dyDescent="0.35">
      <c r="B415" s="192" t="s">
        <v>193</v>
      </c>
      <c r="C415" s="192"/>
      <c r="D415" s="192"/>
      <c r="E415" s="192"/>
      <c r="F415" s="192"/>
      <c r="G415" s="192"/>
      <c r="H415" s="192"/>
      <c r="I415" s="192"/>
      <c r="J415" s="192"/>
      <c r="K415" s="192"/>
      <c r="L415" s="224">
        <f t="shared" ref="L415:AA415" si="377">+L280-L282-L283-L284-L285</f>
        <v>0</v>
      </c>
      <c r="M415" s="224">
        <f t="shared" si="377"/>
        <v>0</v>
      </c>
      <c r="N415" s="224">
        <f t="shared" si="377"/>
        <v>0</v>
      </c>
      <c r="O415" s="224">
        <f t="shared" si="377"/>
        <v>0</v>
      </c>
      <c r="P415" s="224">
        <f t="shared" si="377"/>
        <v>-0.18000000000000327</v>
      </c>
      <c r="Q415" s="224">
        <f t="shared" si="377"/>
        <v>-0.19999999999999929</v>
      </c>
      <c r="R415" s="224">
        <f t="shared" si="377"/>
        <v>-0.36000000000001364</v>
      </c>
      <c r="S415" s="224">
        <f t="shared" si="377"/>
        <v>-0.43000000000000682</v>
      </c>
      <c r="T415" s="224">
        <f t="shared" si="377"/>
        <v>-0.52000000000001023</v>
      </c>
      <c r="U415" s="224">
        <f t="shared" si="377"/>
        <v>-0.76999999999986812</v>
      </c>
      <c r="V415" s="224">
        <f t="shared" si="377"/>
        <v>0</v>
      </c>
      <c r="W415" s="224">
        <f t="shared" ref="W415:X415" si="378">+W280-W282-W283-W284-W285</f>
        <v>0</v>
      </c>
      <c r="X415" s="224">
        <f t="shared" si="378"/>
        <v>0</v>
      </c>
      <c r="Y415" s="224"/>
      <c r="Z415" s="224"/>
      <c r="AA415" s="224">
        <f t="shared" si="377"/>
        <v>0</v>
      </c>
      <c r="AB415" s="224">
        <f t="shared" ref="AB415:AE415" si="379">+AB280-AB282-AB283-AB284-AB285</f>
        <v>0</v>
      </c>
      <c r="AC415" s="224">
        <f t="shared" si="379"/>
        <v>0</v>
      </c>
      <c r="AD415" s="224">
        <f t="shared" si="379"/>
        <v>0</v>
      </c>
      <c r="AE415" s="224">
        <f t="shared" si="379"/>
        <v>0</v>
      </c>
      <c r="AF415" s="224">
        <f t="shared" ref="AF415:AG415" si="380">+AF280-AF282-AF283-AF284-AF285</f>
        <v>-1.9539925233402755E-14</v>
      </c>
      <c r="AG415" s="224">
        <f t="shared" si="380"/>
        <v>-8.5265128291212022E-14</v>
      </c>
      <c r="AH415" s="224">
        <f t="shared" ref="AH415:AI415" si="381">+AH280-AH282-AH283-AH284-AH285</f>
        <v>0</v>
      </c>
      <c r="AI415" s="224">
        <f t="shared" si="381"/>
        <v>3.4106051316484809E-13</v>
      </c>
      <c r="AJ415" s="318"/>
      <c r="AK415" s="224">
        <f t="shared" ref="AK415:AN415" si="382">+AK280-AK282-AK283-AK284-AK285</f>
        <v>0</v>
      </c>
      <c r="AL415" s="224">
        <f t="shared" si="382"/>
        <v>-6.3948846218409017E-14</v>
      </c>
      <c r="AM415" s="224">
        <f t="shared" si="382"/>
        <v>1.9895196601282805E-13</v>
      </c>
      <c r="AN415" s="224">
        <f t="shared" si="382"/>
        <v>0</v>
      </c>
      <c r="AO415" s="224">
        <f t="shared" ref="AO415:AR415" si="383">+AO280-AO282-AO283-AO284-AO285</f>
        <v>-1.9539925233402755E-14</v>
      </c>
      <c r="AP415" s="224">
        <f t="shared" si="383"/>
        <v>-6.3948846218409017E-14</v>
      </c>
      <c r="AQ415" s="224">
        <f t="shared" si="383"/>
        <v>0</v>
      </c>
      <c r="AR415" s="224">
        <f t="shared" si="383"/>
        <v>3.694822225952521E-13</v>
      </c>
    </row>
    <row r="416" spans="2:44" ht="15" customHeight="1" x14ac:dyDescent="0.35">
      <c r="B416" s="192"/>
      <c r="C416" s="192"/>
      <c r="D416" s="192"/>
      <c r="E416" s="192"/>
      <c r="F416" s="192"/>
      <c r="G416" s="192"/>
      <c r="H416" s="192"/>
      <c r="I416" s="192"/>
      <c r="J416" s="192"/>
      <c r="K416" s="192"/>
      <c r="L416" s="318"/>
      <c r="M416" s="318"/>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c r="AI416" s="318"/>
      <c r="AJ416" s="318"/>
      <c r="AK416" s="318"/>
      <c r="AL416" s="318"/>
      <c r="AM416" s="318"/>
      <c r="AN416" s="318"/>
      <c r="AO416" s="318"/>
      <c r="AP416" s="318"/>
      <c r="AQ416" s="318"/>
      <c r="AR416" s="318"/>
    </row>
    <row r="417" spans="2:44" ht="15" customHeight="1" x14ac:dyDescent="0.35">
      <c r="B417" s="223" t="s">
        <v>322</v>
      </c>
      <c r="C417" s="192"/>
      <c r="D417" s="192"/>
      <c r="E417" s="192"/>
      <c r="F417" s="192"/>
      <c r="G417" s="192"/>
      <c r="H417" s="192"/>
      <c r="I417" s="192"/>
      <c r="J417" s="192"/>
      <c r="K417" s="192"/>
      <c r="L417" s="318"/>
      <c r="M417" s="318"/>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c r="AI417" s="318"/>
      <c r="AJ417" s="318"/>
      <c r="AK417" s="318"/>
      <c r="AL417" s="318"/>
      <c r="AM417" s="318"/>
      <c r="AN417" s="318"/>
      <c r="AO417" s="318"/>
      <c r="AP417" s="318"/>
      <c r="AQ417" s="318"/>
      <c r="AR417" s="318"/>
    </row>
    <row r="418" spans="2:44" ht="15" customHeight="1" x14ac:dyDescent="0.35">
      <c r="B418" s="192" t="s">
        <v>289</v>
      </c>
      <c r="C418" s="192"/>
      <c r="D418" s="192"/>
      <c r="E418" s="192"/>
      <c r="F418" s="192"/>
      <c r="G418" s="192"/>
      <c r="H418" s="192"/>
      <c r="I418" s="192"/>
      <c r="J418" s="192"/>
      <c r="K418" s="192"/>
      <c r="L418" s="224">
        <f>+L290-SUM(L291:L293)</f>
        <v>0</v>
      </c>
      <c r="M418" s="224">
        <f t="shared" ref="M418:U418" si="384">+M290-SUM(M291:M293)</f>
        <v>0</v>
      </c>
      <c r="N418" s="224">
        <f t="shared" si="384"/>
        <v>0</v>
      </c>
      <c r="O418" s="224">
        <f t="shared" si="384"/>
        <v>0</v>
      </c>
      <c r="P418" s="224">
        <f t="shared" si="384"/>
        <v>0</v>
      </c>
      <c r="Q418" s="224">
        <f t="shared" si="384"/>
        <v>-1.0000000000001563E-2</v>
      </c>
      <c r="R418" s="224">
        <f t="shared" si="384"/>
        <v>-9.9999999999997868E-3</v>
      </c>
      <c r="S418" s="224">
        <f t="shared" si="384"/>
        <v>-1.0000000000001563E-2</v>
      </c>
      <c r="T418" s="224">
        <f t="shared" si="384"/>
        <v>-1.0000000000001563E-2</v>
      </c>
      <c r="U418" s="224">
        <f t="shared" si="384"/>
        <v>1.0000000000001563E-2</v>
      </c>
      <c r="V418" s="224">
        <f t="shared" ref="V418" si="385">+V290-SUM(V291:V293)</f>
        <v>0</v>
      </c>
      <c r="W418" s="224">
        <f t="shared" ref="W418:X418" si="386">+W290-SUM(W291:W293)</f>
        <v>0</v>
      </c>
      <c r="X418" s="224">
        <f t="shared" si="386"/>
        <v>0</v>
      </c>
      <c r="Y418" s="224"/>
      <c r="Z418" s="224"/>
      <c r="AA418" s="318"/>
      <c r="AB418" s="224">
        <f t="shared" ref="AB418:AE418" si="387">+AB290-SUM(AB291:AB293)</f>
        <v>0</v>
      </c>
      <c r="AC418" s="224">
        <f t="shared" si="387"/>
        <v>0</v>
      </c>
      <c r="AD418" s="224">
        <f t="shared" si="387"/>
        <v>0</v>
      </c>
      <c r="AE418" s="224">
        <f t="shared" si="387"/>
        <v>0</v>
      </c>
      <c r="AF418" s="224">
        <f t="shared" ref="AF418:AG418" si="388">+AF290-SUM(AF291:AF293)</f>
        <v>0</v>
      </c>
      <c r="AG418" s="224">
        <f t="shared" si="388"/>
        <v>0</v>
      </c>
      <c r="AH418" s="224">
        <f t="shared" ref="AH418:AI418" si="389">+AH290-SUM(AH291:AH293)</f>
        <v>0</v>
      </c>
      <c r="AI418" s="224">
        <f t="shared" si="389"/>
        <v>0</v>
      </c>
      <c r="AJ418" s="318"/>
      <c r="AK418" s="224">
        <f t="shared" ref="AK418:AN418" si="390">+AK290-SUM(AK291:AK293)</f>
        <v>0</v>
      </c>
      <c r="AL418" s="224">
        <f t="shared" si="390"/>
        <v>0</v>
      </c>
      <c r="AM418" s="224">
        <f t="shared" si="390"/>
        <v>0</v>
      </c>
      <c r="AN418" s="224">
        <f t="shared" si="390"/>
        <v>0</v>
      </c>
      <c r="AO418" s="224">
        <f t="shared" ref="AO418:AR418" si="391">+AO290-SUM(AO291:AO293)</f>
        <v>0</v>
      </c>
      <c r="AP418" s="224">
        <f t="shared" si="391"/>
        <v>0</v>
      </c>
      <c r="AQ418" s="224">
        <f t="shared" si="391"/>
        <v>0</v>
      </c>
      <c r="AR418" s="224">
        <f t="shared" si="391"/>
        <v>0</v>
      </c>
    </row>
    <row r="419" spans="2:44" ht="15" customHeight="1" x14ac:dyDescent="0.35">
      <c r="B419" s="192" t="s">
        <v>51</v>
      </c>
      <c r="C419" s="192"/>
      <c r="D419" s="192"/>
      <c r="E419" s="192"/>
      <c r="F419" s="192"/>
      <c r="G419" s="192"/>
      <c r="H419" s="192"/>
      <c r="I419" s="192"/>
      <c r="J419" s="192"/>
      <c r="K419" s="192"/>
      <c r="L419" s="224">
        <f t="shared" ref="L419:V419" si="392">+L288+L289-L290+L294-L295</f>
        <v>0</v>
      </c>
      <c r="M419" s="224">
        <f t="shared" si="392"/>
        <v>0</v>
      </c>
      <c r="N419" s="224">
        <f t="shared" si="392"/>
        <v>-9.9999999999980105E-3</v>
      </c>
      <c r="O419" s="224">
        <f t="shared" si="392"/>
        <v>0</v>
      </c>
      <c r="P419" s="224">
        <f t="shared" si="392"/>
        <v>0</v>
      </c>
      <c r="Q419" s="224">
        <f t="shared" si="392"/>
        <v>0</v>
      </c>
      <c r="R419" s="224">
        <f t="shared" si="392"/>
        <v>0</v>
      </c>
      <c r="S419" s="224">
        <f t="shared" si="392"/>
        <v>1.0000000000012221E-2</v>
      </c>
      <c r="T419" s="224">
        <f t="shared" si="392"/>
        <v>0</v>
      </c>
      <c r="U419" s="224">
        <f t="shared" si="392"/>
        <v>0</v>
      </c>
      <c r="V419" s="224">
        <f t="shared" si="392"/>
        <v>0</v>
      </c>
      <c r="W419" s="224">
        <f t="shared" ref="W419:X419" si="393">+W288+W289-W290+W294-W295</f>
        <v>1.0000000000005116E-2</v>
      </c>
      <c r="X419" s="224">
        <f t="shared" si="393"/>
        <v>0</v>
      </c>
      <c r="Y419" s="224"/>
      <c r="Z419" s="224"/>
      <c r="AA419" s="318"/>
      <c r="AB419" s="224">
        <f t="shared" ref="AB419:AE419" si="394">+AB288+AB289-AB290+AB294-AB295</f>
        <v>-2.317000209473008E-7</v>
      </c>
      <c r="AC419" s="224">
        <f t="shared" si="394"/>
        <v>0</v>
      </c>
      <c r="AD419" s="224">
        <f t="shared" si="394"/>
        <v>-5.6843418860808015E-14</v>
      </c>
      <c r="AE419" s="224">
        <f t="shared" si="394"/>
        <v>0</v>
      </c>
      <c r="AF419" s="224">
        <f t="shared" ref="AF419:AG419" si="395">+AF288+AF289-AF290+AF294-AF295</f>
        <v>0</v>
      </c>
      <c r="AG419" s="224">
        <f t="shared" si="395"/>
        <v>0</v>
      </c>
      <c r="AH419" s="224">
        <f t="shared" ref="AH419:AI419" si="396">+AH288+AH289-AH290+AH294-AH295</f>
        <v>0</v>
      </c>
      <c r="AI419" s="224">
        <f t="shared" si="396"/>
        <v>-1.4700027861636045E-8</v>
      </c>
      <c r="AJ419" s="318"/>
      <c r="AK419" s="224">
        <f t="shared" ref="AK419:AN419" si="397">+AK288+AK289-AK290+AK294-AK295</f>
        <v>-2.317000209473008E-7</v>
      </c>
      <c r="AL419" s="224">
        <f t="shared" si="397"/>
        <v>2.3169998897287769E-7</v>
      </c>
      <c r="AM419" s="224">
        <f t="shared" si="397"/>
        <v>-3.1974423109204508E-14</v>
      </c>
      <c r="AN419" s="224">
        <f t="shared" si="397"/>
        <v>2.7000623958883807E-13</v>
      </c>
      <c r="AO419" s="224">
        <f t="shared" ref="AO419:AR419" si="398">+AO288+AO289-AO290+AO294-AO295</f>
        <v>0</v>
      </c>
      <c r="AP419" s="224">
        <f t="shared" si="398"/>
        <v>0</v>
      </c>
      <c r="AQ419" s="224">
        <f t="shared" si="398"/>
        <v>0</v>
      </c>
      <c r="AR419" s="224">
        <f t="shared" si="398"/>
        <v>-1.4700020756208687E-8</v>
      </c>
    </row>
    <row r="420" spans="2:44" ht="15" customHeight="1" x14ac:dyDescent="0.35">
      <c r="B420" s="192" t="s">
        <v>193</v>
      </c>
      <c r="C420" s="192"/>
      <c r="D420" s="192"/>
      <c r="E420" s="192"/>
      <c r="F420" s="192"/>
      <c r="G420" s="192"/>
      <c r="H420" s="192"/>
      <c r="I420" s="192"/>
      <c r="J420" s="192"/>
      <c r="K420" s="192"/>
      <c r="L420" s="224">
        <f t="shared" ref="L420:V420" si="399">+L295-L297-L298+L299-L300</f>
        <v>0</v>
      </c>
      <c r="M420" s="224">
        <f t="shared" si="399"/>
        <v>0</v>
      </c>
      <c r="N420" s="224">
        <f t="shared" si="399"/>
        <v>9.9999999999980105E-3</v>
      </c>
      <c r="O420" s="224">
        <f t="shared" si="399"/>
        <v>-9.9999999999997868E-3</v>
      </c>
      <c r="P420" s="224">
        <f t="shared" si="399"/>
        <v>0</v>
      </c>
      <c r="Q420" s="224">
        <f t="shared" si="399"/>
        <v>0</v>
      </c>
      <c r="R420" s="224">
        <f t="shared" si="399"/>
        <v>0</v>
      </c>
      <c r="S420" s="224">
        <f t="shared" si="399"/>
        <v>-9.9999999999980105E-3</v>
      </c>
      <c r="T420" s="224">
        <f t="shared" si="399"/>
        <v>0</v>
      </c>
      <c r="U420" s="224">
        <f t="shared" si="399"/>
        <v>0</v>
      </c>
      <c r="V420" s="224">
        <f t="shared" si="399"/>
        <v>0</v>
      </c>
      <c r="W420" s="224">
        <f t="shared" ref="W420:X420" si="400">+W295-W297-W298+W299-W300</f>
        <v>0</v>
      </c>
      <c r="X420" s="224">
        <f t="shared" si="400"/>
        <v>0</v>
      </c>
      <c r="Y420" s="224"/>
      <c r="Z420" s="224"/>
      <c r="AA420" s="318"/>
      <c r="AB420" s="224">
        <f t="shared" ref="AB420:AE420" si="401">+AB295-AB297-AB298+AB299-AB300</f>
        <v>0</v>
      </c>
      <c r="AC420" s="224">
        <f t="shared" si="401"/>
        <v>1.5631940186722204E-13</v>
      </c>
      <c r="AD420" s="224">
        <f t="shared" si="401"/>
        <v>0</v>
      </c>
      <c r="AE420" s="224">
        <f t="shared" si="401"/>
        <v>1.2789769243681803E-13</v>
      </c>
      <c r="AF420" s="224">
        <f t="shared" ref="AF420:AG420" si="402">+AF295-AF297-AF298+AF299-AF300</f>
        <v>0</v>
      </c>
      <c r="AG420" s="224">
        <f t="shared" si="402"/>
        <v>-6.2172489379008766E-15</v>
      </c>
      <c r="AH420" s="224">
        <f t="shared" ref="AH420:AI420" si="403">+AH295-AH297-AH298+AH299-AH300</f>
        <v>2.3092638912203256E-14</v>
      </c>
      <c r="AI420" s="224">
        <f t="shared" si="403"/>
        <v>4.9737991503207013E-14</v>
      </c>
      <c r="AJ420" s="318"/>
      <c r="AK420" s="224">
        <f t="shared" ref="AK420:AN420" si="404">+AK295-AK297-AK298+AK299-AK300</f>
        <v>0</v>
      </c>
      <c r="AL420" s="224">
        <f t="shared" si="404"/>
        <v>1.5631940186722204E-13</v>
      </c>
      <c r="AM420" s="224">
        <f t="shared" si="404"/>
        <v>-1.4210854715202004E-13</v>
      </c>
      <c r="AN420" s="224">
        <f t="shared" si="404"/>
        <v>1.2789769243681803E-13</v>
      </c>
      <c r="AO420" s="224">
        <f t="shared" ref="AO420:AR420" si="405">+AO295-AO297-AO298+AO299-AO300</f>
        <v>0</v>
      </c>
      <c r="AP420" s="224">
        <f t="shared" si="405"/>
        <v>-7.3274719625260332E-15</v>
      </c>
      <c r="AQ420" s="224">
        <f t="shared" si="405"/>
        <v>2.7533531010703882E-14</v>
      </c>
      <c r="AR420" s="224">
        <f t="shared" si="405"/>
        <v>3.0198066269804258E-14</v>
      </c>
    </row>
  </sheetData>
  <sortState xmlns:xlrd2="http://schemas.microsoft.com/office/spreadsheetml/2017/richdata2" ref="B310:AA310">
    <sortCondition ref="L310"/>
  </sortState>
  <phoneticPr fontId="36"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9971-DFE3-47A2-BC0D-69CD8A00B352}">
  <sheetPr>
    <tabColor rgb="FF3E8077"/>
  </sheetPr>
  <dimension ref="B1:P41"/>
  <sheetViews>
    <sheetView showGridLines="0" zoomScale="80" zoomScaleNormal="80" workbookViewId="0">
      <selection activeCell="A2" sqref="A2"/>
    </sheetView>
  </sheetViews>
  <sheetFormatPr defaultRowHeight="14.5" x14ac:dyDescent="0.35"/>
  <cols>
    <col min="1" max="1" width="5.54296875" customWidth="1"/>
    <col min="2" max="2" width="33" customWidth="1"/>
    <col min="3" max="3" width="15.54296875" customWidth="1"/>
    <col min="4" max="4" width="17" customWidth="1"/>
    <col min="5" max="7" width="15.54296875" customWidth="1"/>
    <col min="8" max="8" width="20.54296875" customWidth="1"/>
  </cols>
  <sheetData>
    <row r="1" spans="2:16" ht="5.15" customHeight="1" x14ac:dyDescent="0.35"/>
    <row r="2" spans="2:16" ht="35" x14ac:dyDescent="0.35">
      <c r="B2" s="168" t="s">
        <v>323</v>
      </c>
      <c r="C2" s="168"/>
      <c r="D2" s="168"/>
      <c r="E2" s="168"/>
      <c r="F2" s="168"/>
      <c r="G2" s="168"/>
      <c r="H2" s="168"/>
      <c r="I2" s="168"/>
      <c r="J2" s="168"/>
      <c r="K2" s="168"/>
      <c r="L2" s="33"/>
      <c r="M2" s="33"/>
      <c r="N2" s="33"/>
      <c r="O2" s="33"/>
      <c r="P2" s="33"/>
    </row>
    <row r="3" spans="2:16" x14ac:dyDescent="0.35">
      <c r="B3" s="167" t="s">
        <v>324</v>
      </c>
      <c r="C3" s="240" t="s">
        <v>325</v>
      </c>
      <c r="D3" s="240" t="s">
        <v>326</v>
      </c>
      <c r="E3" s="240" t="s">
        <v>327</v>
      </c>
      <c r="F3" s="413" t="s">
        <v>328</v>
      </c>
      <c r="G3" s="413" t="s">
        <v>329</v>
      </c>
      <c r="H3" s="413" t="s">
        <v>330</v>
      </c>
      <c r="I3" s="410"/>
      <c r="J3" s="409"/>
      <c r="K3" s="409"/>
    </row>
    <row r="4" spans="2:16" x14ac:dyDescent="0.35">
      <c r="B4" s="55" t="s">
        <v>109</v>
      </c>
      <c r="C4" s="310">
        <f>+C5</f>
        <v>25</v>
      </c>
      <c r="D4" s="265"/>
      <c r="E4" s="265"/>
      <c r="F4" s="411"/>
      <c r="G4" s="411"/>
      <c r="H4" s="411"/>
    </row>
    <row r="5" spans="2:16" x14ac:dyDescent="0.35">
      <c r="B5" t="s">
        <v>582</v>
      </c>
      <c r="C5" s="494">
        <v>25</v>
      </c>
      <c r="D5" s="445">
        <v>2020</v>
      </c>
      <c r="E5" s="448">
        <v>0.65169999999999995</v>
      </c>
      <c r="F5" s="448" t="s">
        <v>72</v>
      </c>
      <c r="G5" s="448" t="s">
        <v>566</v>
      </c>
      <c r="H5" s="448" t="s">
        <v>567</v>
      </c>
    </row>
    <row r="6" spans="2:16" x14ac:dyDescent="0.35">
      <c r="C6" s="310"/>
      <c r="D6" s="446"/>
      <c r="E6" s="446"/>
      <c r="F6" s="446"/>
      <c r="G6" s="446"/>
      <c r="H6" s="446"/>
      <c r="L6" s="429"/>
    </row>
    <row r="7" spans="2:16" x14ac:dyDescent="0.35">
      <c r="B7" s="55" t="s">
        <v>254</v>
      </c>
      <c r="C7" s="310">
        <f>+C8</f>
        <v>487</v>
      </c>
      <c r="D7" s="446"/>
      <c r="E7" s="446"/>
      <c r="F7" s="446"/>
      <c r="G7" s="446"/>
      <c r="H7" s="446"/>
    </row>
    <row r="8" spans="2:16" x14ac:dyDescent="0.35">
      <c r="B8" t="s">
        <v>583</v>
      </c>
      <c r="C8" s="414">
        <v>487</v>
      </c>
      <c r="D8" s="445">
        <v>2021</v>
      </c>
      <c r="E8" s="448">
        <v>0.17499999999999999</v>
      </c>
      <c r="F8" s="448" t="s">
        <v>73</v>
      </c>
      <c r="G8" s="448" t="s">
        <v>568</v>
      </c>
      <c r="H8" s="448" t="s">
        <v>567</v>
      </c>
    </row>
    <row r="9" spans="2:16" x14ac:dyDescent="0.35">
      <c r="C9" s="310"/>
      <c r="D9" s="446"/>
      <c r="E9" s="446"/>
      <c r="F9" s="446"/>
      <c r="G9" s="446"/>
      <c r="H9" s="446"/>
    </row>
    <row r="10" spans="2:16" x14ac:dyDescent="0.35">
      <c r="B10" s="55" t="s">
        <v>584</v>
      </c>
      <c r="C10" s="310">
        <f>+SUM(C11:C14)</f>
        <v>6132</v>
      </c>
      <c r="D10" s="446"/>
      <c r="E10" s="446"/>
      <c r="F10" s="446"/>
      <c r="G10" s="446"/>
      <c r="H10" s="446"/>
    </row>
    <row r="11" spans="2:16" x14ac:dyDescent="0.35">
      <c r="B11" t="s">
        <v>585</v>
      </c>
      <c r="C11" s="414">
        <v>950</v>
      </c>
      <c r="D11" s="445">
        <v>2022</v>
      </c>
      <c r="E11" s="448">
        <v>0.4</v>
      </c>
      <c r="F11" s="448" t="s">
        <v>73</v>
      </c>
      <c r="G11" s="448" t="s">
        <v>568</v>
      </c>
      <c r="H11" s="448" t="s">
        <v>567</v>
      </c>
    </row>
    <row r="12" spans="2:16" x14ac:dyDescent="0.35">
      <c r="B12" t="s">
        <v>586</v>
      </c>
      <c r="C12" s="320">
        <v>882</v>
      </c>
      <c r="D12" s="447">
        <v>2024</v>
      </c>
      <c r="E12" s="449">
        <v>0.95</v>
      </c>
      <c r="F12" s="449" t="s">
        <v>73</v>
      </c>
      <c r="G12" s="449" t="s">
        <v>569</v>
      </c>
      <c r="H12" s="449" t="s">
        <v>567</v>
      </c>
    </row>
    <row r="13" spans="2:16" x14ac:dyDescent="0.35">
      <c r="B13" t="s">
        <v>570</v>
      </c>
      <c r="C13" s="320">
        <v>2000</v>
      </c>
      <c r="D13" s="461">
        <v>2030</v>
      </c>
      <c r="E13" s="449">
        <v>1</v>
      </c>
      <c r="F13" s="449" t="s">
        <v>571</v>
      </c>
      <c r="G13" s="449" t="s">
        <v>14</v>
      </c>
      <c r="H13" s="449" t="s">
        <v>572</v>
      </c>
    </row>
    <row r="14" spans="2:16" x14ac:dyDescent="0.35">
      <c r="B14" t="s">
        <v>435</v>
      </c>
      <c r="C14" s="320">
        <v>2300</v>
      </c>
      <c r="D14" s="447" t="s">
        <v>573</v>
      </c>
      <c r="E14" s="449">
        <v>0.5</v>
      </c>
      <c r="F14" s="449" t="s">
        <v>72</v>
      </c>
      <c r="G14" s="449" t="s">
        <v>14</v>
      </c>
      <c r="H14" s="449" t="s">
        <v>572</v>
      </c>
    </row>
    <row r="15" spans="2:16" x14ac:dyDescent="0.35">
      <c r="C15" s="320"/>
      <c r="D15" s="447"/>
      <c r="E15" s="449"/>
      <c r="F15" s="449"/>
      <c r="G15" s="449"/>
      <c r="H15" s="449"/>
    </row>
    <row r="16" spans="2:16" x14ac:dyDescent="0.35">
      <c r="B16" s="55" t="s">
        <v>553</v>
      </c>
      <c r="C16" s="310">
        <f>+SUM(C17:C20)</f>
        <v>1280</v>
      </c>
      <c r="D16" s="446"/>
      <c r="E16" s="446"/>
      <c r="F16" s="446"/>
      <c r="G16" s="446"/>
      <c r="H16" s="446"/>
    </row>
    <row r="17" spans="2:13" x14ac:dyDescent="0.35">
      <c r="B17" t="s">
        <v>587</v>
      </c>
      <c r="C17" s="414">
        <v>30</v>
      </c>
      <c r="D17" s="445">
        <v>2025</v>
      </c>
      <c r="E17" s="448">
        <v>0.8</v>
      </c>
      <c r="F17" s="448" t="s">
        <v>72</v>
      </c>
      <c r="G17" s="448" t="s">
        <v>566</v>
      </c>
      <c r="H17" s="448" t="s">
        <v>574</v>
      </c>
    </row>
    <row r="18" spans="2:13" x14ac:dyDescent="0.35">
      <c r="B18" t="s">
        <v>588</v>
      </c>
      <c r="C18" s="320">
        <v>500</v>
      </c>
      <c r="D18" s="447">
        <v>2025</v>
      </c>
      <c r="E18" s="449">
        <v>0.60250000000000004</v>
      </c>
      <c r="F18" s="449" t="s">
        <v>73</v>
      </c>
      <c r="G18" s="449" t="s">
        <v>566</v>
      </c>
      <c r="H18" s="449" t="s">
        <v>574</v>
      </c>
      <c r="M18" s="429"/>
    </row>
    <row r="19" spans="2:13" x14ac:dyDescent="0.35">
      <c r="B19" t="s">
        <v>589</v>
      </c>
      <c r="C19" s="320">
        <v>500</v>
      </c>
      <c r="D19" s="461">
        <v>2025</v>
      </c>
      <c r="E19" s="449">
        <v>0.60499999999999998</v>
      </c>
      <c r="F19" s="449" t="s">
        <v>73</v>
      </c>
      <c r="G19" s="449" t="s">
        <v>566</v>
      </c>
      <c r="H19" s="449" t="s">
        <v>574</v>
      </c>
    </row>
    <row r="20" spans="2:13" x14ac:dyDescent="0.35">
      <c r="B20" t="s">
        <v>593</v>
      </c>
      <c r="C20" s="320">
        <v>250</v>
      </c>
      <c r="D20" s="461" t="s">
        <v>573</v>
      </c>
      <c r="E20" s="449">
        <v>0.9</v>
      </c>
      <c r="F20" s="449" t="s">
        <v>72</v>
      </c>
      <c r="G20" s="449" t="s">
        <v>568</v>
      </c>
      <c r="H20" s="449" t="s">
        <v>572</v>
      </c>
    </row>
    <row r="21" spans="2:13" x14ac:dyDescent="0.35">
      <c r="C21" s="310"/>
      <c r="D21" s="446"/>
      <c r="E21" s="446"/>
      <c r="F21" s="446"/>
      <c r="G21" s="446"/>
      <c r="H21" s="446"/>
    </row>
    <row r="22" spans="2:13" x14ac:dyDescent="0.35">
      <c r="B22" s="55" t="s">
        <v>590</v>
      </c>
      <c r="C22" s="430">
        <f>+SUM(C23:C25)</f>
        <v>6800</v>
      </c>
      <c r="D22" s="446"/>
      <c r="E22" s="446"/>
      <c r="F22" s="446"/>
      <c r="G22" s="446"/>
      <c r="H22" s="446"/>
    </row>
    <row r="23" spans="2:13" x14ac:dyDescent="0.35">
      <c r="B23" t="s">
        <v>575</v>
      </c>
      <c r="C23" s="443">
        <v>2400</v>
      </c>
      <c r="D23" s="462">
        <v>2030</v>
      </c>
      <c r="E23" s="450">
        <v>1</v>
      </c>
      <c r="F23" s="450" t="s">
        <v>73</v>
      </c>
      <c r="G23" s="450" t="s">
        <v>14</v>
      </c>
      <c r="H23" s="450" t="s">
        <v>572</v>
      </c>
    </row>
    <row r="24" spans="2:13" x14ac:dyDescent="0.35">
      <c r="B24" t="s">
        <v>576</v>
      </c>
      <c r="C24" s="320">
        <v>2400</v>
      </c>
      <c r="D24" s="461">
        <v>2030</v>
      </c>
      <c r="E24" s="449">
        <v>0.5</v>
      </c>
      <c r="F24" s="449" t="s">
        <v>73</v>
      </c>
      <c r="G24" s="449" t="s">
        <v>14</v>
      </c>
      <c r="H24" s="449" t="s">
        <v>572</v>
      </c>
    </row>
    <row r="25" spans="2:13" x14ac:dyDescent="0.35">
      <c r="B25" t="s">
        <v>577</v>
      </c>
      <c r="C25" s="320">
        <v>2000</v>
      </c>
      <c r="D25" s="461">
        <v>2030</v>
      </c>
      <c r="E25" s="449">
        <v>0.5</v>
      </c>
      <c r="F25" s="449" t="s">
        <v>72</v>
      </c>
      <c r="G25" s="449" t="s">
        <v>14</v>
      </c>
      <c r="H25" s="449" t="s">
        <v>572</v>
      </c>
    </row>
    <row r="26" spans="2:13" x14ac:dyDescent="0.35">
      <c r="C26" s="310"/>
      <c r="D26" s="446"/>
      <c r="E26" s="446"/>
      <c r="F26" s="446"/>
      <c r="G26" s="446"/>
      <c r="H26" s="446"/>
    </row>
    <row r="27" spans="2:13" x14ac:dyDescent="0.35">
      <c r="B27" s="55" t="s">
        <v>554</v>
      </c>
      <c r="C27" s="310">
        <f>+C28</f>
        <v>500</v>
      </c>
      <c r="D27" s="446"/>
      <c r="E27" s="446"/>
      <c r="F27" s="446"/>
      <c r="G27" s="446"/>
      <c r="H27" s="446"/>
    </row>
    <row r="28" spans="2:13" x14ac:dyDescent="0.35">
      <c r="B28" t="s">
        <v>591</v>
      </c>
      <c r="C28" s="414">
        <v>500</v>
      </c>
      <c r="D28" s="462">
        <v>2025</v>
      </c>
      <c r="E28" s="448">
        <v>1</v>
      </c>
      <c r="F28" s="448" t="s">
        <v>73</v>
      </c>
      <c r="G28" s="448" t="s">
        <v>568</v>
      </c>
      <c r="H28" s="448" t="s">
        <v>572</v>
      </c>
    </row>
    <row r="29" spans="2:13" x14ac:dyDescent="0.35">
      <c r="C29" s="310"/>
      <c r="D29" s="461"/>
      <c r="E29" s="446"/>
      <c r="F29" s="446"/>
      <c r="G29" s="446"/>
      <c r="H29" s="446"/>
    </row>
    <row r="30" spans="2:13" x14ac:dyDescent="0.35">
      <c r="B30" s="55" t="s">
        <v>592</v>
      </c>
      <c r="C30" s="310">
        <f>+SUM(C31:C32)</f>
        <v>2250</v>
      </c>
      <c r="D30" s="461"/>
      <c r="E30" s="446"/>
      <c r="F30" s="446"/>
      <c r="G30" s="446"/>
      <c r="H30" s="446"/>
    </row>
    <row r="31" spans="2:13" x14ac:dyDescent="0.35">
      <c r="B31" t="s">
        <v>578</v>
      </c>
      <c r="C31" s="414">
        <v>1125</v>
      </c>
      <c r="D31" s="462">
        <v>2030</v>
      </c>
      <c r="E31" s="448">
        <v>0.66700000000000004</v>
      </c>
      <c r="F31" s="448" t="s">
        <v>72</v>
      </c>
      <c r="G31" s="448" t="s">
        <v>14</v>
      </c>
      <c r="H31" s="448" t="s">
        <v>572</v>
      </c>
    </row>
    <row r="32" spans="2:13" x14ac:dyDescent="0.35">
      <c r="B32" t="s">
        <v>579</v>
      </c>
      <c r="C32" s="320">
        <v>1125</v>
      </c>
      <c r="D32" s="461">
        <v>2030</v>
      </c>
      <c r="E32" s="449">
        <v>1</v>
      </c>
      <c r="F32" s="449" t="s">
        <v>73</v>
      </c>
      <c r="G32" s="449" t="s">
        <v>14</v>
      </c>
      <c r="H32" s="449" t="s">
        <v>572</v>
      </c>
    </row>
    <row r="33" spans="2:8" x14ac:dyDescent="0.35">
      <c r="C33" s="320"/>
      <c r="D33" s="461"/>
      <c r="E33" s="449"/>
      <c r="F33" s="449"/>
      <c r="G33" s="449"/>
      <c r="H33" s="449"/>
    </row>
    <row r="34" spans="2:8" x14ac:dyDescent="0.35">
      <c r="C34" s="320"/>
      <c r="D34" s="461"/>
      <c r="E34" s="449"/>
      <c r="F34" s="449"/>
      <c r="G34" s="449"/>
      <c r="H34" s="449"/>
    </row>
    <row r="35" spans="2:8" x14ac:dyDescent="0.35">
      <c r="B35" s="55" t="s">
        <v>436</v>
      </c>
      <c r="C35" s="310">
        <f>C36</f>
        <v>1280</v>
      </c>
      <c r="D35" s="461"/>
      <c r="E35" s="446"/>
      <c r="F35" s="446"/>
      <c r="G35" s="446"/>
      <c r="H35" s="446"/>
    </row>
    <row r="36" spans="2:8" x14ac:dyDescent="0.35">
      <c r="B36" t="s">
        <v>580</v>
      </c>
      <c r="C36" s="414">
        <v>1280</v>
      </c>
      <c r="D36" s="462">
        <v>2030</v>
      </c>
      <c r="E36" s="448">
        <v>1</v>
      </c>
      <c r="F36" s="448" t="s">
        <v>73</v>
      </c>
      <c r="G36" s="448" t="s">
        <v>14</v>
      </c>
      <c r="H36" s="448" t="s">
        <v>572</v>
      </c>
    </row>
    <row r="37" spans="2:8" x14ac:dyDescent="0.35">
      <c r="C37" s="310"/>
      <c r="D37" s="431"/>
      <c r="E37" s="231"/>
      <c r="F37" s="28"/>
      <c r="G37" s="28"/>
      <c r="H37" s="28"/>
    </row>
    <row r="38" spans="2:8" x14ac:dyDescent="0.35">
      <c r="B38" s="68" t="s">
        <v>331</v>
      </c>
      <c r="C38" s="322">
        <f>+C30+C27+C22+C16+C10+C7+C4+C35</f>
        <v>18754</v>
      </c>
      <c r="D38" s="432"/>
      <c r="E38" s="415"/>
      <c r="F38" s="412"/>
      <c r="G38" s="412"/>
      <c r="H38" s="412"/>
    </row>
    <row r="39" spans="2:8" x14ac:dyDescent="0.35">
      <c r="D39" s="433"/>
    </row>
    <row r="41" spans="2:8" x14ac:dyDescent="0.35">
      <c r="B41" t="s">
        <v>427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F93DD63F1AC42448FAB07DDBA28EC5C" ma:contentTypeVersion="21" ma:contentTypeDescription="Create a new document." ma:contentTypeScope="" ma:versionID="20ad3191300c19bf48cda3fc1dc2cf06">
  <xsd:schema xmlns:xsd="http://www.w3.org/2001/XMLSchema" xmlns:xs="http://www.w3.org/2001/XMLSchema" xmlns:p="http://schemas.microsoft.com/office/2006/metadata/properties" xmlns:ns1="http://schemas.microsoft.com/sharepoint/v3" xmlns:ns2="e1a9697e-e23d-4391-a0b4-94f119fdee51" xmlns:ns3="6b5758c2-2a9c-48f4-82c2-4fbc31ea74ce" targetNamespace="http://schemas.microsoft.com/office/2006/metadata/properties" ma:root="true" ma:fieldsID="d656e7c830489dd94877dafe001801f7" ns1:_="" ns2:_="" ns3:_="">
    <xsd:import namespace="http://schemas.microsoft.com/sharepoint/v3"/>
    <xsd:import namespace="e1a9697e-e23d-4391-a0b4-94f119fdee51"/>
    <xsd:import namespace="6b5758c2-2a9c-48f4-82c2-4fbc31ea74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a9697e-e23d-4391-a0b4-94f119fde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13fef0e-ad1e-4996-aa84-7ac1ebeb22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5758c2-2a9c-48f4-82c2-4fbc31ea74c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0766524-c82b-4815-a4e9-3fb3c386ab78}" ma:internalName="TaxCatchAll" ma:showField="CatchAllData" ma:web="6b5758c2-2a9c-48f4-82c2-4fbc31ea74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1a9697e-e23d-4391-a0b4-94f119fdee51">
      <Terms xmlns="http://schemas.microsoft.com/office/infopath/2007/PartnerControls"/>
    </lcf76f155ced4ddcb4097134ff3c332f>
    <TaxCatchAll xmlns="6b5758c2-2a9c-48f4-82c2-4fbc31ea74ce" xsi:nil="true"/>
    <SharedWithUsers xmlns="6b5758c2-2a9c-48f4-82c2-4fbc31ea74ce">
      <UserInfo>
        <DisplayName>CATARINA NOVAIS</DisplayName>
        <AccountId>137</AccountId>
        <AccountType/>
      </UserInfo>
    </SharedWithUsers>
    <_ip_UnifiedCompliancePolicyUIAction xmlns="http://schemas.microsoft.com/sharepoint/v3" xsi:nil="true"/>
    <_ip_UnifiedCompliancePolicyProperties xmlns="http://schemas.microsoft.com/sharepoint/v3" xsi:nil="true"/>
    <MediaLengthInSeconds xmlns="e1a9697e-e23d-4391-a0b4-94f119fdee51" xsi:nil="true"/>
  </documentManagement>
</p:properties>
</file>

<file path=customXml/itemProps1.xml><?xml version="1.0" encoding="utf-8"?>
<ds:datastoreItem xmlns:ds="http://schemas.openxmlformats.org/officeDocument/2006/customXml" ds:itemID="{01323803-84B7-4F21-9FD5-16BF454F92B9}">
  <ds:schemaRefs>
    <ds:schemaRef ds:uri="http://schemas.microsoft.com/sharepoint/v3/contenttype/forms"/>
  </ds:schemaRefs>
</ds:datastoreItem>
</file>

<file path=customXml/itemProps2.xml><?xml version="1.0" encoding="utf-8"?>
<ds:datastoreItem xmlns:ds="http://schemas.openxmlformats.org/officeDocument/2006/customXml" ds:itemID="{8EB4D90B-4936-458E-9AB3-21D57F251215}"/>
</file>

<file path=customXml/itemProps3.xml><?xml version="1.0" encoding="utf-8"?>
<ds:datastoreItem xmlns:ds="http://schemas.openxmlformats.org/officeDocument/2006/customXml" ds:itemID="{6DB7259A-C4EE-4B78-B668-1FA0582C7391}">
  <ds:schemaRefs>
    <ds:schemaRef ds:uri="http://purl.org/dc/elements/1.1/"/>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6b5758c2-2a9c-48f4-82c2-4fbc31ea74ce"/>
    <ds:schemaRef ds:uri="http://purl.org/dc/terms/"/>
    <ds:schemaRef ds:uri="e1a9697e-e23d-4391-a0b4-94f119fdee51"/>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General Data</vt:lpstr>
      <vt:lpstr>Income Statement</vt:lpstr>
      <vt:lpstr>Balance Sheet</vt:lpstr>
      <vt:lpstr>Cash Flow</vt:lpstr>
      <vt:lpstr>Renewables, Clients &amp; EM</vt:lpstr>
      <vt:lpstr>Electricity Networks</vt:lpstr>
      <vt:lpstr>EDPR</vt:lpstr>
      <vt:lpstr>Ocean Winds</vt:lpstr>
      <vt:lpstr>Operating Data</vt:lpstr>
      <vt:lpstr>Sustainability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LOURENÇO ALVES</dc:creator>
  <cp:keywords/>
  <dc:description/>
  <cp:lastModifiedBy>PEDRO RIBEIRO HORTA</cp:lastModifiedBy>
  <cp:revision/>
  <dcterms:created xsi:type="dcterms:W3CDTF">2020-05-06T11:25:06Z</dcterms:created>
  <dcterms:modified xsi:type="dcterms:W3CDTF">2025-04-07T15:17:53Z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0x010100FF93DD63F1AC42448FAB07DDBA28EC5C</vt:lpwstr>
  </property>
  <property fmtid="{D5CDD505-2E9C-101B-9397-08002B2CF9AE}" pid="3" name="TaxKeyword">
    <vt:lpwstr/>
  </property>
  <property fmtid="{D5CDD505-2E9C-101B-9397-08002B2CF9AE}" pid="4" name="MSIP_Label_9811530c-902c-4b75-8616-d6c82cd1332a_Enabled">
    <vt:lpwstr>true</vt:lpwstr>
  </property>
  <property fmtid="{D5CDD505-2E9C-101B-9397-08002B2CF9AE}" pid="5" name="MSIP_Label_9811530c-902c-4b75-8616-d6c82cd1332a_SetDate">
    <vt:lpwstr>2021-11-04T17:10:15Z</vt:lpwstr>
  </property>
  <property fmtid="{D5CDD505-2E9C-101B-9397-08002B2CF9AE}" pid="6" name="MSIP_Label_9811530c-902c-4b75-8616-d6c82cd1332a_Method">
    <vt:lpwstr>Standard</vt:lpwstr>
  </property>
  <property fmtid="{D5CDD505-2E9C-101B-9397-08002B2CF9AE}" pid="7" name="MSIP_Label_9811530c-902c-4b75-8616-d6c82cd1332a_Name">
    <vt:lpwstr>9811530c-902c-4b75-8616-d6c82cd1332a</vt:lpwstr>
  </property>
  <property fmtid="{D5CDD505-2E9C-101B-9397-08002B2CF9AE}" pid="8" name="MSIP_Label_9811530c-902c-4b75-8616-d6c82cd1332a_SiteId">
    <vt:lpwstr>bf86fbdb-f8c2-440e-923c-05a60dc2bc9b</vt:lpwstr>
  </property>
  <property fmtid="{D5CDD505-2E9C-101B-9397-08002B2CF9AE}" pid="9" name="MSIP_Label_9811530c-902c-4b75-8616-d6c82cd1332a_ActionId">
    <vt:lpwstr>3c68b62c-1f94-407e-a1e5-4df12543242e</vt:lpwstr>
  </property>
  <property fmtid="{D5CDD505-2E9C-101B-9397-08002B2CF9AE}" pid="10" name="MSIP_Label_9811530c-902c-4b75-8616-d6c82cd1332a_ContentBits">
    <vt:lpwstr>0</vt:lpwstr>
  </property>
  <property fmtid="{D5CDD505-2E9C-101B-9397-08002B2CF9AE}" pid="11" name="MediaServiceImageTags">
    <vt:lpwstr/>
  </property>
  <property fmtid="{D5CDD505-2E9C-101B-9397-08002B2CF9AE}" pid="12" name="Order">
    <vt:r8>3318400</vt:r8>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